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D:\GLPI\"/>
    </mc:Choice>
  </mc:AlternateContent>
  <xr:revisionPtr revIDLastSave="0" documentId="8_{30235BA2-D2CD-48B3-A921-A0A8C8289C61}" xr6:coauthVersionLast="47" xr6:coauthVersionMax="47" xr10:uidLastSave="{00000000-0000-0000-0000-000000000000}"/>
  <bookViews>
    <workbookView xWindow="-108" yWindow="-108" windowWidth="23256" windowHeight="12576" activeTab="1" xr2:uid="{00000000-000D-0000-FFFF-FFFF00000000}"/>
  </bookViews>
  <sheets>
    <sheet name="Intructivo" sheetId="1" r:id="rId1"/>
    <sheet name="Mapa final" sheetId="2" r:id="rId2"/>
    <sheet name="Opciones Tratamiento" sheetId="8" r:id="rId3"/>
    <sheet name="Matriz Calor Inherente" sheetId="3" r:id="rId4"/>
    <sheet name="Matriz Calor Residual" sheetId="4" r:id="rId5"/>
    <sheet name="Tabla probabilidad" sheetId="5" r:id="rId6"/>
    <sheet name="Tabla Impacto" sheetId="6" r:id="rId7"/>
    <sheet name="Tabla Valoración controles" sheetId="7" r:id="rId8"/>
    <sheet name="Hoja1" sheetId="9" r:id="rId9"/>
  </sheets>
  <externalReferences>
    <externalReference r:id="rId10"/>
  </externalReferences>
  <definedNames>
    <definedName name="De_corrupción">'Opciones Tratamiento'!$I$3</definedName>
    <definedName name="De_gestión">'Opciones Tratamiento'!$I$2</definedName>
    <definedName name="De_seguridad_de_la_información">'Opciones Tratamiento'!$I$4:$I$14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ixqwPtEhObUuHcyVNHEb4MhbHD2A=="/>
    </ext>
  </extLst>
</workbook>
</file>

<file path=xl/calcChain.xml><?xml version="1.0" encoding="utf-8"?>
<calcChain xmlns="http://schemas.openxmlformats.org/spreadsheetml/2006/main">
  <c r="G62" i="2" l="1"/>
  <c r="AT74" i="2" l="1"/>
  <c r="AQ74" i="2"/>
  <c r="AO74" i="2"/>
  <c r="AN74" i="2"/>
  <c r="AT73" i="2"/>
  <c r="AQ73" i="2"/>
  <c r="AO73" i="2"/>
  <c r="AN73" i="2"/>
  <c r="AT72" i="2"/>
  <c r="AQ72" i="2"/>
  <c r="AO72" i="2"/>
  <c r="AN72" i="2"/>
  <c r="AT71" i="2"/>
  <c r="AQ71" i="2"/>
  <c r="AO71" i="2"/>
  <c r="AN71" i="2"/>
  <c r="AI71" i="2"/>
  <c r="AJ71" i="2" s="1"/>
  <c r="L71" i="2"/>
  <c r="M71" i="2" s="1"/>
  <c r="H71" i="2"/>
  <c r="AT70" i="2"/>
  <c r="AQ70" i="2"/>
  <c r="AO70" i="2"/>
  <c r="AN70" i="2"/>
  <c r="AT69" i="2"/>
  <c r="AQ69" i="2"/>
  <c r="AO69" i="2"/>
  <c r="AN69" i="2"/>
  <c r="AT68" i="2"/>
  <c r="AQ68" i="2"/>
  <c r="AO68" i="2"/>
  <c r="AN68" i="2"/>
  <c r="AT67" i="2"/>
  <c r="AQ67" i="2"/>
  <c r="AO67" i="2"/>
  <c r="AN67" i="2"/>
  <c r="AT66" i="2"/>
  <c r="AQ66" i="2"/>
  <c r="AO66" i="2"/>
  <c r="AN66" i="2"/>
  <c r="AT65" i="2"/>
  <c r="AQ65" i="2"/>
  <c r="AO65" i="2"/>
  <c r="AN65" i="2"/>
  <c r="AI65" i="2"/>
  <c r="AJ65" i="2" s="1"/>
  <c r="L65" i="2"/>
  <c r="M65" i="2" s="1"/>
  <c r="H65" i="2"/>
  <c r="AT64" i="2"/>
  <c r="AQ64" i="2"/>
  <c r="AO64" i="2"/>
  <c r="AN64" i="2"/>
  <c r="AT63" i="2"/>
  <c r="AQ63" i="2"/>
  <c r="AO63" i="2"/>
  <c r="AN63" i="2"/>
  <c r="AT62" i="2"/>
  <c r="AQ62" i="2"/>
  <c r="AO62" i="2"/>
  <c r="AN62" i="2"/>
  <c r="AI62" i="2"/>
  <c r="AJ62" i="2" s="1"/>
  <c r="L62" i="2"/>
  <c r="M62" i="2" s="1"/>
  <c r="H62" i="2"/>
  <c r="AT61" i="2"/>
  <c r="AQ61" i="2"/>
  <c r="AO61" i="2"/>
  <c r="AN61" i="2"/>
  <c r="AT60" i="2"/>
  <c r="AQ60" i="2"/>
  <c r="AO60" i="2"/>
  <c r="AN60" i="2"/>
  <c r="AT59" i="2"/>
  <c r="AQ59" i="2"/>
  <c r="AO59" i="2"/>
  <c r="AN59" i="2"/>
  <c r="AT58" i="2"/>
  <c r="AQ58" i="2"/>
  <c r="AO58" i="2"/>
  <c r="AN58" i="2"/>
  <c r="AI58" i="2"/>
  <c r="AJ58" i="2" s="1"/>
  <c r="L58" i="2"/>
  <c r="M58" i="2" s="1"/>
  <c r="H58" i="2"/>
  <c r="AT57" i="2"/>
  <c r="AQ57" i="2"/>
  <c r="AO57" i="2"/>
  <c r="AN57" i="2"/>
  <c r="AT56" i="2"/>
  <c r="AQ56" i="2"/>
  <c r="AO56" i="2"/>
  <c r="AN56" i="2"/>
  <c r="AT55" i="2"/>
  <c r="AQ55" i="2"/>
  <c r="AO55" i="2"/>
  <c r="AN55" i="2"/>
  <c r="AT54" i="2"/>
  <c r="AQ54" i="2"/>
  <c r="AO54" i="2"/>
  <c r="AN54" i="2"/>
  <c r="AJ54" i="2"/>
  <c r="L54" i="2"/>
  <c r="M54" i="2" s="1"/>
  <c r="H54" i="2"/>
  <c r="AT53" i="2"/>
  <c r="AQ53" i="2"/>
  <c r="AO53" i="2"/>
  <c r="AN53" i="2"/>
  <c r="AT52" i="2"/>
  <c r="AQ52" i="2"/>
  <c r="AO52" i="2"/>
  <c r="AN52" i="2"/>
  <c r="AT51" i="2"/>
  <c r="AQ51" i="2"/>
  <c r="AO51" i="2"/>
  <c r="AN51" i="2"/>
  <c r="AT50" i="2"/>
  <c r="AQ50" i="2"/>
  <c r="AO50" i="2"/>
  <c r="AN50" i="2"/>
  <c r="AI50" i="2"/>
  <c r="AJ50" i="2" s="1"/>
  <c r="L50" i="2"/>
  <c r="M50" i="2" s="1"/>
  <c r="H50" i="2"/>
  <c r="AT49" i="2"/>
  <c r="AQ49" i="2"/>
  <c r="AO49" i="2"/>
  <c r="AN49" i="2"/>
  <c r="AT48" i="2"/>
  <c r="AQ48" i="2"/>
  <c r="AO48" i="2"/>
  <c r="AN48" i="2"/>
  <c r="AT47" i="2"/>
  <c r="AQ47" i="2"/>
  <c r="AO47" i="2"/>
  <c r="AN47" i="2"/>
  <c r="AT46" i="2"/>
  <c r="AQ46" i="2"/>
  <c r="AO46" i="2"/>
  <c r="AN46" i="2"/>
  <c r="AT45" i="2"/>
  <c r="AQ45" i="2"/>
  <c r="AO45" i="2"/>
  <c r="AN45" i="2"/>
  <c r="AI45" i="2"/>
  <c r="AJ45" i="2" s="1"/>
  <c r="L45" i="2"/>
  <c r="M45" i="2" s="1"/>
  <c r="H45" i="2"/>
  <c r="AT44" i="2"/>
  <c r="AQ44" i="2"/>
  <c r="AO44" i="2"/>
  <c r="AN44" i="2"/>
  <c r="AT43" i="2"/>
  <c r="AQ43" i="2"/>
  <c r="AO43" i="2"/>
  <c r="AN43" i="2"/>
  <c r="AT42" i="2"/>
  <c r="AQ42" i="2"/>
  <c r="AO42" i="2"/>
  <c r="AN42" i="2"/>
  <c r="AT41" i="2"/>
  <c r="AQ41" i="2"/>
  <c r="AO41" i="2"/>
  <c r="AN41" i="2"/>
  <c r="AT40" i="2"/>
  <c r="AQ40" i="2"/>
  <c r="AO40" i="2"/>
  <c r="AN40" i="2"/>
  <c r="AI40" i="2"/>
  <c r="AJ40" i="2" s="1"/>
  <c r="L40" i="2"/>
  <c r="M40" i="2" s="1"/>
  <c r="H40" i="2"/>
  <c r="AT39" i="2"/>
  <c r="AQ39" i="2"/>
  <c r="AO39" i="2"/>
  <c r="AN39" i="2"/>
  <c r="AT38" i="2"/>
  <c r="AQ38" i="2"/>
  <c r="AO38" i="2"/>
  <c r="AN38" i="2"/>
  <c r="AT37" i="2"/>
  <c r="AQ37" i="2"/>
  <c r="AO37" i="2"/>
  <c r="AN37" i="2"/>
  <c r="AT36" i="2"/>
  <c r="AQ36" i="2"/>
  <c r="AO36" i="2"/>
  <c r="AN36" i="2"/>
  <c r="AT35" i="2"/>
  <c r="AQ35" i="2"/>
  <c r="AO35" i="2"/>
  <c r="AN35" i="2"/>
  <c r="AI35" i="2"/>
  <c r="AJ35" i="2" s="1"/>
  <c r="L35" i="2"/>
  <c r="M35" i="2" s="1"/>
  <c r="H35" i="2"/>
  <c r="AT34" i="2"/>
  <c r="AQ34" i="2"/>
  <c r="AO34" i="2"/>
  <c r="AN34" i="2"/>
  <c r="AT33" i="2"/>
  <c r="AQ33" i="2"/>
  <c r="AO33" i="2"/>
  <c r="AN33" i="2"/>
  <c r="AT32" i="2"/>
  <c r="AQ32" i="2"/>
  <c r="AO32" i="2"/>
  <c r="AN32" i="2"/>
  <c r="AT31" i="2"/>
  <c r="AQ31" i="2"/>
  <c r="AO31" i="2"/>
  <c r="AN31" i="2"/>
  <c r="AT30" i="2"/>
  <c r="AQ30" i="2"/>
  <c r="AO30" i="2"/>
  <c r="AN30" i="2"/>
  <c r="AT29" i="2"/>
  <c r="AQ29" i="2"/>
  <c r="AO29" i="2"/>
  <c r="AN29" i="2"/>
  <c r="AI29" i="2"/>
  <c r="AJ29" i="2" s="1"/>
  <c r="L29" i="2"/>
  <c r="M29" i="2" s="1"/>
  <c r="H29" i="2"/>
  <c r="AT28" i="2"/>
  <c r="AQ28" i="2"/>
  <c r="AO28" i="2"/>
  <c r="AN28" i="2"/>
  <c r="AT27" i="2"/>
  <c r="AQ27" i="2"/>
  <c r="AO27" i="2"/>
  <c r="AN27" i="2"/>
  <c r="AT26" i="2"/>
  <c r="AQ26" i="2"/>
  <c r="AO26" i="2"/>
  <c r="AN26" i="2"/>
  <c r="AT25" i="2"/>
  <c r="AQ25" i="2"/>
  <c r="AO25" i="2"/>
  <c r="AN25" i="2"/>
  <c r="AT24" i="2"/>
  <c r="AQ24" i="2"/>
  <c r="AO24" i="2"/>
  <c r="AN24" i="2"/>
  <c r="AT23" i="2"/>
  <c r="AQ23" i="2"/>
  <c r="AO23" i="2"/>
  <c r="AN23" i="2"/>
  <c r="AI23" i="2"/>
  <c r="AJ23" i="2" s="1"/>
  <c r="L23" i="2"/>
  <c r="H23" i="2"/>
  <c r="AT22" i="2"/>
  <c r="AQ22" i="2"/>
  <c r="AO22" i="2"/>
  <c r="AN22" i="2"/>
  <c r="AT21" i="2"/>
  <c r="AQ21" i="2"/>
  <c r="AO21" i="2"/>
  <c r="AN21" i="2"/>
  <c r="AT20" i="2"/>
  <c r="AQ20" i="2"/>
  <c r="AO20" i="2"/>
  <c r="AN20" i="2"/>
  <c r="AT19" i="2"/>
  <c r="AQ19" i="2"/>
  <c r="AO19" i="2"/>
  <c r="AN19" i="2"/>
  <c r="AI19" i="2"/>
  <c r="AJ19" i="2" s="1"/>
  <c r="L19" i="2"/>
  <c r="M19" i="2" s="1"/>
  <c r="H19" i="2"/>
  <c r="AX65" i="2" l="1"/>
  <c r="AZ65" i="2" s="1"/>
  <c r="AX58" i="2"/>
  <c r="AZ58" i="2" s="1"/>
  <c r="AX40" i="2"/>
  <c r="AZ40" i="2" s="1"/>
  <c r="AX41" i="2" s="1"/>
  <c r="AX35" i="2"/>
  <c r="AZ35" i="2" s="1"/>
  <c r="AX29" i="2"/>
  <c r="AZ29" i="2" s="1"/>
  <c r="AX30" i="2" s="1"/>
  <c r="AX71" i="2"/>
  <c r="AZ71" i="2" s="1"/>
  <c r="AX72" i="2" s="1"/>
  <c r="BA66" i="2"/>
  <c r="AK71" i="2"/>
  <c r="BB71" i="2"/>
  <c r="BA71" i="2" s="1"/>
  <c r="BB67" i="2"/>
  <c r="BA67" i="2" s="1"/>
  <c r="AK23" i="2"/>
  <c r="AX66" i="2"/>
  <c r="AK65" i="2"/>
  <c r="AX62" i="2"/>
  <c r="AZ62" i="2" s="1"/>
  <c r="AX63" i="2" s="1"/>
  <c r="BB65" i="2"/>
  <c r="BA65" i="2" s="1"/>
  <c r="AK62" i="2"/>
  <c r="BB62" i="2"/>
  <c r="BA62" i="2" s="1"/>
  <c r="AY58" i="2"/>
  <c r="AX59" i="2"/>
  <c r="AK58" i="2"/>
  <c r="BB58" i="2"/>
  <c r="BA58" i="2" s="1"/>
  <c r="AZ54" i="2"/>
  <c r="AX55" i="2"/>
  <c r="AK54" i="2"/>
  <c r="BB54" i="2"/>
  <c r="BA54" i="2" s="1"/>
  <c r="AX50" i="2"/>
  <c r="AZ50" i="2" s="1"/>
  <c r="AX51" i="2" s="1"/>
  <c r="AK50" i="2"/>
  <c r="AK45" i="2"/>
  <c r="AX45" i="2"/>
  <c r="AZ45" i="2" s="1"/>
  <c r="AX46" i="2" s="1"/>
  <c r="BB50" i="2"/>
  <c r="BA50" i="2" s="1"/>
  <c r="BB45" i="2"/>
  <c r="BA45" i="2" s="1"/>
  <c r="AY40" i="2"/>
  <c r="AK40" i="2"/>
  <c r="BB40" i="2"/>
  <c r="BA40" i="2" s="1"/>
  <c r="AX36" i="2"/>
  <c r="AK35" i="2"/>
  <c r="BB35" i="2"/>
  <c r="BA35" i="2" s="1"/>
  <c r="AK29" i="2"/>
  <c r="BB29" i="2"/>
  <c r="BA29" i="2" s="1"/>
  <c r="M23" i="2"/>
  <c r="AX23" i="2" s="1"/>
  <c r="AX19" i="2"/>
  <c r="AZ19" i="2" s="1"/>
  <c r="AX20" i="2" s="1"/>
  <c r="BB23" i="2"/>
  <c r="BA23" i="2" s="1"/>
  <c r="AK19" i="2"/>
  <c r="BB19" i="2"/>
  <c r="BA19" i="2" s="1"/>
  <c r="BB72" i="2" l="1"/>
  <c r="BA72" i="2" s="1"/>
  <c r="BB73" i="2"/>
  <c r="BA73" i="2" s="1"/>
  <c r="BB69" i="2"/>
  <c r="BB68" i="2"/>
  <c r="BA68" i="2" s="1"/>
  <c r="AY65" i="2"/>
  <c r="BB56" i="2"/>
  <c r="AY29" i="2"/>
  <c r="BC29" i="2" s="1"/>
  <c r="BB52" i="2"/>
  <c r="BB21" i="2"/>
  <c r="AY35" i="2"/>
  <c r="AY71" i="2"/>
  <c r="BC71" i="2" s="1"/>
  <c r="BC65" i="2"/>
  <c r="AZ72" i="2"/>
  <c r="AX73" i="2" s="1"/>
  <c r="AY73" i="2" s="1"/>
  <c r="BC73" i="2" s="1"/>
  <c r="AY72" i="2"/>
  <c r="BC72" i="2" s="1"/>
  <c r="AZ66" i="2"/>
  <c r="AX67" i="2" s="1"/>
  <c r="AZ67" i="2" s="1"/>
  <c r="AX68" i="2" s="1"/>
  <c r="AY68" i="2" s="1"/>
  <c r="AY66" i="2"/>
  <c r="BC66" i="2" s="1"/>
  <c r="AY45" i="2"/>
  <c r="BC45" i="2" s="1"/>
  <c r="AY62" i="2"/>
  <c r="BC62" i="2" s="1"/>
  <c r="AY50" i="2"/>
  <c r="BC50" i="2" s="1"/>
  <c r="AZ63" i="2"/>
  <c r="AX64" i="2" s="1"/>
  <c r="AY64" i="2" s="1"/>
  <c r="AY63" i="2"/>
  <c r="AY54" i="2"/>
  <c r="BC54" i="2" s="1"/>
  <c r="BC58" i="2"/>
  <c r="AZ59" i="2"/>
  <c r="AX60" i="2" s="1"/>
  <c r="AZ60" i="2" s="1"/>
  <c r="AX61" i="2" s="1"/>
  <c r="AZ61" i="2" s="1"/>
  <c r="AY59" i="2"/>
  <c r="BC40" i="2"/>
  <c r="AZ55" i="2"/>
  <c r="AX56" i="2" s="1"/>
  <c r="AZ56" i="2" s="1"/>
  <c r="AX57" i="2" s="1"/>
  <c r="AZ57" i="2" s="1"/>
  <c r="AY55" i="2"/>
  <c r="AZ51" i="2"/>
  <c r="AX52" i="2" s="1"/>
  <c r="AZ52" i="2" s="1"/>
  <c r="AX53" i="2" s="1"/>
  <c r="AY53" i="2" s="1"/>
  <c r="AY51" i="2"/>
  <c r="AZ46" i="2"/>
  <c r="AX47" i="2" s="1"/>
  <c r="AZ47" i="2" s="1"/>
  <c r="AX48" i="2" s="1"/>
  <c r="AY48" i="2" s="1"/>
  <c r="AY46" i="2"/>
  <c r="AZ41" i="2"/>
  <c r="AX42" i="2" s="1"/>
  <c r="AZ42" i="2" s="1"/>
  <c r="AX43" i="2" s="1"/>
  <c r="AY43" i="2" s="1"/>
  <c r="AY41" i="2"/>
  <c r="BC35" i="2"/>
  <c r="AZ36" i="2"/>
  <c r="AX37" i="2" s="1"/>
  <c r="AY37" i="2" s="1"/>
  <c r="AY36" i="2"/>
  <c r="AZ30" i="2"/>
  <c r="AX31" i="2" s="1"/>
  <c r="AZ31" i="2" s="1"/>
  <c r="AX32" i="2" s="1"/>
  <c r="AZ32" i="2" s="1"/>
  <c r="AX33" i="2" s="1"/>
  <c r="AZ33" i="2" s="1"/>
  <c r="AX34" i="2" s="1"/>
  <c r="AZ34" i="2" s="1"/>
  <c r="AY30" i="2"/>
  <c r="AY19" i="2"/>
  <c r="BC19" i="2" s="1"/>
  <c r="AZ23" i="2"/>
  <c r="AX24" i="2" s="1"/>
  <c r="AZ24" i="2" s="1"/>
  <c r="AX25" i="2" s="1"/>
  <c r="AY23" i="2"/>
  <c r="BC23" i="2" s="1"/>
  <c r="AZ20" i="2"/>
  <c r="AX21" i="2" s="1"/>
  <c r="AZ21" i="2" s="1"/>
  <c r="AX22" i="2" s="1"/>
  <c r="AZ22" i="2" s="1"/>
  <c r="AY20" i="2"/>
  <c r="BB22" i="2" l="1"/>
  <c r="BA22" i="2" s="1"/>
  <c r="BB74" i="2"/>
  <c r="BA74" i="2" s="1"/>
  <c r="AZ73" i="2"/>
  <c r="AX74" i="2" s="1"/>
  <c r="BC68" i="2"/>
  <c r="AY67" i="2"/>
  <c r="BC67" i="2" s="1"/>
  <c r="AZ68" i="2"/>
  <c r="AX69" i="2" s="1"/>
  <c r="BB70" i="2"/>
  <c r="AZ64" i="2"/>
  <c r="BA56" i="2"/>
  <c r="BA59" i="2"/>
  <c r="BC59" i="2" s="1"/>
  <c r="AY61" i="2"/>
  <c r="AY60" i="2"/>
  <c r="BA60" i="2"/>
  <c r="BB61" i="2"/>
  <c r="BA61" i="2" s="1"/>
  <c r="BA52" i="2"/>
  <c r="BA55" i="2"/>
  <c r="BC55" i="2" s="1"/>
  <c r="BB57" i="2"/>
  <c r="BA57" i="2" s="1"/>
  <c r="AY56" i="2"/>
  <c r="AY57" i="2"/>
  <c r="AY52" i="2"/>
  <c r="BB53" i="2"/>
  <c r="BA53" i="2" s="1"/>
  <c r="BC53" i="2" s="1"/>
  <c r="AZ53" i="2"/>
  <c r="AZ48" i="2"/>
  <c r="AX49" i="2" s="1"/>
  <c r="AY47" i="2"/>
  <c r="AZ43" i="2"/>
  <c r="AX44" i="2" s="1"/>
  <c r="AY42" i="2"/>
  <c r="BA21" i="2"/>
  <c r="AZ37" i="2"/>
  <c r="AX38" i="2" s="1"/>
  <c r="AY33" i="2"/>
  <c r="AY31" i="2"/>
  <c r="AY34" i="2"/>
  <c r="AY32" i="2"/>
  <c r="AZ25" i="2"/>
  <c r="AX26" i="2" s="1"/>
  <c r="AY25" i="2"/>
  <c r="AY24" i="2"/>
  <c r="AY22" i="2"/>
  <c r="BC22" i="2" s="1"/>
  <c r="AY21" i="2"/>
  <c r="AN18" i="2"/>
  <c r="AN17" i="2"/>
  <c r="AN16" i="2"/>
  <c r="AN15" i="2"/>
  <c r="AN14" i="2"/>
  <c r="AN11" i="2"/>
  <c r="AN12" i="2"/>
  <c r="AN13" i="2"/>
  <c r="AN10" i="2"/>
  <c r="AT13" i="2"/>
  <c r="AQ11" i="2"/>
  <c r="AQ10" i="2"/>
  <c r="H14" i="2"/>
  <c r="AO10" i="2"/>
  <c r="AO11" i="2"/>
  <c r="AO12" i="2"/>
  <c r="AO13" i="2"/>
  <c r="AZ74" i="2" l="1"/>
  <c r="AY74" i="2"/>
  <c r="BC74" i="2" s="1"/>
  <c r="AZ69" i="2"/>
  <c r="AX70" i="2" s="1"/>
  <c r="AY69" i="2"/>
  <c r="BC57" i="2"/>
  <c r="BC56" i="2"/>
  <c r="BC60" i="2"/>
  <c r="BC61" i="2"/>
  <c r="BC52" i="2"/>
  <c r="BC21" i="2"/>
  <c r="AZ49" i="2"/>
  <c r="AY49" i="2"/>
  <c r="AZ44" i="2"/>
  <c r="AY44" i="2"/>
  <c r="AY38" i="2"/>
  <c r="AZ38" i="2"/>
  <c r="AX39" i="2" s="1"/>
  <c r="BA24" i="2"/>
  <c r="BC24" i="2" s="1"/>
  <c r="BB25" i="2"/>
  <c r="AZ26" i="2"/>
  <c r="AX27" i="2" s="1"/>
  <c r="AY26" i="2"/>
  <c r="H10" i="2"/>
  <c r="AO14" i="2"/>
  <c r="AO15" i="2"/>
  <c r="AO16" i="2"/>
  <c r="AO17" i="2"/>
  <c r="AO18" i="2"/>
  <c r="L14" i="2"/>
  <c r="L10" i="2"/>
  <c r="AZ70" i="2" l="1"/>
  <c r="AY70" i="2"/>
  <c r="BC70" i="2" s="1"/>
  <c r="BA25" i="2"/>
  <c r="BC25" i="2" s="1"/>
  <c r="BB30" i="2"/>
  <c r="BB26" i="2"/>
  <c r="BA26" i="2" s="1"/>
  <c r="BC26" i="2" s="1"/>
  <c r="BB27" i="2"/>
  <c r="AZ39" i="2"/>
  <c r="AY39" i="2"/>
  <c r="AZ27" i="2"/>
  <c r="AX28" i="2" s="1"/>
  <c r="AY27" i="2"/>
  <c r="B223" i="6"/>
  <c r="B222" i="6"/>
  <c r="F221" i="6"/>
  <c r="B221" i="6"/>
  <c r="F220" i="6"/>
  <c r="F219" i="6"/>
  <c r="F218" i="6"/>
  <c r="F217" i="6"/>
  <c r="F216" i="6"/>
  <c r="F215" i="6"/>
  <c r="F214" i="6"/>
  <c r="F213" i="6"/>
  <c r="F212" i="6"/>
  <c r="F211" i="6"/>
  <c r="H210"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T18" i="2"/>
  <c r="AQ18" i="2"/>
  <c r="AT17" i="2"/>
  <c r="AQ17" i="2"/>
  <c r="AT16" i="2"/>
  <c r="AQ16" i="2"/>
  <c r="AT15" i="2"/>
  <c r="AQ15" i="2"/>
  <c r="AT14" i="2"/>
  <c r="AQ14" i="2"/>
  <c r="M14" i="2"/>
  <c r="AQ13" i="2"/>
  <c r="AT12" i="2"/>
  <c r="AQ12" i="2"/>
  <c r="AT11" i="2"/>
  <c r="AT10" i="2"/>
  <c r="M10" i="2"/>
  <c r="BA30" i="2" l="1"/>
  <c r="BC30" i="2" s="1"/>
  <c r="BB31" i="2"/>
  <c r="BA27" i="2"/>
  <c r="BC27" i="2" s="1"/>
  <c r="BB28" i="2"/>
  <c r="BA28" i="2" s="1"/>
  <c r="AZ28" i="2"/>
  <c r="AY28" i="2"/>
  <c r="O65" i="2"/>
  <c r="O71" i="2"/>
  <c r="O62" i="2"/>
  <c r="O58" i="2"/>
  <c r="O50" i="2"/>
  <c r="O54" i="2"/>
  <c r="O40" i="2"/>
  <c r="O45" i="2"/>
  <c r="O29" i="2"/>
  <c r="O35" i="2"/>
  <c r="O19" i="2"/>
  <c r="O23" i="2"/>
  <c r="Z16" i="3"/>
  <c r="O14" i="2"/>
  <c r="N26" i="3"/>
  <c r="O10" i="2"/>
  <c r="AI10" i="2" s="1"/>
  <c r="AB18" i="3"/>
  <c r="L10" i="3"/>
  <c r="AX14" i="2"/>
  <c r="AX10" i="2"/>
  <c r="BC28" i="2" l="1"/>
  <c r="BA31" i="2"/>
  <c r="BC31" i="2" s="1"/>
  <c r="BB36" i="2"/>
  <c r="BB33" i="2"/>
  <c r="BB32" i="2"/>
  <c r="BA32" i="2" s="1"/>
  <c r="BC32" i="2" s="1"/>
  <c r="AM34" i="4"/>
  <c r="AK44" i="4"/>
  <c r="AJ8" i="3"/>
  <c r="AH32" i="3"/>
  <c r="AI14" i="2"/>
  <c r="AJ14" i="2" s="1"/>
  <c r="AH22" i="3"/>
  <c r="AG47" i="4"/>
  <c r="O46" i="4"/>
  <c r="N50" i="4"/>
  <c r="S38" i="4"/>
  <c r="AG50" i="4"/>
  <c r="K54" i="4"/>
  <c r="T42" i="4"/>
  <c r="S49" i="4"/>
  <c r="AE52" i="4"/>
  <c r="U39" i="4"/>
  <c r="M50" i="4"/>
  <c r="T44" i="4"/>
  <c r="AA42" i="4"/>
  <c r="R50" i="4"/>
  <c r="L26" i="3"/>
  <c r="AL16" i="3"/>
  <c r="N16" i="3"/>
  <c r="AL8" i="3"/>
  <c r="AF16" i="3"/>
  <c r="Z32" i="3"/>
  <c r="T32" i="3"/>
  <c r="AF8" i="3"/>
  <c r="AL40" i="3"/>
  <c r="Z8" i="3"/>
  <c r="Z40" i="3"/>
  <c r="N40" i="3"/>
  <c r="N8" i="3"/>
  <c r="N32" i="3"/>
  <c r="Z24" i="3"/>
  <c r="T24" i="3"/>
  <c r="AL32" i="3"/>
  <c r="AF32" i="3"/>
  <c r="AL24" i="3"/>
  <c r="T16" i="3"/>
  <c r="AJ44" i="4"/>
  <c r="T40" i="3"/>
  <c r="AF24" i="3"/>
  <c r="N24" i="3"/>
  <c r="AF40" i="3"/>
  <c r="R34" i="3"/>
  <c r="X18" i="3"/>
  <c r="AH14" i="3"/>
  <c r="X42" i="3"/>
  <c r="P6" i="3"/>
  <c r="AD42" i="3"/>
  <c r="T8" i="3"/>
  <c r="AL26" i="3"/>
  <c r="AF26" i="3"/>
  <c r="R26" i="3"/>
  <c r="X34" i="3"/>
  <c r="X10" i="3"/>
  <c r="AD10" i="3"/>
  <c r="AF34" i="3"/>
  <c r="AJ10" i="3"/>
  <c r="R10" i="3"/>
  <c r="L42" i="3"/>
  <c r="T10" i="3"/>
  <c r="AD34" i="3"/>
  <c r="AL34" i="3"/>
  <c r="Z18" i="3"/>
  <c r="T42" i="3"/>
  <c r="AF42" i="3"/>
  <c r="T18" i="3"/>
  <c r="N42" i="3"/>
  <c r="Z26" i="3"/>
  <c r="N34" i="3"/>
  <c r="Z34" i="3"/>
  <c r="N18" i="3"/>
  <c r="AF10" i="3"/>
  <c r="AL10" i="3"/>
  <c r="AH26" i="3"/>
  <c r="P26" i="3"/>
  <c r="V18" i="3"/>
  <c r="P34" i="3"/>
  <c r="J34" i="3"/>
  <c r="AB34" i="3"/>
  <c r="V26" i="3"/>
  <c r="AH10" i="3"/>
  <c r="AH42" i="3"/>
  <c r="AB26" i="3"/>
  <c r="AL18" i="3"/>
  <c r="V6" i="3"/>
  <c r="T34" i="3"/>
  <c r="N10" i="3"/>
  <c r="AL42" i="3"/>
  <c r="AF18" i="3"/>
  <c r="Z10" i="3"/>
  <c r="Z42" i="3"/>
  <c r="J18" i="3"/>
  <c r="T26" i="3"/>
  <c r="P20" i="3"/>
  <c r="P36" i="3"/>
  <c r="AB42" i="3"/>
  <c r="AB44" i="3"/>
  <c r="V34" i="3"/>
  <c r="P10" i="3"/>
  <c r="P42" i="3"/>
  <c r="AH18" i="3"/>
  <c r="AH34" i="3"/>
  <c r="P28" i="3"/>
  <c r="AB10" i="3"/>
  <c r="AB28" i="3"/>
  <c r="AH44" i="3"/>
  <c r="AH36" i="3"/>
  <c r="V42" i="3"/>
  <c r="P18" i="3"/>
  <c r="J10" i="3"/>
  <c r="J26" i="3"/>
  <c r="J42" i="3"/>
  <c r="V10" i="3"/>
  <c r="V12" i="3"/>
  <c r="P44" i="3"/>
  <c r="AH28" i="3"/>
  <c r="V20" i="3"/>
  <c r="AB36" i="3"/>
  <c r="AB12" i="3"/>
  <c r="J36" i="3"/>
  <c r="AH20" i="3"/>
  <c r="J28" i="3"/>
  <c r="J20" i="3"/>
  <c r="AH12" i="3"/>
  <c r="AB20" i="3"/>
  <c r="J12" i="3"/>
  <c r="V44" i="3"/>
  <c r="P12" i="3"/>
  <c r="V14" i="3"/>
  <c r="AJ10" i="2"/>
  <c r="BB10" i="2" s="1"/>
  <c r="AK10" i="2"/>
  <c r="J38" i="3"/>
  <c r="P38" i="3"/>
  <c r="L34" i="3"/>
  <c r="AJ34" i="3"/>
  <c r="AD26" i="3"/>
  <c r="L18" i="3"/>
  <c r="R18" i="3"/>
  <c r="X26" i="3"/>
  <c r="J30" i="3"/>
  <c r="AH38" i="3"/>
  <c r="AB30" i="3"/>
  <c r="V22" i="3"/>
  <c r="AJ42" i="3"/>
  <c r="AJ18" i="3"/>
  <c r="J6" i="3"/>
  <c r="AJ26" i="3"/>
  <c r="AD18" i="3"/>
  <c r="AH6" i="3"/>
  <c r="R42" i="3"/>
  <c r="V36" i="3"/>
  <c r="V28" i="3"/>
  <c r="P30" i="3"/>
  <c r="AB22" i="3"/>
  <c r="AB6" i="3"/>
  <c r="AB38" i="3"/>
  <c r="V30" i="3"/>
  <c r="P14" i="3"/>
  <c r="AH30" i="3"/>
  <c r="J14" i="3"/>
  <c r="J22" i="3"/>
  <c r="J44" i="3"/>
  <c r="AY14" i="2"/>
  <c r="AZ14" i="2"/>
  <c r="AX15" i="2" s="1"/>
  <c r="AY15" i="2" s="1"/>
  <c r="AY10" i="2"/>
  <c r="AZ10" i="2"/>
  <c r="AX11" i="2" s="1"/>
  <c r="AY11" i="2" s="1"/>
  <c r="Q52" i="4"/>
  <c r="K52" i="4"/>
  <c r="AI42" i="4"/>
  <c r="W42" i="4"/>
  <c r="K42" i="4"/>
  <c r="AC52" i="4"/>
  <c r="AC42" i="4"/>
  <c r="AI52" i="4"/>
  <c r="W52" i="4"/>
  <c r="Q42" i="4"/>
  <c r="Q32" i="4"/>
  <c r="K32" i="4"/>
  <c r="AI22" i="4"/>
  <c r="W22" i="4"/>
  <c r="K22" i="4"/>
  <c r="AC12" i="4"/>
  <c r="W12" i="4"/>
  <c r="K12" i="4"/>
  <c r="AC32" i="4"/>
  <c r="Q22" i="4"/>
  <c r="AI32" i="4"/>
  <c r="Q12" i="4"/>
  <c r="W32" i="4"/>
  <c r="AC22" i="4"/>
  <c r="AI12" i="4"/>
  <c r="AB54" i="4"/>
  <c r="P54" i="4"/>
  <c r="J54" i="4"/>
  <c r="AB44" i="4"/>
  <c r="P44" i="4"/>
  <c r="V54" i="4"/>
  <c r="AH44" i="4"/>
  <c r="AB34" i="4"/>
  <c r="P34" i="4"/>
  <c r="V44" i="4"/>
  <c r="AH54" i="4"/>
  <c r="J44" i="4"/>
  <c r="J34" i="4"/>
  <c r="AB24" i="4"/>
  <c r="P24" i="4"/>
  <c r="AB14" i="4"/>
  <c r="P14" i="4"/>
  <c r="AH34" i="4"/>
  <c r="V24" i="4"/>
  <c r="V14" i="4"/>
  <c r="V34" i="4"/>
  <c r="J14" i="4"/>
  <c r="AH24" i="4"/>
  <c r="J24" i="4"/>
  <c r="AH14" i="4"/>
  <c r="AB52" i="4"/>
  <c r="P52" i="4"/>
  <c r="V52" i="4"/>
  <c r="AB42" i="4"/>
  <c r="P42" i="4"/>
  <c r="J52" i="4"/>
  <c r="AB32" i="4"/>
  <c r="P32" i="4"/>
  <c r="AH42" i="4"/>
  <c r="J42" i="4"/>
  <c r="AH52" i="4"/>
  <c r="V42" i="4"/>
  <c r="V32" i="4"/>
  <c r="AB22" i="4"/>
  <c r="P22" i="4"/>
  <c r="AB12" i="4"/>
  <c r="J32" i="4"/>
  <c r="AH22" i="4"/>
  <c r="J22" i="4"/>
  <c r="AH12" i="4"/>
  <c r="V12" i="4"/>
  <c r="J12" i="4"/>
  <c r="V22" i="4"/>
  <c r="AH32" i="4"/>
  <c r="P12" i="4"/>
  <c r="AJ52" i="4"/>
  <c r="X52" i="4"/>
  <c r="L52" i="4"/>
  <c r="AJ42" i="4"/>
  <c r="X42" i="4"/>
  <c r="L42" i="4"/>
  <c r="R52" i="4"/>
  <c r="AJ32" i="4"/>
  <c r="X32" i="4"/>
  <c r="L32" i="4"/>
  <c r="R42" i="4"/>
  <c r="AD52" i="4"/>
  <c r="AD42" i="4"/>
  <c r="AJ22" i="4"/>
  <c r="X22" i="4"/>
  <c r="L22" i="4"/>
  <c r="AJ12" i="4"/>
  <c r="X12" i="4"/>
  <c r="AD32" i="4"/>
  <c r="R22" i="4"/>
  <c r="R32" i="4"/>
  <c r="R12" i="4"/>
  <c r="AD22" i="4"/>
  <c r="AD12" i="4"/>
  <c r="L12" i="4"/>
  <c r="O14" i="4"/>
  <c r="AE54" i="4"/>
  <c r="Y54" i="4"/>
  <c r="M54" i="4"/>
  <c r="AE34" i="4"/>
  <c r="S34" i="4"/>
  <c r="AK14" i="4"/>
  <c r="S14" i="4"/>
  <c r="Y24" i="4"/>
  <c r="AL50" i="4"/>
  <c r="AM48" i="4"/>
  <c r="AM38" i="4"/>
  <c r="AA38" i="4"/>
  <c r="O38" i="4"/>
  <c r="U48" i="4"/>
  <c r="AA48" i="4"/>
  <c r="AG38" i="4"/>
  <c r="O48" i="4"/>
  <c r="U38" i="4"/>
  <c r="AG48" i="4"/>
  <c r="AM28" i="4"/>
  <c r="AA28" i="4"/>
  <c r="O28" i="4"/>
  <c r="AM18" i="4"/>
  <c r="AA18" i="4"/>
  <c r="O18" i="4"/>
  <c r="AM8" i="4"/>
  <c r="AA8" i="4"/>
  <c r="O8" i="4"/>
  <c r="U28" i="4"/>
  <c r="AG18" i="4"/>
  <c r="AG8" i="4"/>
  <c r="U8" i="4"/>
  <c r="AG28" i="4"/>
  <c r="U18" i="4"/>
  <c r="Y14" i="4" l="1"/>
  <c r="AK34" i="4"/>
  <c r="M24" i="4"/>
  <c r="Y44" i="4"/>
  <c r="S24" i="4"/>
  <c r="AE44" i="4"/>
  <c r="AK24" i="4"/>
  <c r="S44" i="4"/>
  <c r="AE24" i="4"/>
  <c r="S54" i="4"/>
  <c r="BB14" i="2"/>
  <c r="BB63" i="2"/>
  <c r="AM14" i="4"/>
  <c r="BA33" i="2"/>
  <c r="BC33" i="2" s="1"/>
  <c r="BB34" i="2"/>
  <c r="BA34" i="2" s="1"/>
  <c r="BC34" i="2" s="1"/>
  <c r="BA36" i="2"/>
  <c r="BC36" i="2" s="1"/>
  <c r="BB38" i="2"/>
  <c r="BB37" i="2"/>
  <c r="AM44" i="4"/>
  <c r="AA24" i="4"/>
  <c r="AG54" i="4"/>
  <c r="AG14" i="4"/>
  <c r="O34" i="4"/>
  <c r="AA54" i="4"/>
  <c r="AG34" i="4"/>
  <c r="O54" i="4"/>
  <c r="U14" i="4"/>
  <c r="AM54" i="4"/>
  <c r="AA34" i="4"/>
  <c r="O44" i="4"/>
  <c r="AM24" i="4"/>
  <c r="U54" i="4"/>
  <c r="U24" i="4"/>
  <c r="U34" i="4"/>
  <c r="AA44" i="4"/>
  <c r="Z10" i="4"/>
  <c r="AA14" i="4"/>
  <c r="U44" i="4"/>
  <c r="AG44" i="4"/>
  <c r="AG24" i="4"/>
  <c r="O24" i="4"/>
  <c r="AG22" i="4"/>
  <c r="AM32" i="4"/>
  <c r="O52" i="4"/>
  <c r="M14" i="4"/>
  <c r="M34" i="4"/>
  <c r="M44" i="4"/>
  <c r="AK54" i="4"/>
  <c r="Y22" i="4"/>
  <c r="AE14" i="4"/>
  <c r="Y34" i="4"/>
  <c r="AK22" i="4"/>
  <c r="Y52" i="4"/>
  <c r="S12" i="4"/>
  <c r="S32" i="4"/>
  <c r="S22" i="4"/>
  <c r="Y42" i="4"/>
  <c r="AK52" i="4"/>
  <c r="AK30" i="4"/>
  <c r="M10" i="4"/>
  <c r="AE10" i="4"/>
  <c r="S20" i="4"/>
  <c r="S50" i="4"/>
  <c r="AK40" i="4"/>
  <c r="AZ15" i="2"/>
  <c r="AX16" i="2" s="1"/>
  <c r="AZ16" i="2" s="1"/>
  <c r="AX17" i="2" s="1"/>
  <c r="AY17" i="2" s="1"/>
  <c r="AM27" i="4"/>
  <c r="O17" i="4"/>
  <c r="BA15" i="2"/>
  <c r="K47" i="4" s="1"/>
  <c r="AM37" i="4"/>
  <c r="AA27" i="4"/>
  <c r="AG17" i="4"/>
  <c r="AG27" i="4"/>
  <c r="O37" i="4"/>
  <c r="O27" i="4"/>
  <c r="U47" i="4"/>
  <c r="BA14" i="2"/>
  <c r="V47" i="4" s="1"/>
  <c r="AM42" i="4"/>
  <c r="M22" i="4"/>
  <c r="M52" i="4"/>
  <c r="AM7" i="4"/>
  <c r="O47" i="4"/>
  <c r="U52" i="4"/>
  <c r="M32" i="4"/>
  <c r="M42" i="4"/>
  <c r="AM17" i="4"/>
  <c r="AM47" i="4"/>
  <c r="Z30" i="4"/>
  <c r="AF30" i="4"/>
  <c r="Z20" i="4"/>
  <c r="Z40" i="4"/>
  <c r="AJ40" i="3"/>
  <c r="AJ24" i="3"/>
  <c r="AD24" i="3"/>
  <c r="R16" i="3"/>
  <c r="Y10" i="4"/>
  <c r="AE50" i="4"/>
  <c r="M30" i="4"/>
  <c r="S10" i="4"/>
  <c r="Y40" i="4"/>
  <c r="R24" i="3"/>
  <c r="X8" i="3"/>
  <c r="AJ16" i="3"/>
  <c r="AE20" i="4"/>
  <c r="AD40" i="3"/>
  <c r="AJ32" i="3"/>
  <c r="AH50" i="4"/>
  <c r="L32" i="3"/>
  <c r="X16" i="3"/>
  <c r="X40" i="3"/>
  <c r="R32" i="3"/>
  <c r="L24" i="3"/>
  <c r="X24" i="3"/>
  <c r="AD32" i="3"/>
  <c r="X32" i="3"/>
  <c r="L16" i="3"/>
  <c r="R40" i="3"/>
  <c r="AD16" i="3"/>
  <c r="R8" i="3"/>
  <c r="L40" i="3"/>
  <c r="AD8" i="3"/>
  <c r="L8" i="3"/>
  <c r="T50" i="4"/>
  <c r="T10" i="4"/>
  <c r="T20" i="4"/>
  <c r="AL40" i="4"/>
  <c r="N30" i="4"/>
  <c r="AL10" i="4"/>
  <c r="Z50" i="4"/>
  <c r="AF40" i="4"/>
  <c r="AL30" i="4"/>
  <c r="N20" i="4"/>
  <c r="AF20" i="4"/>
  <c r="N40" i="4"/>
  <c r="AF50" i="4"/>
  <c r="AF10" i="4"/>
  <c r="N10" i="4"/>
  <c r="AL20" i="4"/>
  <c r="T30" i="4"/>
  <c r="T40" i="4"/>
  <c r="AH38" i="4"/>
  <c r="AK18" i="4"/>
  <c r="AE38" i="4"/>
  <c r="AF22" i="3"/>
  <c r="AL6" i="3"/>
  <c r="AF14" i="3"/>
  <c r="V8" i="3"/>
  <c r="AH24" i="3"/>
  <c r="AH16" i="3"/>
  <c r="AB16" i="3"/>
  <c r="AB32" i="3"/>
  <c r="AB8" i="3"/>
  <c r="P24" i="3"/>
  <c r="AB24" i="3"/>
  <c r="V24" i="3"/>
  <c r="AB40" i="3"/>
  <c r="J16" i="3"/>
  <c r="P16" i="3"/>
  <c r="J8" i="3"/>
  <c r="P32" i="3"/>
  <c r="AH40" i="3"/>
  <c r="P40" i="3"/>
  <c r="J40" i="3"/>
  <c r="AH8" i="3"/>
  <c r="V40" i="3"/>
  <c r="J32" i="3"/>
  <c r="V32" i="3"/>
  <c r="J24" i="3"/>
  <c r="V16" i="3"/>
  <c r="P8" i="3"/>
  <c r="T6" i="3"/>
  <c r="T38" i="3"/>
  <c r="M18" i="4"/>
  <c r="AL30" i="3"/>
  <c r="AF6" i="3"/>
  <c r="N38" i="3"/>
  <c r="AK28" i="4"/>
  <c r="T22" i="3"/>
  <c r="T14" i="3"/>
  <c r="AK48" i="4"/>
  <c r="M28" i="4"/>
  <c r="AL14" i="3"/>
  <c r="Z14" i="3"/>
  <c r="N30" i="3"/>
  <c r="T30" i="3"/>
  <c r="S8" i="4"/>
  <c r="M48" i="4"/>
  <c r="AK8" i="4"/>
  <c r="Y18" i="4"/>
  <c r="S28" i="4"/>
  <c r="N14" i="3"/>
  <c r="AF30" i="3"/>
  <c r="AL22" i="3"/>
  <c r="N22" i="3"/>
  <c r="AF38" i="3"/>
  <c r="Z38" i="3"/>
  <c r="Z22" i="3"/>
  <c r="AL38" i="3"/>
  <c r="N6" i="3"/>
  <c r="Z6" i="3"/>
  <c r="Z30" i="3"/>
  <c r="O7" i="4"/>
  <c r="U17" i="4"/>
  <c r="U7" i="4"/>
  <c r="AA37" i="4"/>
  <c r="U37" i="4"/>
  <c r="AA47" i="4"/>
  <c r="AA7" i="4"/>
  <c r="AA17" i="4"/>
  <c r="AG7" i="4"/>
  <c r="U27" i="4"/>
  <c r="AG37" i="4"/>
  <c r="AZ11" i="2"/>
  <c r="AX12" i="2" s="1"/>
  <c r="AZ12" i="2" s="1"/>
  <c r="AX13" i="2" s="1"/>
  <c r="AY13" i="2" s="1"/>
  <c r="AJ14" i="3"/>
  <c r="AD14" i="3"/>
  <c r="O6" i="4"/>
  <c r="U46" i="4"/>
  <c r="U16" i="4"/>
  <c r="BA10" i="2"/>
  <c r="AB46" i="4" s="1"/>
  <c r="BB11" i="2"/>
  <c r="AA16" i="4"/>
  <c r="AG36" i="4"/>
  <c r="U6" i="4"/>
  <c r="AA36" i="4"/>
  <c r="AG16" i="4"/>
  <c r="AG6" i="4"/>
  <c r="AA6" i="4"/>
  <c r="O26" i="4"/>
  <c r="AM46" i="4"/>
  <c r="AM36" i="4"/>
  <c r="U26" i="4"/>
  <c r="AM16" i="4"/>
  <c r="AM6" i="4"/>
  <c r="AA26" i="4"/>
  <c r="AG46" i="4"/>
  <c r="AA46" i="4"/>
  <c r="U36" i="4"/>
  <c r="AG26" i="4"/>
  <c r="O16" i="4"/>
  <c r="AM26" i="4"/>
  <c r="O36" i="4"/>
  <c r="AM9" i="4"/>
  <c r="U29" i="4"/>
  <c r="S48" i="4"/>
  <c r="Y48" i="4"/>
  <c r="AE28" i="4"/>
  <c r="Y38" i="4"/>
  <c r="AK38" i="4"/>
  <c r="AD22" i="3"/>
  <c r="X38" i="3"/>
  <c r="L22" i="3"/>
  <c r="AD6" i="3"/>
  <c r="R6" i="3"/>
  <c r="L14" i="3"/>
  <c r="R38" i="3"/>
  <c r="R30" i="3"/>
  <c r="R14" i="3"/>
  <c r="X22" i="3"/>
  <c r="AJ22" i="3"/>
  <c r="R22" i="3"/>
  <c r="AK14" i="2"/>
  <c r="L38" i="3"/>
  <c r="X14" i="3"/>
  <c r="AJ38" i="3"/>
  <c r="L6" i="3"/>
  <c r="AJ6" i="3"/>
  <c r="X6" i="3"/>
  <c r="AJ30" i="3"/>
  <c r="AD38" i="3"/>
  <c r="X30" i="3"/>
  <c r="L30" i="3"/>
  <c r="AD30" i="3"/>
  <c r="AM10" i="4"/>
  <c r="O20" i="4"/>
  <c r="AL14" i="4"/>
  <c r="U10" i="4"/>
  <c r="AL44" i="4"/>
  <c r="AF44" i="4"/>
  <c r="AM20" i="4"/>
  <c r="L14" i="4"/>
  <c r="U40" i="4"/>
  <c r="AG40" i="4"/>
  <c r="L54" i="4"/>
  <c r="AA20" i="4"/>
  <c r="AG20" i="4"/>
  <c r="AM50" i="4"/>
  <c r="AB14" i="3"/>
  <c r="P22" i="3"/>
  <c r="V38" i="3"/>
  <c r="K44" i="4"/>
  <c r="AC24" i="4"/>
  <c r="W54" i="4"/>
  <c r="X54" i="4"/>
  <c r="W44" i="4"/>
  <c r="AI54" i="4"/>
  <c r="W14" i="4"/>
  <c r="AK49" i="4"/>
  <c r="N12" i="4"/>
  <c r="AL12" i="4"/>
  <c r="K14" i="4"/>
  <c r="AL54" i="4"/>
  <c r="U30" i="4"/>
  <c r="U50" i="4"/>
  <c r="Q14" i="4"/>
  <c r="AL42" i="4"/>
  <c r="AJ54" i="4"/>
  <c r="AI34" i="4"/>
  <c r="AF42" i="4"/>
  <c r="N42" i="4"/>
  <c r="Z54" i="4"/>
  <c r="AG10" i="4"/>
  <c r="O40" i="4"/>
  <c r="AI44" i="4"/>
  <c r="AE9" i="4"/>
  <c r="AL52" i="4"/>
  <c r="Y29" i="4"/>
  <c r="AK29" i="4"/>
  <c r="AE29" i="4"/>
  <c r="Z42" i="4"/>
  <c r="AE39" i="4"/>
  <c r="T12" i="4"/>
  <c r="U20" i="4"/>
  <c r="AA40" i="4"/>
  <c r="AC34" i="4"/>
  <c r="Q54" i="4"/>
  <c r="AF12" i="4"/>
  <c r="AG30" i="4"/>
  <c r="AA30" i="4"/>
  <c r="AM40" i="4"/>
  <c r="K34" i="4"/>
  <c r="K24" i="4"/>
  <c r="AC54" i="4"/>
  <c r="Y19" i="4"/>
  <c r="Y39" i="4"/>
  <c r="AG39" i="4"/>
  <c r="N22" i="4"/>
  <c r="T22" i="4"/>
  <c r="AF32" i="4"/>
  <c r="Y28" i="4"/>
  <c r="AE8" i="4"/>
  <c r="M38" i="4"/>
  <c r="S19" i="4"/>
  <c r="AC14" i="4"/>
  <c r="AC44" i="4"/>
  <c r="M9" i="4"/>
  <c r="N24" i="4"/>
  <c r="AK9" i="4"/>
  <c r="M39" i="4"/>
  <c r="Z12" i="4"/>
  <c r="T32" i="4"/>
  <c r="AL24" i="4"/>
  <c r="Z34" i="4"/>
  <c r="O10" i="4"/>
  <c r="AM30" i="4"/>
  <c r="AA50" i="4"/>
  <c r="AI14" i="4"/>
  <c r="W24" i="4"/>
  <c r="Q44" i="4"/>
  <c r="AE19" i="4"/>
  <c r="AK19" i="4"/>
  <c r="AK39" i="4"/>
  <c r="AL22" i="4"/>
  <c r="AF22" i="4"/>
  <c r="Z52" i="4"/>
  <c r="M8" i="4"/>
  <c r="S18" i="4"/>
  <c r="AE48" i="4"/>
  <c r="S39" i="4"/>
  <c r="Z22" i="4"/>
  <c r="T52" i="4"/>
  <c r="W34" i="4"/>
  <c r="Z32" i="4"/>
  <c r="N52" i="4"/>
  <c r="AF52" i="4"/>
  <c r="O30" i="4"/>
  <c r="Q24" i="4"/>
  <c r="Z44" i="4"/>
  <c r="AA10" i="4"/>
  <c r="O50" i="4"/>
  <c r="Q34" i="4"/>
  <c r="AI24" i="4"/>
  <c r="S9" i="4"/>
  <c r="M29" i="4"/>
  <c r="Y49" i="4"/>
  <c r="N32" i="4"/>
  <c r="AL32" i="4"/>
  <c r="R14" i="4"/>
  <c r="Y8" i="4"/>
  <c r="AE18" i="4"/>
  <c r="AA19" i="4"/>
  <c r="O19" i="4"/>
  <c r="AA49" i="4"/>
  <c r="AK10" i="4"/>
  <c r="Y50" i="4"/>
  <c r="AE22" i="4"/>
  <c r="U9" i="4"/>
  <c r="U32" i="4"/>
  <c r="M20" i="4"/>
  <c r="AE30" i="4"/>
  <c r="S40" i="4"/>
  <c r="AE12" i="4"/>
  <c r="AE32" i="4"/>
  <c r="S42" i="4"/>
  <c r="Y9" i="4"/>
  <c r="M49" i="4"/>
  <c r="AE49" i="4"/>
  <c r="AA29" i="4"/>
  <c r="AG9" i="4"/>
  <c r="O39" i="4"/>
  <c r="O29" i="4"/>
  <c r="AM39" i="4"/>
  <c r="AA32" i="4"/>
  <c r="AE40" i="4"/>
  <c r="AE42" i="4"/>
  <c r="O9" i="4"/>
  <c r="U19" i="4"/>
  <c r="AG49" i="4"/>
  <c r="AG29" i="4"/>
  <c r="O49" i="4"/>
  <c r="AA39" i="4"/>
  <c r="U49" i="4"/>
  <c r="AM29" i="4"/>
  <c r="O12" i="4"/>
  <c r="S30" i="4"/>
  <c r="M12" i="4"/>
  <c r="AK42" i="4"/>
  <c r="AM19" i="4"/>
  <c r="AM49" i="4"/>
  <c r="AK20" i="4"/>
  <c r="M40" i="4"/>
  <c r="AK12" i="4"/>
  <c r="AK32" i="4"/>
  <c r="AG32" i="4"/>
  <c r="Y20" i="4"/>
  <c r="Y30" i="4"/>
  <c r="AK50" i="4"/>
  <c r="Y12" i="4"/>
  <c r="Y32" i="4"/>
  <c r="S52" i="4"/>
  <c r="S29" i="4"/>
  <c r="M19" i="4"/>
  <c r="AA9" i="4"/>
  <c r="AG19" i="4"/>
  <c r="X20" i="4"/>
  <c r="L30" i="4"/>
  <c r="X30" i="4"/>
  <c r="L10" i="4"/>
  <c r="AJ40" i="4"/>
  <c r="AJ20" i="4"/>
  <c r="R20" i="4"/>
  <c r="AD50" i="4"/>
  <c r="AD30" i="4"/>
  <c r="L40" i="4"/>
  <c r="R10" i="4"/>
  <c r="L50" i="4"/>
  <c r="T14" i="4"/>
  <c r="X50" i="4"/>
  <c r="AJ14" i="4"/>
  <c r="Z24" i="4"/>
  <c r="AF14" i="4"/>
  <c r="AF34" i="4"/>
  <c r="AJ10" i="4"/>
  <c r="AD20" i="4"/>
  <c r="R40" i="4"/>
  <c r="AJ50" i="4"/>
  <c r="R54" i="4"/>
  <c r="N34" i="4"/>
  <c r="N44" i="4"/>
  <c r="T54" i="4"/>
  <c r="T34" i="4"/>
  <c r="AJ30" i="4"/>
  <c r="X10" i="4"/>
  <c r="R30" i="4"/>
  <c r="X40" i="4"/>
  <c r="L34" i="4"/>
  <c r="X14" i="4"/>
  <c r="N14" i="4"/>
  <c r="AF54" i="4"/>
  <c r="AD10" i="4"/>
  <c r="AL34" i="4"/>
  <c r="T24" i="4"/>
  <c r="N54" i="4"/>
  <c r="Z14" i="4"/>
  <c r="AF24" i="4"/>
  <c r="L20" i="4"/>
  <c r="AD40" i="4"/>
  <c r="X34" i="4"/>
  <c r="AG42" i="4"/>
  <c r="AA52" i="4"/>
  <c r="U22" i="4"/>
  <c r="U42" i="4"/>
  <c r="U12" i="4"/>
  <c r="AM52" i="4"/>
  <c r="O22" i="4"/>
  <c r="AA12" i="4"/>
  <c r="AM22" i="4"/>
  <c r="O42" i="4"/>
  <c r="AM12" i="4"/>
  <c r="AG52" i="4"/>
  <c r="AA22" i="4"/>
  <c r="AG12" i="4"/>
  <c r="O32" i="4"/>
  <c r="AJ34" i="4"/>
  <c r="AD24" i="4"/>
  <c r="AJ24" i="4"/>
  <c r="L44" i="4"/>
  <c r="R24" i="4"/>
  <c r="R34" i="4"/>
  <c r="R44" i="4"/>
  <c r="X44" i="4"/>
  <c r="AD14" i="4"/>
  <c r="L24" i="4"/>
  <c r="X24" i="4"/>
  <c r="AD54" i="4"/>
  <c r="AD34" i="4"/>
  <c r="AD44" i="4"/>
  <c r="S53" i="4"/>
  <c r="M53" i="4"/>
  <c r="AK43" i="4"/>
  <c r="Y43" i="4"/>
  <c r="M43" i="4"/>
  <c r="AE53" i="4"/>
  <c r="AE43" i="4"/>
  <c r="AK53" i="4"/>
  <c r="Y53" i="4"/>
  <c r="S43" i="4"/>
  <c r="S33" i="4"/>
  <c r="M33" i="4"/>
  <c r="AK23" i="4"/>
  <c r="Y23" i="4"/>
  <c r="M23" i="4"/>
  <c r="AK33" i="4"/>
  <c r="AE13" i="4"/>
  <c r="Y13" i="4"/>
  <c r="AE33" i="4"/>
  <c r="S23" i="4"/>
  <c r="S13" i="4"/>
  <c r="M13" i="4"/>
  <c r="Y33" i="4"/>
  <c r="AE23" i="4"/>
  <c r="AK13" i="4"/>
  <c r="AL55" i="4"/>
  <c r="Z55" i="4"/>
  <c r="N55" i="4"/>
  <c r="AL45" i="4"/>
  <c r="Z45" i="4"/>
  <c r="N45" i="4"/>
  <c r="AF55" i="4"/>
  <c r="AL35" i="4"/>
  <c r="Z35" i="4"/>
  <c r="N35" i="4"/>
  <c r="T55" i="4"/>
  <c r="AF45" i="4"/>
  <c r="T45" i="4"/>
  <c r="AF35" i="4"/>
  <c r="T35" i="4"/>
  <c r="AL25" i="4"/>
  <c r="Z25" i="4"/>
  <c r="N25" i="4"/>
  <c r="AL15" i="4"/>
  <c r="Z15" i="4"/>
  <c r="N15" i="4"/>
  <c r="AF25" i="4"/>
  <c r="T25" i="4"/>
  <c r="AF15" i="4"/>
  <c r="T15" i="4"/>
  <c r="AH51" i="4"/>
  <c r="V51" i="4"/>
  <c r="J51" i="4"/>
  <c r="P51" i="4"/>
  <c r="AH31" i="4"/>
  <c r="AH41" i="4"/>
  <c r="AB41" i="4"/>
  <c r="V41" i="4"/>
  <c r="P41" i="4"/>
  <c r="AB51" i="4"/>
  <c r="J41" i="4"/>
  <c r="V31" i="4"/>
  <c r="J31" i="4"/>
  <c r="AH21" i="4"/>
  <c r="V21" i="4"/>
  <c r="J21" i="4"/>
  <c r="AB31" i="4"/>
  <c r="P21" i="4"/>
  <c r="AB11" i="4"/>
  <c r="P11" i="4"/>
  <c r="P31" i="4"/>
  <c r="AB21" i="4"/>
  <c r="AH11" i="4"/>
  <c r="J11" i="4"/>
  <c r="V11" i="4"/>
  <c r="AD55" i="4"/>
  <c r="R55" i="4"/>
  <c r="AD45" i="4"/>
  <c r="R45" i="4"/>
  <c r="L55" i="4"/>
  <c r="X45" i="4"/>
  <c r="L45" i="4"/>
  <c r="AJ55" i="4"/>
  <c r="X55" i="4"/>
  <c r="AJ45" i="4"/>
  <c r="AD35" i="4"/>
  <c r="R35" i="4"/>
  <c r="AJ35" i="4"/>
  <c r="X35" i="4"/>
  <c r="AD25" i="4"/>
  <c r="R25" i="4"/>
  <c r="AD15" i="4"/>
  <c r="R15" i="4"/>
  <c r="L35" i="4"/>
  <c r="X25" i="4"/>
  <c r="X15" i="4"/>
  <c r="L15" i="4"/>
  <c r="AJ25" i="4"/>
  <c r="L25" i="4"/>
  <c r="AJ15" i="4"/>
  <c r="AF46" i="4"/>
  <c r="T46" i="4"/>
  <c r="Z46" i="4"/>
  <c r="N46" i="4"/>
  <c r="AL46" i="4"/>
  <c r="AF36" i="4"/>
  <c r="T36" i="4"/>
  <c r="AL36" i="4"/>
  <c r="Z36" i="4"/>
  <c r="N36" i="4"/>
  <c r="AF26" i="4"/>
  <c r="T26" i="4"/>
  <c r="AF16" i="4"/>
  <c r="T16" i="4"/>
  <c r="Z26" i="4"/>
  <c r="Z16" i="4"/>
  <c r="N16" i="4"/>
  <c r="AL6" i="4"/>
  <c r="Z6" i="4"/>
  <c r="N6" i="4"/>
  <c r="AL26" i="4"/>
  <c r="N26" i="4"/>
  <c r="AL16" i="4"/>
  <c r="T6" i="4"/>
  <c r="AF6" i="4"/>
  <c r="W55" i="4"/>
  <c r="Q55" i="4"/>
  <c r="AI45" i="4"/>
  <c r="AC45" i="4"/>
  <c r="K55" i="4"/>
  <c r="W45" i="4"/>
  <c r="Q45" i="4"/>
  <c r="AI55" i="4"/>
  <c r="K45" i="4"/>
  <c r="AC35" i="4"/>
  <c r="Q35" i="4"/>
  <c r="AC55" i="4"/>
  <c r="AC25" i="4"/>
  <c r="Q25" i="4"/>
  <c r="W35" i="4"/>
  <c r="K35" i="4"/>
  <c r="AI35" i="4"/>
  <c r="AI15" i="4"/>
  <c r="AC15" i="4"/>
  <c r="W25" i="4"/>
  <c r="W15" i="4"/>
  <c r="Q15" i="4"/>
  <c r="K15" i="4"/>
  <c r="AI25" i="4"/>
  <c r="K25" i="4"/>
  <c r="AM53" i="4"/>
  <c r="AG53" i="4"/>
  <c r="AG43" i="4"/>
  <c r="U43" i="4"/>
  <c r="AM43" i="4"/>
  <c r="O43" i="4"/>
  <c r="AA53" i="4"/>
  <c r="O53" i="4"/>
  <c r="AA43" i="4"/>
  <c r="U53" i="4"/>
  <c r="AM33" i="4"/>
  <c r="AG33" i="4"/>
  <c r="AG23" i="4"/>
  <c r="U23" i="4"/>
  <c r="AA33" i="4"/>
  <c r="U33" i="4"/>
  <c r="O33" i="4"/>
  <c r="O13" i="4"/>
  <c r="AA23" i="4"/>
  <c r="AM13" i="4"/>
  <c r="AG13" i="4"/>
  <c r="AM23" i="4"/>
  <c r="O23" i="4"/>
  <c r="AA13" i="4"/>
  <c r="U13" i="4"/>
  <c r="AF48" i="4"/>
  <c r="T48" i="4"/>
  <c r="N48" i="4"/>
  <c r="AL48" i="4"/>
  <c r="AL38" i="4"/>
  <c r="Z48" i="4"/>
  <c r="AF38" i="4"/>
  <c r="Z38" i="4"/>
  <c r="AF28" i="4"/>
  <c r="T28" i="4"/>
  <c r="AF18" i="4"/>
  <c r="T18" i="4"/>
  <c r="T38" i="4"/>
  <c r="N38" i="4"/>
  <c r="AL28" i="4"/>
  <c r="N28" i="4"/>
  <c r="Z18" i="4"/>
  <c r="AL8" i="4"/>
  <c r="Z8" i="4"/>
  <c r="N8" i="4"/>
  <c r="Z28" i="4"/>
  <c r="AL18" i="4"/>
  <c r="N18" i="4"/>
  <c r="T8" i="4"/>
  <c r="AF8" i="4"/>
  <c r="AH55" i="4"/>
  <c r="V55" i="4"/>
  <c r="J55" i="4"/>
  <c r="AH45" i="4"/>
  <c r="V45" i="4"/>
  <c r="J45" i="4"/>
  <c r="AB55" i="4"/>
  <c r="P55" i="4"/>
  <c r="AB45" i="4"/>
  <c r="AH35" i="4"/>
  <c r="V35" i="4"/>
  <c r="J35" i="4"/>
  <c r="AB35" i="4"/>
  <c r="P35" i="4"/>
  <c r="P45" i="4"/>
  <c r="AH25" i="4"/>
  <c r="V25" i="4"/>
  <c r="J25" i="4"/>
  <c r="AH15" i="4"/>
  <c r="V15" i="4"/>
  <c r="J15" i="4"/>
  <c r="P25" i="4"/>
  <c r="AB15" i="4"/>
  <c r="AB25" i="4"/>
  <c r="P15" i="4"/>
  <c r="AL53" i="4"/>
  <c r="Z53" i="4"/>
  <c r="N53" i="4"/>
  <c r="AL43" i="4"/>
  <c r="Z43" i="4"/>
  <c r="N43" i="4"/>
  <c r="T53" i="4"/>
  <c r="AL33" i="4"/>
  <c r="Z33" i="4"/>
  <c r="N33" i="4"/>
  <c r="T43" i="4"/>
  <c r="AF53" i="4"/>
  <c r="AF43" i="4"/>
  <c r="AL23" i="4"/>
  <c r="Z23" i="4"/>
  <c r="N23" i="4"/>
  <c r="AL13" i="4"/>
  <c r="Z13" i="4"/>
  <c r="N13" i="4"/>
  <c r="AF33" i="4"/>
  <c r="T23" i="4"/>
  <c r="T13" i="4"/>
  <c r="AF23" i="4"/>
  <c r="T33" i="4"/>
  <c r="AF13" i="4"/>
  <c r="S45" i="4"/>
  <c r="M45" i="4"/>
  <c r="AK55" i="4"/>
  <c r="M55" i="4"/>
  <c r="Y45" i="4"/>
  <c r="AE55" i="4"/>
  <c r="AK35" i="4"/>
  <c r="Y35" i="4"/>
  <c r="M35" i="4"/>
  <c r="S55" i="4"/>
  <c r="AE45" i="4"/>
  <c r="Y55" i="4"/>
  <c r="AK45" i="4"/>
  <c r="AE35" i="4"/>
  <c r="AK25" i="4"/>
  <c r="Y25" i="4"/>
  <c r="M25" i="4"/>
  <c r="S15" i="4"/>
  <c r="M15" i="4"/>
  <c r="S35" i="4"/>
  <c r="AE25" i="4"/>
  <c r="AK15" i="4"/>
  <c r="S25" i="4"/>
  <c r="AE15" i="4"/>
  <c r="Y15" i="4"/>
  <c r="AL51" i="4"/>
  <c r="Z51" i="4"/>
  <c r="N51" i="4"/>
  <c r="T51" i="4"/>
  <c r="AL41" i="4"/>
  <c r="N41" i="4"/>
  <c r="AL31" i="4"/>
  <c r="AF51" i="4"/>
  <c r="AF41" i="4"/>
  <c r="Z41" i="4"/>
  <c r="T41" i="4"/>
  <c r="Z31" i="4"/>
  <c r="N31" i="4"/>
  <c r="AL21" i="4"/>
  <c r="Z21" i="4"/>
  <c r="N21" i="4"/>
  <c r="T31" i="4"/>
  <c r="AF21" i="4"/>
  <c r="AF11" i="4"/>
  <c r="T11" i="4"/>
  <c r="T21" i="4"/>
  <c r="AF31" i="4"/>
  <c r="N11" i="4"/>
  <c r="Z11" i="4"/>
  <c r="AL11" i="4"/>
  <c r="AL49" i="4"/>
  <c r="Z49" i="4"/>
  <c r="N49" i="4"/>
  <c r="AF49" i="4"/>
  <c r="T49" i="4"/>
  <c r="Z39" i="4"/>
  <c r="T39" i="4"/>
  <c r="N39" i="4"/>
  <c r="AL39" i="4"/>
  <c r="AF39" i="4"/>
  <c r="AL29" i="4"/>
  <c r="Z29" i="4"/>
  <c r="N29" i="4"/>
  <c r="AL19" i="4"/>
  <c r="Z19" i="4"/>
  <c r="N19" i="4"/>
  <c r="AF29" i="4"/>
  <c r="T19" i="4"/>
  <c r="AF9" i="4"/>
  <c r="T9" i="4"/>
  <c r="T29" i="4"/>
  <c r="AF19" i="4"/>
  <c r="N9" i="4"/>
  <c r="Z9" i="4"/>
  <c r="AL9" i="4"/>
  <c r="AH53" i="4"/>
  <c r="V53" i="4"/>
  <c r="J53" i="4"/>
  <c r="AH43" i="4"/>
  <c r="V43" i="4"/>
  <c r="J43" i="4"/>
  <c r="AB53" i="4"/>
  <c r="AH33" i="4"/>
  <c r="V33" i="4"/>
  <c r="J33" i="4"/>
  <c r="P53" i="4"/>
  <c r="AB43" i="4"/>
  <c r="P43" i="4"/>
  <c r="AH23" i="4"/>
  <c r="V23" i="4"/>
  <c r="J23" i="4"/>
  <c r="AH13" i="4"/>
  <c r="V13" i="4"/>
  <c r="J13" i="4"/>
  <c r="AB33" i="4"/>
  <c r="P33" i="4"/>
  <c r="AB23" i="4"/>
  <c r="P23" i="4"/>
  <c r="AB13" i="4"/>
  <c r="P13" i="4"/>
  <c r="AE51" i="4"/>
  <c r="Y51" i="4"/>
  <c r="S51" i="4"/>
  <c r="M51" i="4"/>
  <c r="AK41" i="4"/>
  <c r="Y41" i="4"/>
  <c r="M41" i="4"/>
  <c r="AK51" i="4"/>
  <c r="S41" i="4"/>
  <c r="AE41" i="4"/>
  <c r="AE31" i="4"/>
  <c r="Y31" i="4"/>
  <c r="M31" i="4"/>
  <c r="AK21" i="4"/>
  <c r="Y21" i="4"/>
  <c r="M21" i="4"/>
  <c r="AK11" i="4"/>
  <c r="Y11" i="4"/>
  <c r="M11" i="4"/>
  <c r="AK31" i="4"/>
  <c r="S31" i="4"/>
  <c r="AE21" i="4"/>
  <c r="AE11" i="4"/>
  <c r="S11" i="4"/>
  <c r="S21" i="4"/>
  <c r="O51" i="4"/>
  <c r="AG41" i="4"/>
  <c r="U41" i="4"/>
  <c r="AA51" i="4"/>
  <c r="AG51" i="4"/>
  <c r="U51" i="4"/>
  <c r="AM41" i="4"/>
  <c r="AA41" i="4"/>
  <c r="AM51" i="4"/>
  <c r="O41" i="4"/>
  <c r="U31" i="4"/>
  <c r="AG21" i="4"/>
  <c r="U21" i="4"/>
  <c r="AM31" i="4"/>
  <c r="AG11" i="4"/>
  <c r="U11" i="4"/>
  <c r="AA31" i="4"/>
  <c r="AM21" i="4"/>
  <c r="O21" i="4"/>
  <c r="AG31" i="4"/>
  <c r="AM11" i="4"/>
  <c r="AA11" i="4"/>
  <c r="O11" i="4"/>
  <c r="O31" i="4"/>
  <c r="AA21" i="4"/>
  <c r="AI53" i="4"/>
  <c r="AC53" i="4"/>
  <c r="W53" i="4"/>
  <c r="Q53" i="4"/>
  <c r="AC43" i="4"/>
  <c r="Q43" i="4"/>
  <c r="W43" i="4"/>
  <c r="AI43" i="4"/>
  <c r="K43" i="4"/>
  <c r="K53" i="4"/>
  <c r="AI33" i="4"/>
  <c r="AC33" i="4"/>
  <c r="W33" i="4"/>
  <c r="Q33" i="4"/>
  <c r="AC23" i="4"/>
  <c r="Q23" i="4"/>
  <c r="K33" i="4"/>
  <c r="AI23" i="4"/>
  <c r="K23" i="4"/>
  <c r="AI13" i="4"/>
  <c r="AC13" i="4"/>
  <c r="W13" i="4"/>
  <c r="Q13" i="4"/>
  <c r="W23" i="4"/>
  <c r="K13" i="4"/>
  <c r="AI51" i="4"/>
  <c r="AC51" i="4"/>
  <c r="AC41" i="4"/>
  <c r="Q41" i="4"/>
  <c r="AI41" i="4"/>
  <c r="W51" i="4"/>
  <c r="W41" i="4"/>
  <c r="K51" i="4"/>
  <c r="K41" i="4"/>
  <c r="Q51" i="4"/>
  <c r="AI31" i="4"/>
  <c r="AC31" i="4"/>
  <c r="Q31" i="4"/>
  <c r="AC21" i="4"/>
  <c r="Q21" i="4"/>
  <c r="AC11" i="4"/>
  <c r="Q11" i="4"/>
  <c r="K31" i="4"/>
  <c r="W21" i="4"/>
  <c r="AI11" i="4"/>
  <c r="W11" i="4"/>
  <c r="K11" i="4"/>
  <c r="W31" i="4"/>
  <c r="AI21" i="4"/>
  <c r="K21" i="4"/>
  <c r="AD53" i="4"/>
  <c r="R53" i="4"/>
  <c r="X53" i="4"/>
  <c r="AD43" i="4"/>
  <c r="R43" i="4"/>
  <c r="L53" i="4"/>
  <c r="AD33" i="4"/>
  <c r="R33" i="4"/>
  <c r="AJ43" i="4"/>
  <c r="L43" i="4"/>
  <c r="AJ53" i="4"/>
  <c r="X43" i="4"/>
  <c r="X33" i="4"/>
  <c r="AD23" i="4"/>
  <c r="R23" i="4"/>
  <c r="AD13" i="4"/>
  <c r="R13" i="4"/>
  <c r="L33" i="4"/>
  <c r="AJ33" i="4"/>
  <c r="AJ23" i="4"/>
  <c r="L23" i="4"/>
  <c r="AJ13" i="4"/>
  <c r="X13" i="4"/>
  <c r="X23" i="4"/>
  <c r="L13" i="4"/>
  <c r="AD51" i="4"/>
  <c r="R51" i="4"/>
  <c r="AJ51" i="4"/>
  <c r="X51" i="4"/>
  <c r="AD41" i="4"/>
  <c r="X41" i="4"/>
  <c r="AD31" i="4"/>
  <c r="L51" i="4"/>
  <c r="R41" i="4"/>
  <c r="L41" i="4"/>
  <c r="AJ41" i="4"/>
  <c r="AJ31" i="4"/>
  <c r="R31" i="4"/>
  <c r="AD21" i="4"/>
  <c r="R21" i="4"/>
  <c r="L31" i="4"/>
  <c r="X21" i="4"/>
  <c r="AJ11" i="4"/>
  <c r="X11" i="4"/>
  <c r="L11" i="4"/>
  <c r="X31" i="4"/>
  <c r="AJ21" i="4"/>
  <c r="L21" i="4"/>
  <c r="R11" i="4"/>
  <c r="AD11" i="4"/>
  <c r="AM55" i="4"/>
  <c r="AG55" i="4"/>
  <c r="AA55" i="4"/>
  <c r="U55" i="4"/>
  <c r="AM45" i="4"/>
  <c r="AG45" i="4"/>
  <c r="O45" i="4"/>
  <c r="U45" i="4"/>
  <c r="AG35" i="4"/>
  <c r="U35" i="4"/>
  <c r="O55" i="4"/>
  <c r="AA45" i="4"/>
  <c r="O35" i="4"/>
  <c r="AA35" i="4"/>
  <c r="AG25" i="4"/>
  <c r="U25" i="4"/>
  <c r="AM35" i="4"/>
  <c r="AM25" i="4"/>
  <c r="O25" i="4"/>
  <c r="AM15" i="4"/>
  <c r="AG15" i="4"/>
  <c r="AA15" i="4"/>
  <c r="U15" i="4"/>
  <c r="AA25" i="4"/>
  <c r="O15" i="4"/>
  <c r="BA63" i="2" l="1"/>
  <c r="BC63" i="2" s="1"/>
  <c r="BB64" i="2"/>
  <c r="BA64" i="2" s="1"/>
  <c r="BC64" i="2" s="1"/>
  <c r="BA37" i="2"/>
  <c r="BC37" i="2" s="1"/>
  <c r="BB41" i="2"/>
  <c r="BA38" i="2"/>
  <c r="BC38" i="2" s="1"/>
  <c r="BB39" i="2"/>
  <c r="BA39" i="2" s="1"/>
  <c r="BC39" i="2" s="1"/>
  <c r="AZ17" i="2"/>
  <c r="AX18" i="2" s="1"/>
  <c r="AH7" i="4"/>
  <c r="V7" i="4"/>
  <c r="AH17" i="4"/>
  <c r="J27" i="4"/>
  <c r="J37" i="4"/>
  <c r="AY16" i="2"/>
  <c r="J17" i="4"/>
  <c r="AB47" i="4"/>
  <c r="V17" i="4"/>
  <c r="J7" i="4"/>
  <c r="V37" i="4"/>
  <c r="P27" i="4"/>
  <c r="AH37" i="4"/>
  <c r="AB27" i="4"/>
  <c r="P47" i="4"/>
  <c r="P7" i="4"/>
  <c r="V27" i="4"/>
  <c r="J47" i="4"/>
  <c r="BB16" i="2"/>
  <c r="AB7" i="4"/>
  <c r="AH27" i="4"/>
  <c r="AH47" i="4"/>
  <c r="P17" i="4"/>
  <c r="AB37" i="4"/>
  <c r="BC14" i="2"/>
  <c r="AB17" i="4"/>
  <c r="P37" i="4"/>
  <c r="AY12" i="2"/>
  <c r="AH28" i="4"/>
  <c r="P9" i="4"/>
  <c r="AH10" i="4"/>
  <c r="J40" i="4"/>
  <c r="V40" i="4"/>
  <c r="P20" i="4"/>
  <c r="V20" i="4"/>
  <c r="AB10" i="4"/>
  <c r="P50" i="4"/>
  <c r="AH20" i="4"/>
  <c r="AH40" i="4"/>
  <c r="AB50" i="4"/>
  <c r="V30" i="4"/>
  <c r="AB20" i="4"/>
  <c r="AB40" i="4"/>
  <c r="P8" i="4"/>
  <c r="P10" i="4"/>
  <c r="J30" i="4"/>
  <c r="V50" i="4"/>
  <c r="J10" i="4"/>
  <c r="P30" i="4"/>
  <c r="P40" i="4"/>
  <c r="J20" i="4"/>
  <c r="V10" i="4"/>
  <c r="AH30" i="4"/>
  <c r="AB30" i="4"/>
  <c r="J50" i="4"/>
  <c r="AB8" i="4"/>
  <c r="V28" i="4"/>
  <c r="AB48" i="4"/>
  <c r="AH48" i="4"/>
  <c r="J28" i="4"/>
  <c r="V8" i="4"/>
  <c r="V18" i="4"/>
  <c r="J48" i="4"/>
  <c r="AB38" i="4"/>
  <c r="P38" i="4"/>
  <c r="P48" i="4"/>
  <c r="AB28" i="4"/>
  <c r="P18" i="4"/>
  <c r="J38" i="4"/>
  <c r="P28" i="4"/>
  <c r="V38" i="4"/>
  <c r="J8" i="4"/>
  <c r="AB18" i="4"/>
  <c r="J18" i="4"/>
  <c r="AH18" i="4"/>
  <c r="V48" i="4"/>
  <c r="AH8" i="4"/>
  <c r="P6" i="4"/>
  <c r="AH16" i="4"/>
  <c r="J46" i="4"/>
  <c r="AZ13" i="2"/>
  <c r="W47" i="4"/>
  <c r="Q47" i="4"/>
  <c r="K27" i="4"/>
  <c r="AI27" i="4"/>
  <c r="BC15" i="2"/>
  <c r="Q27" i="4"/>
  <c r="AC17" i="4"/>
  <c r="AC27" i="4"/>
  <c r="K7" i="4"/>
  <c r="AC7" i="4"/>
  <c r="Q37" i="4"/>
  <c r="W7" i="4"/>
  <c r="Q17" i="4"/>
  <c r="AC37" i="4"/>
  <c r="AI17" i="4"/>
  <c r="AI7" i="4"/>
  <c r="W37" i="4"/>
  <c r="W17" i="4"/>
  <c r="AI37" i="4"/>
  <c r="AC47" i="4"/>
  <c r="W27" i="4"/>
  <c r="K17" i="4"/>
  <c r="Q7" i="4"/>
  <c r="K37" i="4"/>
  <c r="AI47" i="4"/>
  <c r="BB17" i="2"/>
  <c r="P16" i="4"/>
  <c r="AB26" i="4"/>
  <c r="V6" i="4"/>
  <c r="AH36" i="4"/>
  <c r="J26" i="4"/>
  <c r="AH46" i="4"/>
  <c r="V16" i="4"/>
  <c r="AH6" i="4"/>
  <c r="P26" i="4"/>
  <c r="V46" i="4"/>
  <c r="P46" i="4"/>
  <c r="BC10" i="2"/>
  <c r="J6" i="4"/>
  <c r="AH26" i="4"/>
  <c r="J36" i="4"/>
  <c r="AB36" i="4"/>
  <c r="AB6" i="4"/>
  <c r="V26" i="4"/>
  <c r="J16" i="4"/>
  <c r="AB16" i="4"/>
  <c r="V36" i="4"/>
  <c r="P36" i="4"/>
  <c r="BA11" i="2"/>
  <c r="BB12" i="2"/>
  <c r="BA41" i="2" l="1"/>
  <c r="BC41" i="2" s="1"/>
  <c r="BB42" i="2"/>
  <c r="BB43" i="2"/>
  <c r="BA16" i="2"/>
  <c r="R37" i="4" s="1"/>
  <c r="BA20" i="2"/>
  <c r="BC20" i="2" s="1"/>
  <c r="BA17" i="2"/>
  <c r="AK27" i="4" s="1"/>
  <c r="BB18" i="2"/>
  <c r="BA18" i="2" s="1"/>
  <c r="AY18" i="2"/>
  <c r="AZ18" i="2"/>
  <c r="AH9" i="4"/>
  <c r="AH19" i="4"/>
  <c r="AH49" i="4"/>
  <c r="AB29" i="4"/>
  <c r="V39" i="4"/>
  <c r="J19" i="4"/>
  <c r="AB9" i="4"/>
  <c r="V49" i="4"/>
  <c r="P19" i="4"/>
  <c r="V19" i="4"/>
  <c r="AH29" i="4"/>
  <c r="AH39" i="4"/>
  <c r="V29" i="4"/>
  <c r="J9" i="4"/>
  <c r="P49" i="4"/>
  <c r="AB19" i="4"/>
  <c r="P29" i="4"/>
  <c r="P39" i="4"/>
  <c r="AC38" i="4"/>
  <c r="W18" i="4"/>
  <c r="Q8" i="4"/>
  <c r="Q38" i="4"/>
  <c r="AC18" i="4"/>
  <c r="K48" i="4"/>
  <c r="Q48" i="4"/>
  <c r="K18" i="4"/>
  <c r="Q28" i="4"/>
  <c r="W8" i="4"/>
  <c r="AI48" i="4"/>
  <c r="AI8" i="4"/>
  <c r="AC48" i="4"/>
  <c r="W48" i="4"/>
  <c r="AI28" i="4"/>
  <c r="K8" i="4"/>
  <c r="AI38" i="4"/>
  <c r="W28" i="4"/>
  <c r="AC28" i="4"/>
  <c r="AC8" i="4"/>
  <c r="W38" i="4"/>
  <c r="K28" i="4"/>
  <c r="Q18" i="4"/>
  <c r="K38" i="4"/>
  <c r="AI18" i="4"/>
  <c r="R48" i="4"/>
  <c r="L28" i="4"/>
  <c r="R28" i="4"/>
  <c r="X38" i="4"/>
  <c r="AJ18" i="4"/>
  <c r="AD18" i="4"/>
  <c r="R38" i="4"/>
  <c r="X18" i="4"/>
  <c r="L8" i="4"/>
  <c r="L38" i="4"/>
  <c r="L18" i="4"/>
  <c r="X8" i="4"/>
  <c r="AJ48" i="4"/>
  <c r="AJ38" i="4"/>
  <c r="AD28" i="4"/>
  <c r="X48" i="4"/>
  <c r="AD38" i="4"/>
  <c r="R18" i="4"/>
  <c r="AJ8" i="4"/>
  <c r="L48" i="4"/>
  <c r="AJ28" i="4"/>
  <c r="AD8" i="4"/>
  <c r="AD48" i="4"/>
  <c r="X28" i="4"/>
  <c r="R8" i="4"/>
  <c r="J29" i="4"/>
  <c r="J49" i="4"/>
  <c r="Q50" i="4"/>
  <c r="K40" i="4"/>
  <c r="AI30" i="4"/>
  <c r="W20" i="4"/>
  <c r="K10" i="4"/>
  <c r="Q10" i="4"/>
  <c r="K50" i="4"/>
  <c r="W30" i="4"/>
  <c r="Q30" i="4"/>
  <c r="AI50" i="4"/>
  <c r="K20" i="4"/>
  <c r="AC30" i="4"/>
  <c r="W50" i="4"/>
  <c r="AC40" i="4"/>
  <c r="AI20" i="4"/>
  <c r="AC10" i="4"/>
  <c r="AC50" i="4"/>
  <c r="AI40" i="4"/>
  <c r="Q40" i="4"/>
  <c r="K30" i="4"/>
  <c r="AI10" i="4"/>
  <c r="AC20" i="4"/>
  <c r="Q20" i="4"/>
  <c r="W40" i="4"/>
  <c r="W10" i="4"/>
  <c r="AB49" i="4"/>
  <c r="J39" i="4"/>
  <c r="AB39" i="4"/>
  <c r="V9" i="4"/>
  <c r="AD49" i="4"/>
  <c r="X39" i="4"/>
  <c r="AD9" i="4"/>
  <c r="AD39" i="4"/>
  <c r="AJ39" i="4"/>
  <c r="AD29" i="4"/>
  <c r="AJ29" i="4"/>
  <c r="AD19" i="4"/>
  <c r="R39" i="4"/>
  <c r="L9" i="4"/>
  <c r="R9" i="4"/>
  <c r="AJ9" i="4"/>
  <c r="X9" i="4"/>
  <c r="AJ19" i="4"/>
  <c r="X19" i="4"/>
  <c r="L29" i="4"/>
  <c r="L49" i="4"/>
  <c r="R49" i="4"/>
  <c r="AJ49" i="4"/>
  <c r="R29" i="4"/>
  <c r="L19" i="4"/>
  <c r="L39" i="4"/>
  <c r="R19" i="4"/>
  <c r="X49" i="4"/>
  <c r="X29" i="4"/>
  <c r="W29" i="4"/>
  <c r="K39" i="4"/>
  <c r="K49" i="4"/>
  <c r="AI49" i="4"/>
  <c r="W39" i="4"/>
  <c r="W9" i="4"/>
  <c r="AI29" i="4"/>
  <c r="Q19" i="4"/>
  <c r="W49" i="4"/>
  <c r="AC29" i="4"/>
  <c r="Q39" i="4"/>
  <c r="AC9" i="4"/>
  <c r="K9" i="4"/>
  <c r="AC19" i="4"/>
  <c r="AI19" i="4"/>
  <c r="Q49" i="4"/>
  <c r="AI39" i="4"/>
  <c r="AC49" i="4"/>
  <c r="K29" i="4"/>
  <c r="Q29" i="4"/>
  <c r="AI9" i="4"/>
  <c r="K19" i="4"/>
  <c r="W19" i="4"/>
  <c r="AC39" i="4"/>
  <c r="Q9" i="4"/>
  <c r="AE47" i="4"/>
  <c r="AE27" i="4"/>
  <c r="Y47" i="4"/>
  <c r="X47" i="4"/>
  <c r="AJ17" i="4"/>
  <c r="AD47" i="4"/>
  <c r="AJ37" i="4"/>
  <c r="AD37" i="4"/>
  <c r="AD17" i="4"/>
  <c r="L27" i="4"/>
  <c r="AJ47" i="4"/>
  <c r="W46" i="4"/>
  <c r="K46" i="4"/>
  <c r="AI26" i="4"/>
  <c r="W6" i="4"/>
  <c r="AC16" i="4"/>
  <c r="AC26" i="4"/>
  <c r="Q46" i="4"/>
  <c r="AI16" i="4"/>
  <c r="AI36" i="4"/>
  <c r="AC46" i="4"/>
  <c r="W26" i="4"/>
  <c r="K6" i="4"/>
  <c r="W16" i="4"/>
  <c r="Q16" i="4"/>
  <c r="K36" i="4"/>
  <c r="AI6" i="4"/>
  <c r="BC11" i="2"/>
  <c r="AI46" i="4"/>
  <c r="W36" i="4"/>
  <c r="Q36" i="4"/>
  <c r="K26" i="4"/>
  <c r="Q26" i="4"/>
  <c r="AC6" i="4"/>
  <c r="K16" i="4"/>
  <c r="AC36" i="4"/>
  <c r="Q6" i="4"/>
  <c r="BA12" i="2"/>
  <c r="BB13" i="2"/>
  <c r="BA13" i="2" s="1"/>
  <c r="X17" i="4" l="1"/>
  <c r="AJ27" i="4"/>
  <c r="AD7" i="4"/>
  <c r="X37" i="4"/>
  <c r="BC16" i="2"/>
  <c r="R17" i="4"/>
  <c r="R47" i="4"/>
  <c r="X27" i="4"/>
  <c r="Y37" i="4"/>
  <c r="M37" i="4"/>
  <c r="M17" i="4"/>
  <c r="S27" i="4"/>
  <c r="AK17" i="4"/>
  <c r="M47" i="4"/>
  <c r="S7" i="4"/>
  <c r="AE37" i="4"/>
  <c r="AK47" i="4"/>
  <c r="M27" i="4"/>
  <c r="Y7" i="4"/>
  <c r="AE7" i="4"/>
  <c r="AK7" i="4"/>
  <c r="BC17" i="2"/>
  <c r="AK37" i="4"/>
  <c r="M7" i="4"/>
  <c r="AE17" i="4"/>
  <c r="S37" i="4"/>
  <c r="S47" i="4"/>
  <c r="Y17" i="4"/>
  <c r="AD27" i="4"/>
  <c r="L47" i="4"/>
  <c r="R7" i="4"/>
  <c r="X7" i="4"/>
  <c r="R27" i="4"/>
  <c r="L17" i="4"/>
  <c r="AJ7" i="4"/>
  <c r="L37" i="4"/>
  <c r="L7" i="4"/>
  <c r="BA42" i="2"/>
  <c r="BC42" i="2" s="1"/>
  <c r="BA43" i="2"/>
  <c r="BC43" i="2" s="1"/>
  <c r="BB44" i="2"/>
  <c r="BA44" i="2" s="1"/>
  <c r="BC44" i="2" s="1"/>
  <c r="Z47" i="4"/>
  <c r="T47" i="4"/>
  <c r="AF17" i="4"/>
  <c r="N7" i="4"/>
  <c r="AF37" i="4"/>
  <c r="BC18" i="2"/>
  <c r="N47" i="4"/>
  <c r="AL27" i="4"/>
  <c r="AF7" i="4"/>
  <c r="AF47" i="4"/>
  <c r="T7" i="4"/>
  <c r="Z27" i="4"/>
  <c r="N17" i="4"/>
  <c r="T37" i="4"/>
  <c r="AL37" i="4"/>
  <c r="N27" i="4"/>
  <c r="AF27" i="4"/>
  <c r="AL7" i="4"/>
  <c r="T27" i="4"/>
  <c r="Z37" i="4"/>
  <c r="AL17" i="4"/>
  <c r="T17" i="4"/>
  <c r="N37" i="4"/>
  <c r="Z17" i="4"/>
  <c r="Z7" i="4"/>
  <c r="AL47" i="4"/>
  <c r="Y27" i="4"/>
  <c r="S17" i="4"/>
  <c r="Y46" i="4"/>
  <c r="S36" i="4"/>
  <c r="Y36" i="4"/>
  <c r="S6" i="4"/>
  <c r="AK36" i="4"/>
  <c r="M6" i="4"/>
  <c r="BC13" i="2"/>
  <c r="S46" i="4"/>
  <c r="M36" i="4"/>
  <c r="AK16" i="4"/>
  <c r="Y26" i="4"/>
  <c r="M16" i="4"/>
  <c r="AK26" i="4"/>
  <c r="Y6" i="4"/>
  <c r="AK46" i="4"/>
  <c r="M46" i="4"/>
  <c r="AE26" i="4"/>
  <c r="AE16" i="4"/>
  <c r="Y16" i="4"/>
  <c r="AK6" i="4"/>
  <c r="M26" i="4"/>
  <c r="AE46" i="4"/>
  <c r="AE36" i="4"/>
  <c r="S26" i="4"/>
  <c r="AE6" i="4"/>
  <c r="S16" i="4"/>
  <c r="L46" i="4"/>
  <c r="L36" i="4"/>
  <c r="AJ26" i="4"/>
  <c r="X16" i="4"/>
  <c r="AD6" i="4"/>
  <c r="X6" i="4"/>
  <c r="AD46" i="4"/>
  <c r="AD36" i="4"/>
  <c r="X26" i="4"/>
  <c r="L16" i="4"/>
  <c r="R6" i="4"/>
  <c r="AJ6" i="4"/>
  <c r="AJ46" i="4"/>
  <c r="AJ36" i="4"/>
  <c r="R36" i="4"/>
  <c r="L26" i="4"/>
  <c r="R26" i="4"/>
  <c r="AD26" i="4"/>
  <c r="L6" i="4"/>
  <c r="X46" i="4"/>
  <c r="X36" i="4"/>
  <c r="R46" i="4"/>
  <c r="AJ16" i="4"/>
  <c r="AD16" i="4"/>
  <c r="R16" i="4"/>
  <c r="BC12" i="2"/>
  <c r="BA46" i="2" l="1"/>
  <c r="BC46" i="2" s="1"/>
  <c r="BB47" i="2"/>
  <c r="BB48" i="2"/>
  <c r="BA47" i="2" l="1"/>
  <c r="BC47" i="2" s="1"/>
  <c r="BB51" i="2"/>
  <c r="BA51" i="2" s="1"/>
  <c r="BC51" i="2" s="1"/>
  <c r="BA48" i="2"/>
  <c r="BC48" i="2" s="1"/>
  <c r="BB49" i="2"/>
  <c r="BA49" i="2" s="1"/>
  <c r="BC49" i="2" s="1"/>
</calcChain>
</file>

<file path=xl/sharedStrings.xml><?xml version="1.0" encoding="utf-8"?>
<sst xmlns="http://schemas.openxmlformats.org/spreadsheetml/2006/main" count="1357" uniqueCount="498">
  <si>
    <t>Matriz Mapa de Riesgos</t>
  </si>
  <si>
    <r>
      <rPr>
        <sz val="10"/>
        <color theme="1"/>
        <rFont val="Arial Narrow"/>
        <family val="2"/>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family val="2"/>
      </rPr>
      <t>Guía para la Administración del Riesgo y el diseño de controles V5</t>
    </r>
    <r>
      <rPr>
        <sz val="10"/>
        <color theme="1"/>
        <rFont val="Arial Narrow"/>
        <family val="2"/>
      </rPr>
      <t>. El formato cuenta con celdas parametrizadas y permite contar con los respectivos mapas de calor para riesgo inherente y riesgo residual.</t>
    </r>
  </si>
  <si>
    <t>Orientaciones Generales</t>
  </si>
  <si>
    <r>
      <rPr>
        <sz val="11"/>
        <color theme="1"/>
        <rFont val="Arial Narrow"/>
        <family val="2"/>
      </rPr>
      <t xml:space="preserve">Antes de iniciar con el diligenciamiento de la información en la matriz, se requiere haber avanzado en el análisis del </t>
    </r>
    <r>
      <rPr>
        <b/>
        <sz val="11"/>
        <color theme="1"/>
        <rFont val="Arial Narrow"/>
        <family val="2"/>
      </rPr>
      <t>proceso, su objetivo, alcance, actividades clave</t>
    </r>
    <r>
      <rPr>
        <sz val="11"/>
        <color theme="1"/>
        <rFont val="Arial Narrow"/>
        <family val="2"/>
      </rPr>
      <t xml:space="preserve">, considere los lineamientos establecidos en el </t>
    </r>
    <r>
      <rPr>
        <b/>
        <sz val="11"/>
        <color rgb="FFE36C09"/>
        <rFont val="Arial Narrow"/>
        <family val="2"/>
      </rPr>
      <t>Paso 2: identificación del riesgo</t>
    </r>
    <r>
      <rPr>
        <sz val="11"/>
        <color theme="1"/>
        <rFont val="Arial Narrow"/>
        <family val="2"/>
      </rPr>
      <t xml:space="preserve">, donde se explica ampliamente las bases para adelanter este análisis.
Así mismo, considere en el </t>
    </r>
    <r>
      <rPr>
        <b/>
        <sz val="11"/>
        <color rgb="FFE36C09"/>
        <rFont val="Arial Narrow"/>
        <family val="2"/>
      </rPr>
      <t>Paso 3: valoración del riesgo</t>
    </r>
    <r>
      <rPr>
        <sz val="11"/>
        <color theme="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family val="2"/>
      </rPr>
      <t>NOTA:</t>
    </r>
    <r>
      <rPr>
        <sz val="11"/>
        <color theme="1"/>
        <rFont val="Arial Narrow"/>
        <family val="2"/>
      </rPr>
      <t xml:space="preserve"> Si lo considera pertinente, es posible agregar hojas de trabajo adicionales al presente formato que permitan incluir la traza de estos análisis.</t>
    </r>
  </si>
  <si>
    <r>
      <rPr>
        <sz val="10"/>
        <color theme="1"/>
        <rFont val="Arial Narrow"/>
        <family val="2"/>
      </rPr>
      <t xml:space="preserve">El archivo contiene las siguientes hojas:
-   </t>
    </r>
    <r>
      <rPr>
        <b/>
        <sz val="11"/>
        <color theme="1"/>
        <rFont val="Arial Narrow"/>
        <family val="2"/>
      </rPr>
      <t>Hoja 1 Instructivo</t>
    </r>
    <r>
      <rPr>
        <sz val="10"/>
        <color theme="1"/>
        <rFont val="Arial Narrow"/>
        <family val="2"/>
      </rPr>
      <t xml:space="preserve">
 -  </t>
    </r>
    <r>
      <rPr>
        <b/>
        <sz val="11"/>
        <color theme="1"/>
        <rFont val="Arial Narrow"/>
        <family val="2"/>
      </rPr>
      <t xml:space="preserve">Hoja 2 Mapa Final: </t>
    </r>
    <r>
      <rPr>
        <sz val="10"/>
        <color theme="1"/>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</si>
  <si>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</si>
  <si>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</si>
  <si>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</si>
  <si>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</si>
  <si>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</si>
  <si>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</si>
  <si>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</si>
  <si>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</si>
  <si>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</si>
  <si>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</si>
  <si>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</si>
  <si>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</si>
  <si>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</si>
  <si>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</si>
  <si>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</si>
  <si>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</si>
  <si>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</si>
  <si>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family val="2"/>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</si>
  <si>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</si>
  <si>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</si>
  <si>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</si>
  <si>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</si>
  <si>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</si>
  <si>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</si>
  <si>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</si>
  <si>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</si>
  <si>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</si>
  <si>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family val="2"/>
      </rPr>
      <t xml:space="preserve">Recuerde que el control se define como la medida que permite reducir o mitigar un riesgo. Defina el control (es) que atacan la causa raíz del riesgo, considere la estructura explicada en la guía: </t>
    </r>
    <r>
      <rPr>
        <b/>
        <sz val="9"/>
        <color rgb="FFE36C09"/>
        <rFont val="Arial Narrow"/>
        <family val="2"/>
      </rPr>
      <t>Responsable de ejecutar el control + Acción + Complemento</t>
    </r>
  </si>
  <si>
    <t>Afectación</t>
  </si>
  <si>
    <t>Esta casilla no se diligencia, depende de la selección en la columna R.</t>
  </si>
  <si>
    <r>
      <rPr>
        <b/>
        <sz val="9"/>
        <color theme="1"/>
        <rFont val="Arial Narrow"/>
        <family val="2"/>
      </rPr>
      <t xml:space="preserve">ATRIBUTOS EFICIENCIA
</t>
    </r>
    <r>
      <rPr>
        <sz val="9"/>
        <color theme="1"/>
        <rFont val="Arial Narrow"/>
        <family val="2"/>
      </rPr>
      <t>Tipo</t>
    </r>
  </si>
  <si>
    <t>Utilice la lista de despligue que se encuentra parametrizada, le aparecerán las opciones: i)Preventivo, ii)Detectivo, iii)Correctivo.</t>
  </si>
  <si>
    <r>
      <rPr>
        <b/>
        <sz val="9"/>
        <color theme="1"/>
        <rFont val="Arial Narrow"/>
        <family val="2"/>
      </rPr>
      <t xml:space="preserve">ATRIBUTOS EFICIENCIA
</t>
    </r>
    <r>
      <rPr>
        <sz val="9"/>
        <color theme="1"/>
        <rFont val="Arial Narrow"/>
        <family val="2"/>
      </rPr>
      <t>Implementación</t>
    </r>
  </si>
  <si>
    <t>Utilice la lista de despligue que se encuentra parametrizada, le aparecerán las opciones: i)Automático, ii)Manual.</t>
  </si>
  <si>
    <r>
      <rPr>
        <b/>
        <sz val="9"/>
        <color theme="1"/>
        <rFont val="Arial Narrow"/>
        <family val="2"/>
      </rPr>
      <t xml:space="preserve">ATRIBUTOS EFICIENCIA
</t>
    </r>
    <r>
      <rPr>
        <sz val="9"/>
        <color theme="1"/>
        <rFont val="Arial Narrow"/>
        <family val="2"/>
      </rPr>
      <t>Implementación</t>
    </r>
  </si>
  <si>
    <r>
      <rPr>
        <b/>
        <sz val="9"/>
        <color theme="1"/>
        <rFont val="Arial Narrow"/>
        <family val="2"/>
      </rPr>
      <t xml:space="preserve">ATRIBUTOS EFICIENCIA
</t>
    </r>
    <r>
      <rPr>
        <sz val="9"/>
        <color theme="1"/>
        <rFont val="Arial Narrow"/>
        <family val="2"/>
      </rPr>
      <t>Calificación</t>
    </r>
  </si>
  <si>
    <t xml:space="preserve">La matriz automáticamente hará el cálculo para el control analizado (Columna T) </t>
  </si>
  <si>
    <r>
      <rPr>
        <b/>
        <sz val="9"/>
        <color theme="1"/>
        <rFont val="Arial Narrow"/>
        <family val="2"/>
      </rPr>
      <t xml:space="preserve">ATRIBUTOS INFORMATIVOS
</t>
    </r>
    <r>
      <rPr>
        <sz val="9"/>
        <color theme="1"/>
        <rFont val="Arial Narrow"/>
        <family val="2"/>
      </rPr>
      <t>Documentación</t>
    </r>
  </si>
  <si>
    <t>Utilice la lista de despligue que se encuentra parametrizada, le aparecerán las opciones: i)Documentado, ii)Sin documentar.</t>
  </si>
  <si>
    <r>
      <rPr>
        <b/>
        <sz val="9"/>
        <color theme="1"/>
        <rFont val="Arial Narrow"/>
        <family val="2"/>
      </rPr>
      <t xml:space="preserve">ATRIBUTOS INFORMATIVOS
</t>
    </r>
    <r>
      <rPr>
        <sz val="9"/>
        <color theme="1"/>
        <rFont val="Arial Narrow"/>
        <family val="2"/>
      </rPr>
      <t>Frecuencia</t>
    </r>
  </si>
  <si>
    <t>Utilice la lista de despligue que se encuentra parametrizada, le aparecerán las opciones: i)Continua, ii)Aleatoria.</t>
  </si>
  <si>
    <r>
      <rPr>
        <b/>
        <sz val="9"/>
        <color theme="1"/>
        <rFont val="Arial Narrow"/>
        <family val="2"/>
      </rPr>
      <t xml:space="preserve">ATRIBUTOS INFORMATIVOS
</t>
    </r>
    <r>
      <rPr>
        <sz val="9"/>
        <color theme="1"/>
        <rFont val="Arial Narrow"/>
        <family val="2"/>
      </rPr>
      <t>Registro</t>
    </r>
  </si>
  <si>
    <t>Utilice la lista de despligue que se encuentra parametrizada, le aparecerán las opciones: i)Con Registro, ii) Sin Registro.</t>
  </si>
  <si>
    <t>Evaluación del Nivel de Riesgo - Nivel de Riesgo Residual</t>
  </si>
  <si>
    <r>
      <rPr>
        <sz val="9"/>
        <color theme="1"/>
        <rFont val="Arial Narrow"/>
        <family val="2"/>
      </rPr>
      <t>La matriz automáticamente hará el cálculo, acorde con el control o controles definidos con sus atributos analizados, lo que permitirá establecer el</t>
    </r>
    <r>
      <rPr>
        <b/>
        <sz val="9"/>
        <color rgb="FFE36C09"/>
        <rFont val="Arial Narrow"/>
        <family val="2"/>
      </rPr>
      <t xml:space="preserve"> nivel de riesgo inherente</t>
    </r>
    <r>
      <rPr>
        <sz val="9"/>
        <color theme="1"/>
        <rFont val="Arial Narrow"/>
        <family val="2"/>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</si>
  <si>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</si>
  <si>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</si>
  <si>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family val="2"/>
      </rPr>
      <t xml:space="preserve">Plan de Acción
</t>
    </r>
    <r>
      <rPr>
        <sz val="9"/>
        <color theme="1"/>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</si>
  <si>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</si>
  <si>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</si>
  <si>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</si>
  <si>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family val="2"/>
      </rPr>
      <t xml:space="preserve"> -</t>
    </r>
    <r>
      <rPr>
        <sz val="11"/>
        <color theme="1"/>
        <rFont val="Arial Narrow"/>
        <family val="2"/>
      </rPr>
      <t xml:space="preserve"> </t>
    </r>
    <r>
      <rPr>
        <b/>
        <sz val="11"/>
        <color theme="1"/>
        <rFont val="Arial Narrow"/>
        <family val="2"/>
      </rPr>
      <t xml:space="preserve"> Hoja 3 Matriz de Calor Inherente: </t>
    </r>
    <r>
      <rPr>
        <sz val="11"/>
        <color theme="1"/>
        <rFont val="Arial Narrow"/>
        <family val="2"/>
      </rPr>
      <t xml:space="preserve"> 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</si>
  <si>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4 Matriz de Calor Residual: </t>
    </r>
    <r>
      <rPr>
        <sz val="11"/>
        <color theme="1"/>
        <rFont val="Arial Narrow"/>
        <family val="2"/>
      </rPr>
      <t>En esta hoja, en la medida en que ese diligencia el Mapa Final, se verán reflejados los riesgos en su zona correspondiente. Esta hoja no se diligencia se genera de manera automática.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</si>
  <si>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5 Tabla de probabilidad: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</si>
  <si>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6 Tabla de Impacto: </t>
    </r>
    <r>
      <rPr>
        <sz val="11"/>
        <color theme="1"/>
        <rFont val="Arial Narrow"/>
        <family val="2"/>
      </rPr>
      <t>Tabla referente para todos los cálculos (no se diligencia)</t>
    </r>
  </si>
  <si>
    <r>
      <rPr>
        <sz val="10"/>
        <color theme="1"/>
        <rFont val="Arial Narrow"/>
        <family val="2"/>
      </rPr>
      <t xml:space="preserve"> -</t>
    </r>
    <r>
      <rPr>
        <sz val="11"/>
        <color theme="1"/>
        <rFont val="Arial Narrow"/>
        <family val="2"/>
      </rPr>
      <t xml:space="preserve"> </t>
    </r>
    <r>
      <rPr>
        <b/>
        <sz val="11"/>
        <color theme="1"/>
        <rFont val="Arial Narrow"/>
        <family val="2"/>
      </rPr>
      <t xml:space="preserve"> Hoja 7 Tabla de Valoración de Controles: </t>
    </r>
    <r>
      <rPr>
        <sz val="11"/>
        <color theme="1"/>
        <rFont val="Arial Narrow"/>
        <family val="2"/>
      </rPr>
      <t>Tabla referente para todos los cálculos (no se diligencia)</t>
    </r>
  </si>
  <si>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</si>
  <si>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</si>
  <si>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</si>
  <si>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</si>
  <si>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</si>
  <si>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</si>
  <si>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</si>
  <si>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</si>
  <si>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</si>
  <si>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Probabilidad Inherente</t>
  </si>
  <si>
    <t>%</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</si>
  <si>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</si>
  <si>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</si>
  <si>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</si>
  <si>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</si>
  <si>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</si>
  <si>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</si>
  <si>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</si>
  <si>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</si>
  <si>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</si>
  <si>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</si>
  <si>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</si>
  <si>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</si>
  <si>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</si>
  <si>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</si>
  <si>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</si>
  <si>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</si>
  <si>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</si>
  <si>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</si>
  <si>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r>
      <rPr>
        <b/>
        <sz val="11"/>
        <color rgb="FFE36C09"/>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</si>
  <si>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</si>
  <si>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</si>
  <si>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</si>
  <si>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</si>
  <si>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</si>
  <si>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</si>
  <si>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</si>
  <si>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</si>
  <si>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</si>
  <si>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</si>
  <si>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</si>
  <si>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</si>
  <si>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</si>
  <si>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</si>
  <si>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</si>
  <si>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</si>
  <si>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</si>
  <si>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</si>
  <si>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</si>
  <si>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</si>
  <si>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</si>
  <si>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</si>
  <si>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</si>
  <si>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</si>
  <si>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</si>
  <si>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</si>
  <si>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</si>
  <si>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</si>
  <si>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</si>
  <si>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</si>
  <si>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</si>
  <si>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</si>
  <si>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</si>
  <si>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</si>
  <si>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</si>
  <si>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</si>
  <si>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</si>
  <si>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</si>
  <si>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</si>
  <si>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</si>
  <si>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</si>
  <si>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</si>
  <si>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</si>
  <si>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</si>
  <si>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</si>
  <si>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</si>
  <si>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</si>
  <si>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</si>
  <si>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</si>
  <si>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</si>
  <si>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</si>
  <si>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</si>
  <si>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</si>
  <si>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</si>
  <si>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</si>
  <si>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</si>
  <si>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</si>
  <si>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</si>
  <si>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</si>
  <si>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</si>
  <si>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</si>
  <si>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</si>
  <si>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</si>
  <si>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</si>
  <si>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</si>
  <si>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</si>
  <si>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</si>
  <si>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</si>
  <si>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</si>
  <si>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</si>
  <si>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</si>
  <si>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</si>
  <si>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</si>
  <si>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</si>
  <si>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</si>
  <si>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Preventivo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</si>
  <si>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</si>
  <si>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</si>
  <si>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</si>
  <si>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</si>
  <si>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</si>
  <si>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</si>
  <si>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</si>
  <si>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</si>
  <si>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</si>
  <si>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</si>
  <si>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Documentado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</si>
  <si>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</si>
  <si>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</si>
  <si>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</si>
  <si>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</si>
  <si>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Continua</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</si>
  <si>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</si>
  <si>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</si>
  <si>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</si>
  <si>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</si>
  <si>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</si>
  <si>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</si>
  <si>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</si>
  <si>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</si>
  <si>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</si>
  <si>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</si>
  <si>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</si>
  <si>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Reputacional</t>
  </si>
  <si>
    <t>Reducir (compartir)</t>
  </si>
  <si>
    <t>Económico y Reputacional</t>
  </si>
  <si>
    <t>Reducir (mitigar)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</si>
  <si>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</si>
  <si>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</si>
  <si>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</si>
  <si>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</si>
  <si>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</si>
  <si>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</si>
  <si>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</si>
  <si>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</si>
  <si>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</si>
  <si>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</si>
  <si>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</si>
  <si>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</si>
  <si>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</si>
  <si>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</si>
  <si>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MAPA DE RIESGOS DE GESTIÓN DE LA SSF</t>
  </si>
  <si>
    <t>Tipo de Riesgo</t>
  </si>
  <si>
    <t>Activo de información</t>
  </si>
  <si>
    <t>Activos de información</t>
  </si>
  <si>
    <t>No Aplica</t>
  </si>
  <si>
    <t>Columna6</t>
  </si>
  <si>
    <t>De_gestión</t>
  </si>
  <si>
    <t>De_seguridad_de_la_información</t>
  </si>
  <si>
    <t>Activo 4</t>
  </si>
  <si>
    <t>Activo 5</t>
  </si>
  <si>
    <t>Activo 6</t>
  </si>
  <si>
    <t>Activo 7</t>
  </si>
  <si>
    <t>Activo 8</t>
  </si>
  <si>
    <t>Activo 9</t>
  </si>
  <si>
    <t>Activo 10</t>
  </si>
  <si>
    <t>Activo 11</t>
  </si>
  <si>
    <t>De_corrupción</t>
  </si>
  <si>
    <t>¿Genera Interrupción?</t>
  </si>
  <si>
    <t>Interrupción</t>
  </si>
  <si>
    <t>Si</t>
  </si>
  <si>
    <t>No</t>
  </si>
  <si>
    <t>Disponibilidad</t>
  </si>
  <si>
    <t>Integridad</t>
  </si>
  <si>
    <t>Confidencialidad</t>
  </si>
  <si>
    <t>Frecuencia de ejecución de la actividad</t>
  </si>
  <si>
    <t>Criterio para probabilidad</t>
  </si>
  <si>
    <t>Cada_Hora</t>
  </si>
  <si>
    <t>Más de 5000 veces por año</t>
  </si>
  <si>
    <t>Dos_veces_al_día</t>
  </si>
  <si>
    <t>mínimo 500 veces al año y máximo 5000 veces por año</t>
  </si>
  <si>
    <t>Diaria</t>
  </si>
  <si>
    <t>De 24 a 500 veces por año</t>
  </si>
  <si>
    <t>Cada_dos_días</t>
  </si>
  <si>
    <t>Cada_tres_días</t>
  </si>
  <si>
    <t>Cada_cuatro_días</t>
  </si>
  <si>
    <t>Semanal</t>
  </si>
  <si>
    <t>Quincenal</t>
  </si>
  <si>
    <t>Mensual</t>
  </si>
  <si>
    <t xml:space="preserve">De 3 a 24 veces por año </t>
  </si>
  <si>
    <t>Bimestral</t>
  </si>
  <si>
    <t>Trimestral</t>
  </si>
  <si>
    <t>Cuatrimestral</t>
  </si>
  <si>
    <t>Semestral</t>
  </si>
  <si>
    <t xml:space="preserve">Máximo 2 veces por año </t>
  </si>
  <si>
    <t>Anual</t>
  </si>
  <si>
    <t>Bienal</t>
  </si>
  <si>
    <t>Permanente</t>
  </si>
  <si>
    <t>ALINEACIÓN ISO 27001</t>
  </si>
  <si>
    <t>11.2 Seguridad de los equipos.</t>
  </si>
  <si>
    <t>12.4 Registro de actividad y supervisión.</t>
  </si>
  <si>
    <t>Criterios de impacto para riesgos de gestión y/o seguridad de la información</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</si>
  <si>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</si>
  <si>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</si>
  <si>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</si>
  <si>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</si>
  <si>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recursos económicos?</t>
  </si>
  <si>
    <t>¿Generar pérdida de confianza de la entidad, afectando su reputación?</t>
  </si>
  <si>
    <t>¿Afectar la generación de los productos o la prestación de los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</si>
  <si>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</si>
  <si>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</si>
  <si>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</si>
  <si>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</si>
  <si>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</si>
  <si>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</si>
  <si>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</si>
  <si>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</si>
  <si>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</si>
  <si>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</si>
  <si>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</si>
  <si>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</si>
  <si>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 xml:space="preserve">Nombre </t>
  </si>
  <si>
    <t>Objetivo de Control ISO 27001</t>
  </si>
  <si>
    <t>#</t>
  </si>
  <si>
    <t>5.1 Directrices de la Dirección en seguridad de la información.</t>
  </si>
  <si>
    <t>Brindar orientación y soporte, por parte de la dirección, para la seguridad de la información de acuerdo con los requisitos del negocio y con las leyes y reglamentos pertinentes</t>
  </si>
  <si>
    <t>C1</t>
  </si>
  <si>
    <t>6.1 Organización interna.</t>
  </si>
  <si>
    <t>Establecer un marco de referencia de gestión para iniciar y controlar la implementación y operación de la seguridad de la información dentro de la organización.</t>
  </si>
  <si>
    <t>C2</t>
  </si>
  <si>
    <t>6.2 Dispositivos para movilidad y teletrabajo.</t>
  </si>
  <si>
    <t>Garantizar la seguridad del teletrabajo y el uso de dispositivos móviles</t>
  </si>
  <si>
    <t>C3</t>
  </si>
  <si>
    <t>7.1 Antes de la contratación.</t>
  </si>
  <si>
    <t>Asegurar que los empleados y contratistas comprenden sus responsabilidades y son idóneos en los roles para los que se consideran.</t>
  </si>
  <si>
    <t>C4</t>
  </si>
  <si>
    <t>7.2 Durante la contratación.</t>
  </si>
  <si>
    <t>Asegurarse de que los empleados y contratistas tomen conciencia de sus responsabilidades de seguridad de la información y las cumplan.</t>
  </si>
  <si>
    <t>C5</t>
  </si>
  <si>
    <t>7.3 Cese o cambio de puesto de trabajo.</t>
  </si>
  <si>
    <t>Proteger los intereses de la organización como parte del proceso de cambio o terminación de empleo</t>
  </si>
  <si>
    <t>C6</t>
  </si>
  <si>
    <t>8.1 Responsabilidad sobre los activos.</t>
  </si>
  <si>
    <t>Identificar los activos organizacionales y definir las responsabilidades de protección adecuadas.</t>
  </si>
  <si>
    <t>C7</t>
  </si>
  <si>
    <t>8.2 Clasificación de la información.</t>
  </si>
  <si>
    <t>Asegurar que la información recibe un nivel apropiado de protección, de acuerdo con su importancia para la organización.</t>
  </si>
  <si>
    <t>C8</t>
  </si>
  <si>
    <t>8.3 Manejo de los soportes de almacenamiento.</t>
  </si>
  <si>
    <t>Evitar la divulgación, la modificación, el retiro o la destrucción no autorizados de información almacenada en los medios</t>
  </si>
  <si>
    <t>C9</t>
  </si>
  <si>
    <t>9.1 Requisitos de negocio para el control de accesos.</t>
  </si>
  <si>
    <t>Limitar el acceso a información y a instalaciones de procesamiento de información.</t>
  </si>
  <si>
    <t>C10</t>
  </si>
  <si>
    <t>9.2 Gestión de acceso de usuario.</t>
  </si>
  <si>
    <t>Asegurar el acceso de los usuarios autorizados y evitar el acceso no autorizado a sistemas y servicios.</t>
  </si>
  <si>
    <t>C11</t>
  </si>
  <si>
    <t>9.3 Responsabilidades del usuario.</t>
  </si>
  <si>
    <t>Hacer que los usuarios rindan cuentas por la salvaguarda de su información de autenticación.</t>
  </si>
  <si>
    <t>C12</t>
  </si>
  <si>
    <t>9.4 Control de acceso a sistemas y aplicaciones.</t>
  </si>
  <si>
    <t>Evitar el acceso no autorizado a sistemas y aplicaciones.</t>
  </si>
  <si>
    <t>C13</t>
  </si>
  <si>
    <t>10.1 Controles criptográficos.</t>
  </si>
  <si>
    <t>Asegurar el uso apropiado y eficaz de la criptografía para proteger la confidencialidad, autenticidad y/o la integridad de la información</t>
  </si>
  <si>
    <t>C14</t>
  </si>
  <si>
    <t>11.1 Áreas seguras.</t>
  </si>
  <si>
    <t>Prevenir el acceso físico no autorizado, el daño e interferencia a la información y a las instalaciones de procesamiento de información de la organización.</t>
  </si>
  <si>
    <t>C15</t>
  </si>
  <si>
    <t>Prevenir la perdida, daño, robo o compromiso de activos, y la interrupción de las operaciones de la organización.</t>
  </si>
  <si>
    <t>C16</t>
  </si>
  <si>
    <t>12.1 Responsabilidades y procedimientos de operación.</t>
  </si>
  <si>
    <t>Asegurar las operaciones correctas y seguras de las instalaciones de procesamiento de información.</t>
  </si>
  <si>
    <t>C17</t>
  </si>
  <si>
    <t>12.2 Protección contra código malicioso.</t>
  </si>
  <si>
    <t>Asegurarse de que la información y las instalaciones de procesamiento de información estén protegidas contra códigos maliciosos.</t>
  </si>
  <si>
    <t>C18</t>
  </si>
  <si>
    <t>12.3 Copias de seguridad.</t>
  </si>
  <si>
    <t>Proteger contra la perdida de datos</t>
  </si>
  <si>
    <t>C19</t>
  </si>
  <si>
    <t>Registrar eventos y generar evidencia</t>
  </si>
  <si>
    <t>C20</t>
  </si>
  <si>
    <t>12.5 Control del software en explotación.</t>
  </si>
  <si>
    <t>Asegurarse de la integridad de los sistemas operacionales</t>
  </si>
  <si>
    <t>C21</t>
  </si>
  <si>
    <t>12.6 Gestión de la vulnerabilidad técnica.</t>
  </si>
  <si>
    <t>Prevenir el aprovechamiento de las vulnerabilidades técnicas</t>
  </si>
  <si>
    <t>C22</t>
  </si>
  <si>
    <t>12.7 Consideraciones de las auditorías de los sistemas de información.</t>
  </si>
  <si>
    <t>Minimizar el impacto de las actividades de auditoria sobre los sistemas operativos</t>
  </si>
  <si>
    <t>C23</t>
  </si>
  <si>
    <t>13.1 Gestión de la seguridad en las redes.</t>
  </si>
  <si>
    <t>Asegurar la protección de la información en las redes, y sus instalaciones de procesamiento de información de soporte.</t>
  </si>
  <si>
    <t>C24</t>
  </si>
  <si>
    <t>13.2 Intercambio de información con partes externas.</t>
  </si>
  <si>
    <t>Mantener la seguridad de la información transferida dentro de una organización y con cualquier entidad externa.</t>
  </si>
  <si>
    <t>C25</t>
  </si>
  <si>
    <t>14.1 Requisitos de seguridad de los sistemas de información.</t>
  </si>
  <si>
    <t>Asegurar que la seguridad de la información sea una parte integral de los sistemas de información durante todo el ciclo de vida.   Esto incluye también los requisitos para sistemas de información que prestan servicios sobre redes.</t>
  </si>
  <si>
    <t>C26</t>
  </si>
  <si>
    <t>14.2 Seguridad en los procesos de desarrollo y soporte.</t>
  </si>
  <si>
    <t>Asegurar que la seguridad de la información este diseñada e implementada dentro del ciclo de vida de desarrollo de los sistemas de información.</t>
  </si>
  <si>
    <t>C27</t>
  </si>
  <si>
    <t>14.3 Datos de prueba.</t>
  </si>
  <si>
    <t xml:space="preserve">Asegurar la protección de los datos usados para  pruebas. </t>
  </si>
  <si>
    <t>C28</t>
  </si>
  <si>
    <t>15.1 Seguridad de la información en las relaciones con proveedores.</t>
  </si>
  <si>
    <t>Asegurar la protección de los activos de la organización que sean accesibles a los proveedores.</t>
  </si>
  <si>
    <t>C29</t>
  </si>
  <si>
    <t>15.2 Gestión de la prestación del servicio por proveedores.</t>
  </si>
  <si>
    <t>Mantener el nivel acordado de seguridad de la información y de prestación del servicio en línea con los acuerdos con los proveedores</t>
  </si>
  <si>
    <t>C30</t>
  </si>
  <si>
    <t>16.1 Gestión de incidentes de seguridad de la información y mejoras.</t>
  </si>
  <si>
    <t>Asegurar un enfoque coherente y eficaz para la gestión de incidentes de seguridad de la información, incluida la comunicación sobre eventos de seguridad y debilidades.</t>
  </si>
  <si>
    <t>C31</t>
  </si>
  <si>
    <t>17.1 Continuidad de la seguridad de la información.</t>
  </si>
  <si>
    <t>La continuidad de seguridad de la información se debe incluir en los sistemas de gestión de la continuidad de negocio de la organización.</t>
  </si>
  <si>
    <t>C32</t>
  </si>
  <si>
    <t>17.2 Redundancias.</t>
  </si>
  <si>
    <t>Asegurar la disponibilidad de instalaciones de procesamiento de información.</t>
  </si>
  <si>
    <t>C33</t>
  </si>
  <si>
    <t>18.1 Cumplimiento de los requisitos legales y contractuales.</t>
  </si>
  <si>
    <t>Evitar el incumplimiento de las obligaciones legales, estatutarias, de reglamentación o contractuales relacionadas con seguridad de la información y de cualquier requisito de seguridad.</t>
  </si>
  <si>
    <t>C34</t>
  </si>
  <si>
    <t>18.2 Revisiones de la seguridad de la información.</t>
  </si>
  <si>
    <t>Asegurar que la seguridad de la información se implemente y opere de acuerdo con las políticas y procedimientos organizacionales.</t>
  </si>
  <si>
    <t>C35</t>
  </si>
  <si>
    <t>Objetivo del control</t>
  </si>
  <si>
    <t>Nombre del control de acuerdo a la norma</t>
  </si>
  <si>
    <t>ID del control</t>
  </si>
  <si>
    <t>CRITERIOS DE IMPACTO RIESGOS DE CORRUPCIÓN</t>
  </si>
  <si>
    <t>Causa Inmediata / Amenaza S I</t>
  </si>
  <si>
    <t>Causa Raíz /  S I</t>
  </si>
  <si>
    <t>Frecuencia con la cual se realiza la actividad (PROMEDIO)</t>
  </si>
  <si>
    <t>Carpeta compartida OAP</t>
  </si>
  <si>
    <t>Sistema de Gestión Documental</t>
  </si>
  <si>
    <t>Servicio de correo corporativo</t>
  </si>
  <si>
    <t>PROCESO</t>
  </si>
  <si>
    <t>DIRECCIONAMIENTO ESTRATÉGICO</t>
  </si>
  <si>
    <t xml:space="preserve">Realizar auditorias internas </t>
  </si>
  <si>
    <t>Aprobar las directrices y políticas institucionales a partir de los comités</t>
  </si>
  <si>
    <t>Presentar informe de servidor público a Control Interno Disciplinario</t>
  </si>
  <si>
    <t>Presentar informe de servidor público a Organismos de Control</t>
  </si>
  <si>
    <t>Manipulación de la información de los seguimientos a los proyectos de inversión, para favorecer o perjudicar al área</t>
  </si>
  <si>
    <t xml:space="preserve"> Motivación económica  o conflictos de interés
</t>
  </si>
  <si>
    <t>PLANEACIÓN INSTITUCIONAL</t>
  </si>
  <si>
    <t>El Coordinador Grupo de Gestión Financiera realiza seguimiento a los proyectos de inversión en la plataforma del Ministerio de Hacienda SIIF</t>
  </si>
  <si>
    <t xml:space="preserve">El Profesional Especializado Oficina Asesora de Planeación realiza seguimiento a los proyectos de inversión en la plataforma del Departamento Nacional de Planeación SPI </t>
  </si>
  <si>
    <t xml:space="preserve">El  Profesional Especializado Oficina de Control Interno realiza seguimiento a la ejecución de los proyectos de inversión </t>
  </si>
  <si>
    <t>El Servidor Público presenta informe de servidor público a Control Interno Disciplinario en caso de presentarse un hecho de corrupción para determinar las responsabilidades</t>
  </si>
  <si>
    <t>El Servidor Público presenta informe de servidor público a Entes de Control en caso de presentarse un hecho de corrupción para determinar las responsabilidades</t>
  </si>
  <si>
    <t>CONTROL FINANCIERO Y CONTABLE DE LAS CCF</t>
  </si>
  <si>
    <t>Emitir informes de inspección y vigilancia con información alterada de las Cajas de Compensación Familiar y demás entidades vigiladas respecto de los recursos del subsidio familiar para un beneficio particular</t>
  </si>
  <si>
    <t>El Director de Gestión Financiera y Contable  revisa, valida y da visto bueno de los actos administrativos en los aspectos financieros y contables para ser remitido a la aprobación final por parte de la alta dirección.</t>
  </si>
  <si>
    <t>Reporte de la situación  presentada  a la Oficina de Control Disciplinario por presuntas irregularidades en el proceso de inspección y vigilancia</t>
  </si>
  <si>
    <t>EVALUACIÓN DE LA GESTIÓN DE LAS CCF</t>
  </si>
  <si>
    <t>Emisión de informes de inspección y vigilancia con información alterada de las Cajas de Compensación Familiar y demás entidades vigiladas respecto de los recursos del subsidio familiar para un beneficio particular</t>
  </si>
  <si>
    <t>Conflictos de interés no gestionados
Tráfico de influencias
Utilización indebida de información de carácter confidencial de la SSF
Debilidades en la revisión de los informes</t>
  </si>
  <si>
    <t>El Director para la Gestión de las CCF realiza la revisión  de los informes consolidados de FONIÑEZ - FONDO LEY 115/94 - FOSFEC e inversiones</t>
  </si>
  <si>
    <t>El Director para la Gestión de las CCF realiza el reporte de la situación  presentada  a la Oficina de Control Disciplinario por presuntas irregularidades en el proceso de inspección y vigilancia para determinar las responsabilidades a que haya lugar.</t>
  </si>
  <si>
    <t>Reporte del  presunto hecho de corrupción a entes de control</t>
  </si>
  <si>
    <t>VISITAS A ENTES VIGILADOS</t>
  </si>
  <si>
    <t xml:space="preserve">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t>
  </si>
  <si>
    <t>Posible conflictos de interés no gestionados 
Tráfico de influencias
Motivación Económica</t>
  </si>
  <si>
    <t>Revisar la conformación de equipos interdisciplinarios de acuerdo con las competencias requeridas para la realización de las visitas.</t>
  </si>
  <si>
    <t>Revisar y aprobar  los informes de visita de acuerdo con la resolución de programación y ejecución de visitas ordinarias vigente</t>
  </si>
  <si>
    <t>Solicitud de declaración de impedimento</t>
  </si>
  <si>
    <t xml:space="preserve">Traslado del hecho a la Oficina de Control Disciplinario por irregularidades en el proceso de inspección y vigilancia </t>
  </si>
  <si>
    <t>ESTUDIOS ESPECIALES Y EVALUACIÓN DE PROYECTOS</t>
  </si>
  <si>
    <t>Favorecer a privados, con relación a un  informe de seguimiento, omitiendo su traslado a medidas especiales</t>
  </si>
  <si>
    <t>Falta de información clara y debilidad en canales de acceso a la publicidad de la normatividad vigente y de los parámetros técnicos de los trámites de la Delegada.
Posibles conflictos de interés del servidor encargado de realizar el seguimiento del proyecto de inversión"</t>
  </si>
  <si>
    <t>Superintendente Delegado realiza Revisión de diferentes instancias para la emisión de documentos (oficios, resoluciones, conceptos técnicos y publicaciones estadísticas) de la delegada</t>
  </si>
  <si>
    <t xml:space="preserve">El Servidor público que se afecta por conflicto de interés realiza la Solicitud de declaración de impedimento	</t>
  </si>
  <si>
    <t>Superintendente del Subsidio Familiar realiza la Solicitud de publicación de la normatividad vigente y los parámetros técnicos de los trámites de la Delegada</t>
  </si>
  <si>
    <t>Superintendente Delegado realiza Presentación de informe de servidor público, queja o denuncia a control interno disciplinario</t>
  </si>
  <si>
    <t>Superintendente Delegado realiza Presentación de informe de servidor público, queja o denuncia a entes de control</t>
  </si>
  <si>
    <t>CONTROL LEGAL DE LAS CCF</t>
  </si>
  <si>
    <t>Emitir actos administrativos manipulados, en beneficio o perjuicio de los sujetos  y entidades sometidos a la inspección, vigilancia y control , sin fundamentos jurídicos</t>
  </si>
  <si>
    <t xml:space="preserve"> Posible conflicto de interés no gestionado
 Tráfico de influencias
Cohecho</t>
  </si>
  <si>
    <t>Revisión de la solidez jurídica y técnica de las decisiones</t>
  </si>
  <si>
    <t>Distribución aleatoria de la asignación de procesos.</t>
  </si>
  <si>
    <t>Reporte del hecho de corrupción a control interno disciplinario</t>
  </si>
  <si>
    <t>Reporte del hecho de corrupción a entes de control</t>
  </si>
  <si>
    <t>INTERACCIÓN CON EL CIUDADANO</t>
  </si>
  <si>
    <t>Cobro por la realización de un trámite (Concusión) para beneficio o de un tercero</t>
  </si>
  <si>
    <t xml:space="preserve">Debilidades en el seguimiento por parte de los responsables de los procesos sobre las actividades de los funcionarios </t>
  </si>
  <si>
    <t>Revisión de grabación del canal chat</t>
  </si>
  <si>
    <t>Difusión pedagógica sobre la gratuidad de los trámites de la SSF</t>
  </si>
  <si>
    <t>Traslado a los entes de control para su investigación</t>
  </si>
  <si>
    <t>Implementar preguntas en las encuestas de satisfacción relacionadas con el presunto cobro por trámites</t>
  </si>
  <si>
    <t>Jefe de  la Oficina de Protección al Usuario</t>
  </si>
  <si>
    <t>PROCESOS DISCIPLINARIOS</t>
  </si>
  <si>
    <t>Mora deliberada en el trámite de los procesos con el fin de obtener vencimiento de términos  o prescripción del mismo para beneficio del investigado</t>
  </si>
  <si>
    <t>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</si>
  <si>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en los tiempos establecidos en la Ley la adopción de las decisiones  fundamentadas en derecho y el material probatorio existente en el expediente.</t>
  </si>
  <si>
    <t>Reporte del hecho materializado a los organismos de control cuando aplique</t>
  </si>
  <si>
    <t>GESTIÓN JURÍDICA</t>
  </si>
  <si>
    <t>Recibir dadivas por acción o por omisión en el trámite de los procedimientos propios de la oficina asesora jurídica para favorecer a un tercero a titulo propio</t>
  </si>
  <si>
    <t>Verificación de la aplicación de los criterios de unificación de la doctrina y de las actuaciones administrativas</t>
  </si>
  <si>
    <t>GESTIÓN FINANCIERA Y PRESUPUESTAL</t>
  </si>
  <si>
    <t>Pérdida y/o desvíos de
recursos de la Entidad para un beneficio particular</t>
  </si>
  <si>
    <t xml:space="preserve">Segregación de  los perfiles que intervienen en el proceso </t>
  </si>
  <si>
    <t>Reporte del hecho a control interno disciplinario</t>
  </si>
  <si>
    <t>Reporte del hecho a entes de control</t>
  </si>
  <si>
    <t>CONTRATACIÓN ADMINISTRATIVA</t>
  </si>
  <si>
    <t>Contratación indebida de bienes y servicios para favorecer intereses particulares</t>
  </si>
  <si>
    <t xml:space="preserve">Violación  en la aplicación de las normas, procesos y procedimientos en las diferentes modalidades de contratación
Presentación de documentos falsos en los procesos de contratación
posible conflicto de interés no gestionados
</t>
  </si>
  <si>
    <t>Verificación de la documentación exigida de acuerdo con la normatividad.</t>
  </si>
  <si>
    <t>Verificación hojas de vida en SIGEP</t>
  </si>
  <si>
    <t>Reporte a organismos de control en caso de presentarse el hecho</t>
  </si>
  <si>
    <t>GESTIÓN DEL TALENTO HUMANO</t>
  </si>
  <si>
    <t>Deesviación de valores de la nomina para beneficio propio o de un tercero</t>
  </si>
  <si>
    <t>Motivaciiones económicas Debilidades en los controles</t>
  </si>
  <si>
    <t>Revisiones previas de la liquidación de nómina</t>
  </si>
  <si>
    <t>Reporte por parte de financiera  sobre inconsistencias en la nomina</t>
  </si>
  <si>
    <t>Reporte del hecho a organismos de control</t>
  </si>
  <si>
    <t>Direccionamiento de lineamientos ,políticas o decisiones institucionales para el beneficio o de un tercero</t>
  </si>
  <si>
    <t>Motivación económica, conflicto de interés no gestionado, vacíos normativos, tráfico de influencia</t>
  </si>
  <si>
    <t>Posible conflictos de interés no gestionados, Tráfico de influencias, Utilización indebida de información privilegiada, Motivación económica, Negligencia</t>
  </si>
  <si>
    <t>Solicitud de declaración de impedimento por posibles conflictos de interés</t>
  </si>
  <si>
    <t>Reporte de la situación  presentada  a los órganos de control por presuntas irregularidades en el proceso de inspección y vigilancia</t>
  </si>
  <si>
    <t xml:space="preserve">El Director para la Gestión de las CCF verifica la información contenida en el informe de análisis y evaluación  de gestión de las CCF </t>
  </si>
  <si>
    <t>En profesional asignado para la elaboración del informe de análisis y evaluación de la Gestión de las CCF verifica el  cumplimiento de los requisitos del anexo técnico de la circular externa vigente para la recepción, validación y cargue de la información de las Cajas
de Compensación Familiar en el aplicativo SIMON- SIGER  conforme al procedimiento de Informes de Gestión de las CCF</t>
  </si>
  <si>
    <t>El Servidor público que se ve afectado por conflicto de interés realiza la solicitud de declaración de impedimento para el desarrollo de la actividad, sobre entes vigilados</t>
  </si>
  <si>
    <t xml:space="preserve">Realizar  y analizar el ejercicio del debido proceso de las CCF  para  las aclaraciones  en el informe que haya a lugar sobre el informe preliminar </t>
  </si>
  <si>
    <t>Traslado a órganos de control</t>
  </si>
  <si>
    <t>Grabación  y revisión de llamadas de canal telefónico</t>
  </si>
  <si>
    <t>Traslado a la Oficina de Control Disciplinario por el cobro para la gestión de los tramites</t>
  </si>
  <si>
    <t>El profesional especializado de la oficina de control disciplinario deberá iniciar la acción disciplinaria cuando la conducta sea disciplinable</t>
  </si>
  <si>
    <t>Emitir actos administrativos manipulados, en  el marco de la acción disciplinaria para beneficiar a los interesados</t>
  </si>
  <si>
    <t xml:space="preserve">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t>
  </si>
  <si>
    <t>Verificar las decisiones adoptadas que estén  fundamentadas en derecho y el material probatorio existente en el expediente., mediante la proyección, revisión y aprobación.</t>
  </si>
  <si>
    <t>Debilidades en el control  a las matrices de  seguimiento a la correspondencia de los procedimientos.
Debilidad en el control de calidad del producto
Conflictos de interés no gestionados</t>
  </si>
  <si>
    <t>Aplicación del procedimiento de  declaración de conflictos de interés y causales de impedimento y recusación</t>
  </si>
  <si>
    <t>Verificación de la descripción de la necesidad por parte de la dependencia solicitante.</t>
  </si>
  <si>
    <t>Declaración de conflictos de interés cuando aplique y elaboración del acta anticorrupción.</t>
  </si>
  <si>
    <t>Reporte a control interno disciplinario en caso de presentarse el hecho.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</si>
</sst>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59" x14ac:knownFonts="1">
    <font>
      <sz val="11"/>
      <color theme="1"/>
      <name val="Arial"/>
    </font>
    <font>
      <sz val="11"/>
      <color theme="1"/>
      <name val="calibri"/>
      <family val="2"/>
      <scheme val="minor"/>
    </font>
    <font>
      <sz val="11"/>
      <color theme="1"/>
      <name val="Calibri"/>
      <family val="2"/>
    </font>
    <font>
      <b/>
      <sz val="14"/>
      <color theme="1"/>
      <name val="Arial Narrow"/>
      <family val="2"/>
    </font>
    <font>
      <sz val="11"/>
      <name val="Arial"/>
      <family val="2"/>
    </font>
    <font>
      <sz val="10"/>
      <color theme="1"/>
      <name val="Arial Narrow"/>
      <family val="2"/>
    </font>
    <font>
      <b/>
      <u/>
      <sz val="11"/>
      <color theme="1"/>
      <name val="Arial Narrow"/>
      <family val="2"/>
    </font>
    <font>
      <sz val="11"/>
      <color theme="1"/>
      <name val="Arial Narrow"/>
      <family val="2"/>
    </font>
    <font>
      <b/>
      <u/>
      <sz val="11"/>
      <color theme="1"/>
      <name val="Arial Narrow"/>
      <family val="2"/>
    </font>
    <font>
      <b/>
      <sz val="11"/>
      <color theme="1"/>
      <name val="Arial Narrow"/>
      <family val="2"/>
    </font>
    <font>
      <b/>
      <sz val="10"/>
      <color theme="1"/>
      <name val="Arial Narrow"/>
      <family val="2"/>
    </font>
    <font>
      <b/>
      <sz val="9"/>
      <color theme="1"/>
      <name val="Arial Narrow"/>
      <family val="2"/>
    </font>
    <font>
      <sz val="9"/>
      <color theme="1"/>
      <name val="Arial Narrow"/>
      <family val="2"/>
    </font>
    <font>
      <b/>
      <sz val="22"/>
      <color theme="1"/>
      <name val="Arial Narrow"/>
      <family val="2"/>
    </font>
    <font>
      <b/>
      <sz val="18"/>
      <color theme="1"/>
      <name val="Arial Narrow"/>
      <family val="2"/>
    </font>
    <font>
      <b/>
      <sz val="40"/>
      <color rgb="FF000000"/>
      <name val="Calibri"/>
      <family val="2"/>
    </font>
    <font>
      <sz val="28"/>
      <color theme="1"/>
      <name val="Calibri"/>
      <family val="2"/>
    </font>
    <font>
      <b/>
      <sz val="28"/>
      <color rgb="FF000000"/>
      <name val="Calibri"/>
      <family val="2"/>
    </font>
    <font>
      <b/>
      <sz val="36"/>
      <color rgb="FF000000"/>
      <name val="Calibri"/>
      <family val="2"/>
    </font>
    <font>
      <sz val="16"/>
      <color theme="1"/>
      <name val="Calibri"/>
      <family val="2"/>
    </font>
    <font>
      <sz val="24"/>
      <color theme="1"/>
      <name val="Arial Narrow"/>
      <family val="2"/>
    </font>
    <font>
      <b/>
      <sz val="20"/>
      <color theme="1"/>
      <name val="Calibri"/>
      <family val="2"/>
    </font>
    <font>
      <b/>
      <sz val="12"/>
      <color rgb="FF000000"/>
      <name val="Calibri"/>
      <family val="2"/>
    </font>
    <font>
      <b/>
      <sz val="24"/>
      <color rgb="FF000000"/>
      <name val="Calibri"/>
      <family val="2"/>
    </font>
    <font>
      <b/>
      <sz val="18"/>
      <color rgb="FF000000"/>
      <name val="Calibri"/>
      <family val="2"/>
    </font>
    <font>
      <sz val="18"/>
      <color theme="1"/>
      <name val="Arial"/>
      <family val="2"/>
    </font>
    <font>
      <b/>
      <sz val="20"/>
      <color rgb="FF000000"/>
      <name val="Arial Narrow"/>
      <family val="2"/>
    </font>
    <font>
      <sz val="20"/>
      <color rgb="FF000000"/>
      <name val="Arial Narrow"/>
      <family val="2"/>
    </font>
    <font>
      <sz val="20"/>
      <color rgb="FFFFFFFF"/>
      <name val="Arial Narrow"/>
      <family val="2"/>
    </font>
    <font>
      <b/>
      <sz val="26"/>
      <color theme="1"/>
      <name val="Arial Narrow"/>
      <family val="2"/>
    </font>
    <font>
      <sz val="24"/>
      <color theme="1"/>
      <name val="Arial"/>
      <family val="2"/>
    </font>
    <font>
      <b/>
      <sz val="24"/>
      <color rgb="FF000000"/>
      <name val="Arial Narrow"/>
      <family val="2"/>
    </font>
    <font>
      <sz val="11"/>
      <color theme="0"/>
      <name val="Calibri"/>
      <family val="2"/>
    </font>
    <font>
      <sz val="26"/>
      <color rgb="FF000000"/>
      <name val="Arial Narrow"/>
      <family val="2"/>
    </font>
    <font>
      <sz val="26"/>
      <color rgb="FFFFFFFF"/>
      <name val="Arial Narrow"/>
      <family val="2"/>
    </font>
    <font>
      <sz val="16"/>
      <color rgb="FF000000"/>
      <name val="Arial Narrow"/>
      <family val="2"/>
    </font>
    <font>
      <sz val="16"/>
      <color rgb="FFFF0000"/>
      <name val="Arial Narrow"/>
      <family val="2"/>
    </font>
    <font>
      <sz val="16"/>
      <color rgb="FFFF0000"/>
      <name val="Calibri"/>
      <family val="2"/>
    </font>
    <font>
      <sz val="11"/>
      <color theme="1"/>
      <name val="Calibri"/>
      <family val="2"/>
    </font>
    <font>
      <sz val="11"/>
      <color rgb="FFFF0000"/>
      <name val="Calibri"/>
      <family val="2"/>
    </font>
    <font>
      <sz val="11"/>
      <color rgb="FF030303"/>
      <name val="Arial"/>
      <family val="2"/>
    </font>
    <font>
      <sz val="10"/>
      <color theme="1"/>
      <name val="Calibri"/>
      <family val="2"/>
    </font>
    <font>
      <b/>
      <sz val="14"/>
      <color rgb="FF000000"/>
      <name val="Arial Narrow"/>
      <family val="2"/>
    </font>
    <font>
      <sz val="12"/>
      <color theme="1"/>
      <name val="Calibri"/>
      <family val="2"/>
    </font>
    <font>
      <b/>
      <sz val="12"/>
      <color rgb="FF000000"/>
      <name val="Arial Narrow"/>
      <family val="2"/>
    </font>
    <font>
      <sz val="12"/>
      <color rgb="FF000000"/>
      <name val="Arial Narrow"/>
      <family val="2"/>
    </font>
    <font>
      <sz val="12"/>
      <color theme="1"/>
      <name val="Arial Narrow"/>
      <family val="2"/>
    </font>
    <font>
      <sz val="10"/>
      <color rgb="FF000000"/>
      <name val="Arial Narrow"/>
      <family val="2"/>
    </font>
    <font>
      <b/>
      <sz val="10"/>
      <color rgb="FFE36C09"/>
      <name val="Arial Narrow"/>
      <family val="2"/>
    </font>
    <font>
      <b/>
      <sz val="11"/>
      <color rgb="FFE36C09"/>
      <name val="Arial Narrow"/>
      <family val="2"/>
    </font>
    <font>
      <b/>
      <sz val="9"/>
      <color rgb="FFE36C09"/>
      <name val="Arial Narrow"/>
      <family val="2"/>
    </font>
    <font>
      <b/>
      <sz val="12"/>
      <color rgb="FFE36C09"/>
      <name val="Arial Narrow"/>
      <family val="2"/>
    </font>
    <font>
      <sz val="11"/>
      <color theme="1"/>
      <name val="Arial"/>
      <family val="2"/>
    </font>
    <font>
      <sz val="8"/>
      <name val="Arial"/>
      <family val="2"/>
    </font>
    <font>
      <b/>
      <sz val="11"/>
      <color theme="1"/>
      <name val="Arial Narrow"/>
      <family val="2"/>
    </font>
    <font>
      <b/>
      <sz val="10"/>
      <name val="Arial"/>
      <family val="2"/>
    </font>
    <font>
      <b/>
      <sz val="16"/>
      <color theme="1"/>
      <name val="Arial Narrow"/>
      <family val="2"/>
    </font>
    <font>
      <b/>
      <sz val="20"/>
      <color theme="1"/>
      <name val="Arial Narrow"/>
      <family val="2"/>
    </font>
    <font>
      <sz val="20"/>
      <name val="Arial"/>
      <family val="2"/>
    </font>
  </fonts>
  <fills count="20">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
      <patternFill patternType="solid">
        <fgColor theme="2" tint="-0.14999847407452621"/>
        <bgColor rgb="FFFBD4B4"/>
      </patternFill>
    </fill>
    <fill>
      <patternFill patternType="solid">
        <fgColor theme="2" tint="-0.14999847407452621"/>
        <bgColor indexed="64"/>
      </patternFill>
    </fill>
    <fill>
      <patternFill patternType="solid">
        <fgColor theme="4" tint="0.59999389629810485"/>
        <bgColor rgb="FFFBD4B4"/>
      </patternFill>
    </fill>
    <fill>
      <patternFill patternType="solid">
        <fgColor theme="4" tint="0.59999389629810485"/>
        <bgColor indexed="64"/>
      </patternFill>
    </fill>
  </fills>
  <borders count="119">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66"/>
  </cellStyleXfs>
  <cellXfs count="313">
    <xf numFmtId="0" fontId="0" fillId="0" borderId="0" xfId="0"/>
    <xf numFmtId="0" fontId="2" fillId="2" borderId="1"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8" fillId="2" borderId="19"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5" fillId="2" borderId="19" xfId="0" applyFont="1" applyFill="1" applyBorder="1"/>
    <xf numFmtId="0" fontId="5" fillId="2" borderId="1" xfId="0" applyFont="1" applyFill="1" applyBorder="1"/>
    <xf numFmtId="0" fontId="10"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0" xfId="0" applyFont="1" applyFill="1" applyBorder="1"/>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5" fillId="2" borderId="40" xfId="0" applyFont="1" applyFill="1" applyBorder="1"/>
    <xf numFmtId="0" fontId="5" fillId="2" borderId="41" xfId="0" applyFont="1" applyFill="1" applyBorder="1"/>
    <xf numFmtId="0" fontId="5" fillId="2" borderId="42" xfId="0" applyFont="1" applyFill="1" applyBorder="1"/>
    <xf numFmtId="0" fontId="7" fillId="2" borderId="1" xfId="0" applyFont="1" applyFill="1" applyBorder="1"/>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center"/>
    </xf>
    <xf numFmtId="0" fontId="9" fillId="2" borderId="1" xfId="0" applyFont="1" applyFill="1" applyBorder="1" applyAlignment="1">
      <alignment horizontal="center" vertical="center"/>
    </xf>
    <xf numFmtId="0" fontId="7" fillId="2" borderId="1" xfId="0" applyFont="1" applyFill="1" applyBorder="1" applyAlignment="1">
      <alignment vertical="center"/>
    </xf>
    <xf numFmtId="0" fontId="7" fillId="0" borderId="0" xfId="0" applyFont="1"/>
    <xf numFmtId="0" fontId="7" fillId="0" borderId="57"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9" fillId="0" borderId="0" xfId="0" applyFont="1" applyAlignment="1">
      <alignment horizontal="left" vertical="center"/>
    </xf>
    <xf numFmtId="0" fontId="19" fillId="2" borderId="1" xfId="0" applyFont="1" applyFill="1" applyBorder="1" applyAlignment="1">
      <alignment vertical="center"/>
    </xf>
    <xf numFmtId="0" fontId="22" fillId="7" borderId="89" xfId="0" applyFont="1" applyFill="1" applyBorder="1" applyAlignment="1">
      <alignment horizontal="center" vertical="center" wrapText="1" readingOrder="1"/>
    </xf>
    <xf numFmtId="0" fontId="22" fillId="7" borderId="90" xfId="0" applyFont="1" applyFill="1" applyBorder="1" applyAlignment="1">
      <alignment horizontal="center" vertical="center" wrapText="1" readingOrder="1"/>
    </xf>
    <xf numFmtId="0" fontId="22" fillId="7" borderId="91" xfId="0" applyFont="1" applyFill="1" applyBorder="1" applyAlignment="1">
      <alignment horizontal="center" vertical="center" wrapText="1" readingOrder="1"/>
    </xf>
    <xf numFmtId="0" fontId="22" fillId="8" borderId="89" xfId="0" applyFont="1" applyFill="1" applyBorder="1" applyAlignment="1">
      <alignment horizontal="center" wrapText="1" readingOrder="1"/>
    </xf>
    <xf numFmtId="0" fontId="22" fillId="8" borderId="90" xfId="0" applyFont="1" applyFill="1" applyBorder="1" applyAlignment="1">
      <alignment horizontal="center" wrapText="1" readingOrder="1"/>
    </xf>
    <xf numFmtId="0" fontId="22" fillId="8" borderId="91" xfId="0" applyFont="1" applyFill="1" applyBorder="1" applyAlignment="1">
      <alignment horizontal="center" wrapText="1" readingOrder="1"/>
    </xf>
    <xf numFmtId="0" fontId="22" fillId="7" borderId="19" xfId="0" applyFont="1" applyFill="1" applyBorder="1" applyAlignment="1">
      <alignment horizontal="center" vertical="center" wrapText="1" readingOrder="1"/>
    </xf>
    <xf numFmtId="0" fontId="22" fillId="7" borderId="1" xfId="0" applyFont="1" applyFill="1" applyBorder="1" applyAlignment="1">
      <alignment horizontal="center" vertical="center" wrapText="1" readingOrder="1"/>
    </xf>
    <xf numFmtId="0" fontId="22" fillId="7" borderId="20" xfId="0" applyFont="1" applyFill="1" applyBorder="1" applyAlignment="1">
      <alignment horizontal="center" vertical="center" wrapText="1" readingOrder="1"/>
    </xf>
    <xf numFmtId="0" fontId="22" fillId="8" borderId="19" xfId="0" applyFont="1" applyFill="1" applyBorder="1" applyAlignment="1">
      <alignment horizontal="center" wrapText="1" readingOrder="1"/>
    </xf>
    <xf numFmtId="0" fontId="22" fillId="8" borderId="1" xfId="0" applyFont="1" applyFill="1" applyBorder="1" applyAlignment="1">
      <alignment horizontal="center" wrapText="1" readingOrder="1"/>
    </xf>
    <xf numFmtId="0" fontId="22" fillId="8" borderId="20" xfId="0" applyFont="1" applyFill="1" applyBorder="1" applyAlignment="1">
      <alignment horizontal="center" wrapText="1" readingOrder="1"/>
    </xf>
    <xf numFmtId="0" fontId="22" fillId="7" borderId="40" xfId="0" applyFont="1" applyFill="1" applyBorder="1" applyAlignment="1">
      <alignment horizontal="center" vertical="center" wrapText="1" readingOrder="1"/>
    </xf>
    <xf numFmtId="0" fontId="22" fillId="7" borderId="41" xfId="0" applyFont="1" applyFill="1" applyBorder="1" applyAlignment="1">
      <alignment horizontal="center" vertical="center" wrapText="1" readingOrder="1"/>
    </xf>
    <xf numFmtId="0" fontId="22" fillId="7" borderId="42" xfId="0" applyFont="1" applyFill="1" applyBorder="1" applyAlignment="1">
      <alignment horizontal="center" vertical="center" wrapText="1" readingOrder="1"/>
    </xf>
    <xf numFmtId="0" fontId="22" fillId="8" borderId="40" xfId="0" applyFont="1" applyFill="1" applyBorder="1" applyAlignment="1">
      <alignment horizontal="center" wrapText="1" readingOrder="1"/>
    </xf>
    <xf numFmtId="0" fontId="22" fillId="8" borderId="41" xfId="0" applyFont="1" applyFill="1" applyBorder="1" applyAlignment="1">
      <alignment horizontal="center" wrapText="1" readingOrder="1"/>
    </xf>
    <xf numFmtId="0" fontId="22" fillId="8" borderId="42" xfId="0" applyFont="1" applyFill="1" applyBorder="1" applyAlignment="1">
      <alignment horizontal="center" wrapText="1" readingOrder="1"/>
    </xf>
    <xf numFmtId="0" fontId="22" fillId="9" borderId="89" xfId="0" applyFont="1" applyFill="1" applyBorder="1" applyAlignment="1">
      <alignment horizontal="center" wrapText="1" readingOrder="1"/>
    </xf>
    <xf numFmtId="0" fontId="22" fillId="9" borderId="90" xfId="0" applyFont="1" applyFill="1" applyBorder="1" applyAlignment="1">
      <alignment horizontal="center" wrapText="1" readingOrder="1"/>
    </xf>
    <xf numFmtId="0" fontId="22" fillId="9" borderId="91" xfId="0" applyFont="1" applyFill="1" applyBorder="1" applyAlignment="1">
      <alignment horizontal="center" wrapText="1" readingOrder="1"/>
    </xf>
    <xf numFmtId="0" fontId="22" fillId="9" borderId="19" xfId="0" applyFont="1" applyFill="1" applyBorder="1" applyAlignment="1">
      <alignment horizontal="center" wrapText="1" readingOrder="1"/>
    </xf>
    <xf numFmtId="0" fontId="22" fillId="9" borderId="1" xfId="0" applyFont="1" applyFill="1" applyBorder="1" applyAlignment="1">
      <alignment horizontal="center" wrapText="1" readingOrder="1"/>
    </xf>
    <xf numFmtId="0" fontId="22" fillId="9" borderId="20" xfId="0" applyFont="1" applyFill="1" applyBorder="1" applyAlignment="1">
      <alignment horizontal="center" wrapText="1" readingOrder="1"/>
    </xf>
    <xf numFmtId="0" fontId="22" fillId="9" borderId="40" xfId="0" applyFont="1" applyFill="1" applyBorder="1" applyAlignment="1">
      <alignment horizontal="center" wrapText="1" readingOrder="1"/>
    </xf>
    <xf numFmtId="0" fontId="22" fillId="9" borderId="41" xfId="0" applyFont="1" applyFill="1" applyBorder="1" applyAlignment="1">
      <alignment horizontal="center" wrapText="1" readingOrder="1"/>
    </xf>
    <xf numFmtId="0" fontId="22" fillId="9" borderId="42" xfId="0" applyFont="1" applyFill="1" applyBorder="1" applyAlignment="1">
      <alignment horizontal="center" wrapText="1" readingOrder="1"/>
    </xf>
    <xf numFmtId="0" fontId="22" fillId="10" borderId="89" xfId="0" applyFont="1" applyFill="1" applyBorder="1" applyAlignment="1">
      <alignment horizontal="center" wrapText="1" readingOrder="1"/>
    </xf>
    <xf numFmtId="0" fontId="22" fillId="10" borderId="90" xfId="0" applyFont="1" applyFill="1" applyBorder="1" applyAlignment="1">
      <alignment horizontal="center" wrapText="1" readingOrder="1"/>
    </xf>
    <xf numFmtId="0" fontId="22" fillId="10" borderId="91" xfId="0" applyFont="1" applyFill="1" applyBorder="1" applyAlignment="1">
      <alignment horizontal="center" wrapText="1" readingOrder="1"/>
    </xf>
    <xf numFmtId="0" fontId="22" fillId="10" borderId="19" xfId="0" applyFont="1" applyFill="1" applyBorder="1" applyAlignment="1">
      <alignment horizontal="center" wrapText="1" readingOrder="1"/>
    </xf>
    <xf numFmtId="0" fontId="22" fillId="10" borderId="1" xfId="0" applyFont="1" applyFill="1" applyBorder="1" applyAlignment="1">
      <alignment horizontal="center" wrapText="1" readingOrder="1"/>
    </xf>
    <xf numFmtId="0" fontId="22" fillId="10" borderId="20" xfId="0" applyFont="1" applyFill="1" applyBorder="1" applyAlignment="1">
      <alignment horizontal="center" wrapText="1" readingOrder="1"/>
    </xf>
    <xf numFmtId="0" fontId="22" fillId="10" borderId="40" xfId="0" applyFont="1" applyFill="1" applyBorder="1" applyAlignment="1">
      <alignment horizontal="center" wrapText="1" readingOrder="1"/>
    </xf>
    <xf numFmtId="0" fontId="22" fillId="10" borderId="41" xfId="0" applyFont="1" applyFill="1" applyBorder="1" applyAlignment="1">
      <alignment horizontal="center" wrapText="1" readingOrder="1"/>
    </xf>
    <xf numFmtId="0" fontId="22" fillId="10" borderId="42" xfId="0" applyFont="1" applyFill="1" applyBorder="1" applyAlignment="1">
      <alignment horizontal="center" wrapText="1" readingOrder="1"/>
    </xf>
    <xf numFmtId="0" fontId="24" fillId="9" borderId="90" xfId="0" applyFont="1" applyFill="1" applyBorder="1" applyAlignment="1">
      <alignment horizontal="center" wrapText="1" readingOrder="1"/>
    </xf>
    <xf numFmtId="0" fontId="25" fillId="0" borderId="0" xfId="0" applyFont="1" applyAlignment="1">
      <alignment horizontal="center" vertical="center" wrapText="1"/>
    </xf>
    <xf numFmtId="0" fontId="26" fillId="11" borderId="1" xfId="0" applyFont="1" applyFill="1" applyBorder="1" applyAlignment="1">
      <alignment horizontal="center" vertical="center" wrapText="1" readingOrder="1"/>
    </xf>
    <xf numFmtId="0" fontId="27" fillId="10" borderId="92" xfId="0" applyFont="1" applyFill="1" applyBorder="1" applyAlignment="1">
      <alignment horizontal="center" vertical="center" wrapText="1" readingOrder="1"/>
    </xf>
    <xf numFmtId="0" fontId="27" fillId="0" borderId="93" xfId="0" applyFont="1" applyBorder="1" applyAlignment="1">
      <alignment horizontal="left" vertical="center" wrapText="1" readingOrder="1"/>
    </xf>
    <xf numFmtId="9" fontId="27" fillId="0" borderId="93" xfId="0" applyNumberFormat="1" applyFont="1" applyBorder="1" applyAlignment="1">
      <alignment horizontal="center" vertical="center" wrapText="1" readingOrder="1"/>
    </xf>
    <xf numFmtId="0" fontId="27" fillId="12" borderId="94" xfId="0" applyFont="1" applyFill="1" applyBorder="1" applyAlignment="1">
      <alignment horizontal="center" vertical="center" wrapText="1" readingOrder="1"/>
    </xf>
    <xf numFmtId="0" fontId="27" fillId="0" borderId="94" xfId="0" applyFont="1" applyBorder="1" applyAlignment="1">
      <alignment horizontal="left" vertical="center" wrapText="1" readingOrder="1"/>
    </xf>
    <xf numFmtId="9" fontId="27" fillId="0" borderId="94" xfId="0" applyNumberFormat="1" applyFont="1" applyBorder="1" applyAlignment="1">
      <alignment horizontal="center" vertical="center" wrapText="1" readingOrder="1"/>
    </xf>
    <xf numFmtId="0" fontId="27" fillId="13" borderId="94" xfId="0" applyFont="1" applyFill="1" applyBorder="1" applyAlignment="1">
      <alignment horizontal="center" vertical="center" wrapText="1" readingOrder="1"/>
    </xf>
    <xf numFmtId="0" fontId="27" fillId="14" borderId="94" xfId="0" applyFont="1" applyFill="1" applyBorder="1" applyAlignment="1">
      <alignment horizontal="center" vertical="center" wrapText="1" readingOrder="1"/>
    </xf>
    <xf numFmtId="0" fontId="28" fillId="5" borderId="94" xfId="0" applyFont="1" applyFill="1" applyBorder="1" applyAlignment="1">
      <alignment horizontal="center" vertical="center" wrapText="1" readingOrder="1"/>
    </xf>
    <xf numFmtId="0" fontId="9" fillId="2" borderId="1" xfId="0" applyFont="1" applyFill="1" applyBorder="1" applyAlignment="1">
      <alignment horizontal="left" vertical="center"/>
    </xf>
    <xf numFmtId="0" fontId="30" fillId="2" borderId="1" xfId="0" applyFont="1" applyFill="1" applyBorder="1" applyAlignment="1">
      <alignment horizontal="center" vertical="center" wrapText="1"/>
    </xf>
    <xf numFmtId="0" fontId="31" fillId="11" borderId="1" xfId="0" applyFont="1" applyFill="1" applyBorder="1" applyAlignment="1">
      <alignment horizontal="center" vertical="center" wrapText="1" readingOrder="1"/>
    </xf>
    <xf numFmtId="0" fontId="32" fillId="2" borderId="1" xfId="0" applyFont="1" applyFill="1" applyBorder="1"/>
    <xf numFmtId="0" fontId="33" fillId="10" borderId="92" xfId="0" applyFont="1" applyFill="1" applyBorder="1" applyAlignment="1">
      <alignment horizontal="center" vertical="center" wrapText="1" readingOrder="1"/>
    </xf>
    <xf numFmtId="0" fontId="33" fillId="0" borderId="93" xfId="0" applyFont="1" applyBorder="1" applyAlignment="1">
      <alignment horizontal="center" vertical="center" wrapText="1" readingOrder="1"/>
    </xf>
    <xf numFmtId="0" fontId="33" fillId="0" borderId="93" xfId="0" applyFont="1" applyBorder="1" applyAlignment="1">
      <alignment horizontal="left" vertical="center" wrapText="1" readingOrder="1"/>
    </xf>
    <xf numFmtId="0" fontId="33" fillId="12" borderId="94" xfId="0" applyFont="1" applyFill="1" applyBorder="1" applyAlignment="1">
      <alignment horizontal="center" vertical="center" wrapText="1" readingOrder="1"/>
    </xf>
    <xf numFmtId="0" fontId="33" fillId="0" borderId="94" xfId="0" applyFont="1" applyBorder="1" applyAlignment="1">
      <alignment horizontal="center" vertical="center" wrapText="1" readingOrder="1"/>
    </xf>
    <xf numFmtId="0" fontId="33" fillId="0" borderId="94" xfId="0" applyFont="1" applyBorder="1" applyAlignment="1">
      <alignment horizontal="left" vertical="center" wrapText="1" readingOrder="1"/>
    </xf>
    <xf numFmtId="0" fontId="33" fillId="13" borderId="94" xfId="0" applyFont="1" applyFill="1" applyBorder="1" applyAlignment="1">
      <alignment horizontal="center" vertical="center" wrapText="1" readingOrder="1"/>
    </xf>
    <xf numFmtId="0" fontId="33" fillId="14" borderId="94" xfId="0" applyFont="1" applyFill="1" applyBorder="1" applyAlignment="1">
      <alignment horizontal="center" vertical="center" wrapText="1" readingOrder="1"/>
    </xf>
    <xf numFmtId="0" fontId="34" fillId="5" borderId="94" xfId="0" applyFont="1" applyFill="1" applyBorder="1" applyAlignment="1">
      <alignment horizontal="center" vertical="center" wrapText="1" readingOrder="1"/>
    </xf>
    <xf numFmtId="0" fontId="35" fillId="2" borderId="1" xfId="0" applyFont="1" applyFill="1" applyBorder="1" applyAlignment="1">
      <alignment horizontal="left" vertical="center" wrapText="1" readingOrder="1"/>
    </xf>
    <xf numFmtId="0" fontId="9" fillId="2" borderId="1" xfId="0" applyFont="1" applyFill="1" applyBorder="1" applyAlignment="1">
      <alignment vertical="center"/>
    </xf>
    <xf numFmtId="0" fontId="32" fillId="0" borderId="0" xfId="0" applyFont="1"/>
    <xf numFmtId="0" fontId="35" fillId="0" borderId="0" xfId="0" applyFont="1" applyAlignment="1">
      <alignment horizontal="left" vertical="center" wrapText="1" readingOrder="1"/>
    </xf>
    <xf numFmtId="0" fontId="36" fillId="0" borderId="0" xfId="0" applyFont="1" applyAlignment="1">
      <alignment vertical="center"/>
    </xf>
    <xf numFmtId="0" fontId="2"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2" borderId="1" xfId="0" applyFont="1" applyFill="1" applyBorder="1"/>
    <xf numFmtId="0" fontId="43" fillId="2" borderId="1" xfId="0" applyFont="1" applyFill="1" applyBorder="1"/>
    <xf numFmtId="0" fontId="44" fillId="15" borderId="99" xfId="0" applyFont="1" applyFill="1" applyBorder="1" applyAlignment="1">
      <alignment horizontal="center" vertical="center" wrapText="1" readingOrder="1"/>
    </xf>
    <xf numFmtId="0" fontId="44" fillId="15" borderId="100" xfId="0" applyFont="1" applyFill="1" applyBorder="1" applyAlignment="1">
      <alignment horizontal="center" vertical="center" wrapText="1" readingOrder="1"/>
    </xf>
    <xf numFmtId="0" fontId="44" fillId="2" borderId="103" xfId="0" applyFont="1" applyFill="1" applyBorder="1" applyAlignment="1">
      <alignment horizontal="center" vertical="center" wrapText="1" readingOrder="1"/>
    </xf>
    <xf numFmtId="0" fontId="45" fillId="2" borderId="103" xfId="0" applyFont="1" applyFill="1" applyBorder="1" applyAlignment="1">
      <alignment horizontal="left" vertical="center" wrapText="1" readingOrder="1"/>
    </xf>
    <xf numFmtId="9" fontId="44" fillId="2" borderId="104" xfId="0" applyNumberFormat="1" applyFont="1" applyFill="1" applyBorder="1" applyAlignment="1">
      <alignment horizontal="center" vertical="center" wrapText="1" readingOrder="1"/>
    </xf>
    <xf numFmtId="0" fontId="44" fillId="2" borderId="107" xfId="0" applyFont="1" applyFill="1" applyBorder="1" applyAlignment="1">
      <alignment horizontal="center" vertical="center" wrapText="1" readingOrder="1"/>
    </xf>
    <xf numFmtId="0" fontId="45" fillId="2" borderId="107" xfId="0" applyFont="1" applyFill="1" applyBorder="1" applyAlignment="1">
      <alignment horizontal="left" vertical="center" wrapText="1" readingOrder="1"/>
    </xf>
    <xf numFmtId="9" fontId="44" fillId="2" borderId="108" xfId="0" applyNumberFormat="1" applyFont="1" applyFill="1" applyBorder="1" applyAlignment="1">
      <alignment horizontal="center" vertical="center" wrapText="1" readingOrder="1"/>
    </xf>
    <xf numFmtId="0" fontId="45" fillId="2" borderId="108" xfId="0" applyFont="1" applyFill="1" applyBorder="1" applyAlignment="1">
      <alignment horizontal="center" vertical="center" wrapText="1" readingOrder="1"/>
    </xf>
    <xf numFmtId="0" fontId="44" fillId="2" borderId="115" xfId="0" applyFont="1" applyFill="1" applyBorder="1" applyAlignment="1">
      <alignment horizontal="center" vertical="center" wrapText="1" readingOrder="1"/>
    </xf>
    <xf numFmtId="0" fontId="45" fillId="2" borderId="115" xfId="0" applyFont="1" applyFill="1" applyBorder="1" applyAlignment="1">
      <alignment horizontal="left" vertical="center" wrapText="1" readingOrder="1"/>
    </xf>
    <xf numFmtId="0" fontId="45" fillId="2" borderId="116" xfId="0" applyFont="1" applyFill="1" applyBorder="1" applyAlignment="1">
      <alignment horizontal="center" vertical="center" wrapText="1" readingOrder="1"/>
    </xf>
    <xf numFmtId="0" fontId="11" fillId="2" borderId="1" xfId="0" applyFont="1" applyFill="1" applyBorder="1"/>
    <xf numFmtId="0" fontId="41" fillId="0" borderId="0" xfId="0" applyFont="1"/>
    <xf numFmtId="0" fontId="47" fillId="0" borderId="94" xfId="0" applyFont="1" applyBorder="1" applyAlignment="1">
      <alignment horizontal="left" vertical="center" wrapText="1" readingOrder="1"/>
    </xf>
    <xf numFmtId="0" fontId="7" fillId="2" borderId="66" xfId="0" applyFont="1" applyFill="1" applyBorder="1"/>
    <xf numFmtId="0" fontId="52" fillId="0" borderId="0" xfId="0" applyFont="1"/>
    <xf numFmtId="0" fontId="7" fillId="2" borderId="66" xfId="0" applyFont="1" applyFill="1" applyBorder="1" applyAlignment="1">
      <alignment horizontal="center" vertical="center"/>
    </xf>
    <xf numFmtId="0" fontId="7" fillId="0" borderId="49" xfId="0" applyFont="1" applyBorder="1" applyAlignment="1">
      <alignment horizontal="center" vertical="center"/>
    </xf>
    <xf numFmtId="0" fontId="55" fillId="17" borderId="56" xfId="0" applyFont="1" applyFill="1" applyBorder="1" applyAlignment="1">
      <alignment wrapText="1"/>
    </xf>
    <xf numFmtId="0" fontId="9" fillId="18" borderId="54" xfId="0" applyFont="1" applyFill="1" applyBorder="1" applyAlignment="1">
      <alignment horizontal="center" vertical="center" wrapText="1"/>
    </xf>
    <xf numFmtId="0" fontId="54" fillId="18" borderId="54" xfId="0" applyFont="1" applyFill="1" applyBorder="1" applyAlignment="1">
      <alignment horizontal="center" vertical="center" wrapText="1"/>
    </xf>
    <xf numFmtId="0" fontId="9" fillId="4" borderId="54" xfId="0" applyFont="1" applyFill="1" applyBorder="1" applyAlignment="1">
      <alignment horizontal="center" vertical="center" textRotation="90"/>
    </xf>
    <xf numFmtId="0" fontId="7" fillId="0" borderId="117" xfId="0" applyFont="1" applyBorder="1" applyAlignment="1">
      <alignment horizontal="center" vertical="top"/>
    </xf>
    <xf numFmtId="0" fontId="7" fillId="0" borderId="117" xfId="0" applyFont="1" applyBorder="1" applyAlignment="1">
      <alignment horizontal="center" vertical="top" wrapText="1"/>
    </xf>
    <xf numFmtId="9" fontId="7" fillId="0" borderId="117" xfId="0" applyNumberFormat="1" applyFont="1" applyBorder="1" applyAlignment="1">
      <alignment horizontal="center" vertical="top" wrapText="1"/>
    </xf>
    <xf numFmtId="0" fontId="5" fillId="0" borderId="117" xfId="0" applyFont="1" applyBorder="1" applyAlignment="1">
      <alignment horizontal="left" vertical="top" wrapText="1"/>
    </xf>
    <xf numFmtId="0" fontId="5" fillId="0" borderId="117" xfId="0" applyFont="1" applyBorder="1" applyAlignment="1" applyProtection="1">
      <alignment horizontal="justify" vertical="top" wrapText="1"/>
      <protection locked="0"/>
    </xf>
    <xf numFmtId="0" fontId="7" fillId="0" borderId="117" xfId="0" applyFont="1" applyBorder="1" applyAlignment="1">
      <alignment horizontal="center" vertical="top" textRotation="90"/>
    </xf>
    <xf numFmtId="9" fontId="7" fillId="0" borderId="117" xfId="0" applyNumberFormat="1" applyFont="1" applyBorder="1" applyAlignment="1">
      <alignment horizontal="center" vertical="top"/>
    </xf>
    <xf numFmtId="164" fontId="7" fillId="0" borderId="117" xfId="0" applyNumberFormat="1" applyFont="1" applyBorder="1" applyAlignment="1">
      <alignment horizontal="center" vertical="top"/>
    </xf>
    <xf numFmtId="0" fontId="9" fillId="0" borderId="117" xfId="0" applyFont="1" applyBorder="1" applyAlignment="1">
      <alignment horizontal="center" vertical="top" textRotation="90" wrapText="1"/>
    </xf>
    <xf numFmtId="0" fontId="9" fillId="0" borderId="117" xfId="0" applyFont="1" applyBorder="1" applyAlignment="1">
      <alignment horizontal="center" vertical="top" textRotation="90"/>
    </xf>
    <xf numFmtId="14" fontId="7" fillId="0" borderId="117" xfId="0" applyNumberFormat="1" applyFont="1" applyBorder="1" applyAlignment="1">
      <alignment horizontal="center" vertical="top"/>
    </xf>
    <xf numFmtId="0" fontId="7" fillId="0" borderId="118" xfId="0" applyFont="1" applyBorder="1" applyAlignment="1">
      <alignment horizontal="center" vertical="top"/>
    </xf>
    <xf numFmtId="0" fontId="5" fillId="0" borderId="118" xfId="0" applyFont="1" applyBorder="1" applyAlignment="1">
      <alignment horizontal="left" vertical="top" wrapText="1"/>
    </xf>
    <xf numFmtId="0" fontId="5" fillId="0" borderId="118" xfId="0" applyFont="1" applyBorder="1" applyAlignment="1" applyProtection="1">
      <alignment horizontal="justify" vertical="top" wrapText="1"/>
      <protection locked="0"/>
    </xf>
    <xf numFmtId="0" fontId="7" fillId="0" borderId="118" xfId="0" applyFont="1" applyBorder="1" applyAlignment="1">
      <alignment horizontal="center" vertical="top" textRotation="90"/>
    </xf>
    <xf numFmtId="9" fontId="7" fillId="0" borderId="118" xfId="0" applyNumberFormat="1" applyFont="1" applyBorder="1" applyAlignment="1">
      <alignment horizontal="center" vertical="top"/>
    </xf>
    <xf numFmtId="164" fontId="7" fillId="0" borderId="118" xfId="0" applyNumberFormat="1" applyFont="1" applyBorder="1" applyAlignment="1">
      <alignment horizontal="center" vertical="top"/>
    </xf>
    <xf numFmtId="0" fontId="9" fillId="0" borderId="118" xfId="0" applyFont="1" applyBorder="1" applyAlignment="1">
      <alignment horizontal="center" vertical="top" textRotation="90" wrapText="1"/>
    </xf>
    <xf numFmtId="0" fontId="9" fillId="0" borderId="118" xfId="0" applyFont="1" applyBorder="1" applyAlignment="1">
      <alignment horizontal="center" vertical="top" textRotation="90"/>
    </xf>
    <xf numFmtId="0" fontId="7" fillId="0" borderId="118" xfId="0" applyFont="1" applyBorder="1" applyAlignment="1">
      <alignment horizontal="center" vertical="top" wrapText="1"/>
    </xf>
    <xf numFmtId="14" fontId="7" fillId="0" borderId="118" xfId="0" applyNumberFormat="1" applyFont="1" applyBorder="1" applyAlignment="1">
      <alignment horizontal="center" vertical="top"/>
    </xf>
    <xf numFmtId="0" fontId="5" fillId="2" borderId="37" xfId="0" applyFont="1" applyFill="1" applyBorder="1" applyAlignment="1">
      <alignment horizontal="left" vertical="top" wrapText="1"/>
    </xf>
    <xf numFmtId="0" fontId="4" fillId="0" borderId="38" xfId="0" applyFont="1" applyBorder="1"/>
    <xf numFmtId="0" fontId="4" fillId="0" borderId="39" xfId="0" applyFont="1" applyBorder="1"/>
    <xf numFmtId="0" fontId="12" fillId="2" borderId="31" xfId="0" applyFont="1" applyFill="1" applyBorder="1" applyAlignment="1">
      <alignment horizontal="left" vertical="center" wrapText="1"/>
    </xf>
    <xf numFmtId="0" fontId="4" fillId="0" borderId="32" xfId="0" applyFont="1" applyBorder="1"/>
    <xf numFmtId="0" fontId="12" fillId="2" borderId="35" xfId="0" applyFont="1" applyFill="1" applyBorder="1" applyAlignment="1">
      <alignment horizontal="left" vertical="center" wrapText="1"/>
    </xf>
    <xf numFmtId="0" fontId="4" fillId="0" borderId="36" xfId="0" applyFont="1" applyBorder="1"/>
    <xf numFmtId="0" fontId="11" fillId="2" borderId="29" xfId="0" applyFont="1" applyFill="1" applyBorder="1" applyAlignment="1">
      <alignment horizontal="left" vertical="center" wrapText="1"/>
    </xf>
    <xf numFmtId="0" fontId="4" fillId="0" borderId="30" xfId="0" applyFont="1" applyBorder="1"/>
    <xf numFmtId="0" fontId="11" fillId="2" borderId="33" xfId="0" applyFont="1" applyFill="1" applyBorder="1" applyAlignment="1">
      <alignment horizontal="left" vertical="center" wrapText="1"/>
    </xf>
    <xf numFmtId="0" fontId="4" fillId="0" borderId="34" xfId="0" applyFont="1" applyBorder="1"/>
    <xf numFmtId="0" fontId="11" fillId="2" borderId="25" xfId="0" applyFont="1" applyFill="1" applyBorder="1" applyAlignment="1">
      <alignment horizontal="left" vertical="top" wrapText="1" readingOrder="1"/>
    </xf>
    <xf numFmtId="0" fontId="4" fillId="0" borderId="26" xfId="0" applyFont="1" applyBorder="1"/>
    <xf numFmtId="0" fontId="12" fillId="2" borderId="27" xfId="0" applyFont="1" applyFill="1" applyBorder="1" applyAlignment="1">
      <alignment horizontal="left" vertical="center" wrapText="1"/>
    </xf>
    <xf numFmtId="0" fontId="4" fillId="0" borderId="28" xfId="0" applyFont="1" applyBorder="1"/>
    <xf numFmtId="0" fontId="11" fillId="3" borderId="21" xfId="0" applyFont="1" applyFill="1" applyBorder="1" applyAlignment="1">
      <alignment horizontal="center" vertical="center" wrapText="1"/>
    </xf>
    <xf numFmtId="0" fontId="4" fillId="0" borderId="22" xfId="0" applyFont="1" applyBorder="1"/>
    <xf numFmtId="0" fontId="11" fillId="3" borderId="23" xfId="0" applyFont="1" applyFill="1" applyBorder="1" applyAlignment="1">
      <alignment horizontal="center" vertical="center"/>
    </xf>
    <xf numFmtId="0" fontId="4" fillId="0" borderId="24" xfId="0" applyFont="1" applyBorder="1"/>
    <xf numFmtId="0" fontId="3" fillId="3"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5" fillId="0" borderId="8" xfId="0" applyFont="1" applyBorder="1" applyAlignment="1">
      <alignment horizontal="left" vertical="center" wrapText="1"/>
    </xf>
    <xf numFmtId="0" fontId="0" fillId="0" borderId="0" xfId="0"/>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6" fillId="2" borderId="13" xfId="0" quotePrefix="1" applyFont="1" applyFill="1" applyBorder="1" applyAlignment="1">
      <alignment horizontal="left" vertical="top" wrapText="1"/>
    </xf>
    <xf numFmtId="0" fontId="4" fillId="0" borderId="14" xfId="0" applyFont="1" applyBorder="1"/>
    <xf numFmtId="0" fontId="4" fillId="0" borderId="15" xfId="0" applyFont="1" applyBorder="1"/>
    <xf numFmtId="0" fontId="7" fillId="2" borderId="16" xfId="0" applyFont="1" applyFill="1" applyBorder="1" applyAlignment="1">
      <alignment horizontal="left" vertical="center" wrapText="1"/>
    </xf>
    <xf numFmtId="0" fontId="4" fillId="0" borderId="17" xfId="0" applyFont="1" applyBorder="1"/>
    <xf numFmtId="0" fontId="4" fillId="0" borderId="18" xfId="0" applyFont="1" applyBorder="1"/>
    <xf numFmtId="0" fontId="5" fillId="0" borderId="8" xfId="0" applyFont="1" applyBorder="1" applyAlignment="1">
      <alignment horizontal="left" vertical="top" wrapText="1"/>
    </xf>
    <xf numFmtId="0" fontId="4" fillId="0" borderId="8" xfId="0" applyFont="1" applyBorder="1"/>
    <xf numFmtId="9" fontId="7" fillId="0" borderId="117" xfId="0" applyNumberFormat="1" applyFont="1" applyBorder="1" applyAlignment="1">
      <alignment horizontal="center" vertical="top" wrapText="1"/>
    </xf>
    <xf numFmtId="0" fontId="7" fillId="0" borderId="117" xfId="0" applyFont="1" applyBorder="1" applyAlignment="1">
      <alignment horizontal="center" vertical="top" wrapText="1"/>
    </xf>
    <xf numFmtId="0" fontId="4" fillId="0" borderId="117" xfId="0" applyFont="1" applyBorder="1"/>
    <xf numFmtId="0" fontId="4" fillId="0" borderId="118" xfId="0" applyFont="1" applyBorder="1"/>
    <xf numFmtId="9" fontId="7" fillId="0" borderId="118" xfId="0" applyNumberFormat="1" applyFont="1" applyBorder="1" applyAlignment="1">
      <alignment horizontal="center" vertical="top" wrapText="1"/>
    </xf>
    <xf numFmtId="0" fontId="7" fillId="0" borderId="117" xfId="0" applyFont="1" applyBorder="1" applyAlignment="1">
      <alignment horizontal="center" vertical="top"/>
    </xf>
    <xf numFmtId="0" fontId="9" fillId="0" borderId="117" xfId="0" applyFont="1" applyBorder="1" applyAlignment="1">
      <alignment horizontal="center" vertical="top" wrapText="1"/>
    </xf>
    <xf numFmtId="0" fontId="9" fillId="0" borderId="117" xfId="0" applyFont="1" applyBorder="1" applyAlignment="1">
      <alignment horizontal="center" vertical="top"/>
    </xf>
    <xf numFmtId="0" fontId="7" fillId="0" borderId="117" xfId="0" applyFont="1" applyBorder="1" applyAlignment="1" applyProtection="1">
      <alignment horizontal="center" vertical="top" wrapText="1"/>
      <protection locked="0"/>
    </xf>
    <xf numFmtId="0" fontId="7" fillId="0" borderId="56" xfId="0" applyFont="1" applyBorder="1" applyAlignment="1">
      <alignment horizontal="center" vertical="top"/>
    </xf>
    <xf numFmtId="0" fontId="4" fillId="0" borderId="56" xfId="0" applyFont="1" applyBorder="1"/>
    <xf numFmtId="0" fontId="7" fillId="0" borderId="118" xfId="0" applyFont="1" applyBorder="1" applyAlignment="1" applyProtection="1">
      <alignment horizontal="center" vertical="top" wrapText="1"/>
      <protection locked="0"/>
    </xf>
    <xf numFmtId="0" fontId="4" fillId="0" borderId="117" xfId="0" applyFont="1" applyBorder="1" applyAlignment="1">
      <alignment wrapText="1"/>
    </xf>
    <xf numFmtId="0" fontId="3" fillId="4" borderId="54" xfId="0" applyFont="1" applyFill="1" applyBorder="1" applyAlignment="1">
      <alignment horizontal="center" vertical="center" textRotation="90"/>
    </xf>
    <xf numFmtId="0" fontId="3" fillId="4" borderId="58" xfId="0" applyFont="1" applyFill="1" applyBorder="1" applyAlignment="1">
      <alignment horizontal="center" vertical="center" textRotation="90"/>
    </xf>
    <xf numFmtId="0" fontId="56" fillId="16" borderId="43" xfId="0" applyFont="1" applyFill="1" applyBorder="1" applyAlignment="1">
      <alignment horizontal="center" vertical="center" wrapText="1"/>
    </xf>
    <xf numFmtId="0" fontId="56" fillId="16" borderId="44" xfId="0" applyFont="1" applyFill="1" applyBorder="1" applyAlignment="1">
      <alignment horizontal="center" vertical="center" wrapText="1"/>
    </xf>
    <xf numFmtId="0" fontId="56" fillId="16" borderId="45" xfId="0" applyFont="1" applyFill="1" applyBorder="1" applyAlignment="1">
      <alignment horizontal="center" vertical="center"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4" fillId="0" borderId="51" xfId="0" applyFont="1" applyBorder="1"/>
    <xf numFmtId="0" fontId="4" fillId="0" borderId="50" xfId="0" applyFont="1" applyBorder="1"/>
    <xf numFmtId="0" fontId="9" fillId="4" borderId="55" xfId="0" applyFont="1" applyFill="1" applyBorder="1" applyAlignment="1">
      <alignment horizontal="center" vertical="center" wrapText="1"/>
    </xf>
    <xf numFmtId="0" fontId="4" fillId="0" borderId="58" xfId="0" applyFont="1" applyBorder="1"/>
    <xf numFmtId="0" fontId="9" fillId="4" borderId="55" xfId="0" applyFont="1" applyFill="1" applyBorder="1" applyAlignment="1">
      <alignment horizontal="center" vertical="center"/>
    </xf>
    <xf numFmtId="0" fontId="9" fillId="4" borderId="54" xfId="0" applyFont="1" applyFill="1" applyBorder="1" applyAlignment="1">
      <alignment horizontal="center" vertical="center" wrapText="1"/>
    </xf>
    <xf numFmtId="0" fontId="9" fillId="4" borderId="56" xfId="0" applyFont="1" applyFill="1" applyBorder="1" applyAlignment="1">
      <alignment horizontal="center" vertical="center"/>
    </xf>
    <xf numFmtId="0" fontId="9" fillId="4" borderId="54" xfId="0" applyFont="1" applyFill="1" applyBorder="1" applyAlignment="1">
      <alignment horizontal="center" vertical="center" textRotation="90" wrapText="1"/>
    </xf>
    <xf numFmtId="0" fontId="9" fillId="4" borderId="54" xfId="0" applyFont="1" applyFill="1" applyBorder="1" applyAlignment="1">
      <alignment horizontal="center" vertical="center"/>
    </xf>
    <xf numFmtId="0" fontId="4" fillId="0" borderId="58" xfId="0" applyFont="1" applyBorder="1" applyAlignment="1">
      <alignment wrapText="1"/>
    </xf>
    <xf numFmtId="0" fontId="9" fillId="4" borderId="56" xfId="0" applyFont="1" applyFill="1" applyBorder="1" applyAlignment="1">
      <alignment horizontal="center" vertical="center" wrapText="1"/>
    </xf>
    <xf numFmtId="0" fontId="9" fillId="18" borderId="43" xfId="0" applyFont="1" applyFill="1" applyBorder="1" applyAlignment="1">
      <alignment horizontal="center" vertical="center" wrapText="1"/>
    </xf>
    <xf numFmtId="0" fontId="9" fillId="18" borderId="44" xfId="0" applyFont="1" applyFill="1" applyBorder="1" applyAlignment="1">
      <alignment horizontal="center" vertical="center" wrapText="1"/>
    </xf>
    <xf numFmtId="0" fontId="9" fillId="18" borderId="45" xfId="0" applyFont="1" applyFill="1" applyBorder="1" applyAlignment="1">
      <alignment horizontal="center" vertical="center" wrapText="1"/>
    </xf>
    <xf numFmtId="0" fontId="13" fillId="4" borderId="43" xfId="0" applyFont="1" applyFill="1" applyBorder="1" applyAlignment="1">
      <alignment horizontal="center" vertical="center"/>
    </xf>
    <xf numFmtId="0" fontId="13" fillId="4" borderId="44" xfId="0" applyFont="1" applyFill="1" applyBorder="1" applyAlignment="1">
      <alignment horizontal="center" vertical="center"/>
    </xf>
    <xf numFmtId="0" fontId="4" fillId="0" borderId="44" xfId="0" applyFont="1" applyBorder="1"/>
    <xf numFmtId="0" fontId="4" fillId="0" borderId="45" xfId="0" applyFont="1" applyBorder="1"/>
    <xf numFmtId="0" fontId="4" fillId="0" borderId="46" xfId="0" applyFont="1" applyBorder="1"/>
    <xf numFmtId="0" fontId="4" fillId="0" borderId="47" xfId="0" applyFont="1" applyBorder="1"/>
    <xf numFmtId="0" fontId="4" fillId="0" borderId="48" xfId="0" applyFont="1" applyBorder="1"/>
    <xf numFmtId="0" fontId="14" fillId="4" borderId="49" xfId="0" applyFont="1" applyFill="1" applyBorder="1" applyAlignment="1">
      <alignment horizontal="left" vertical="center"/>
    </xf>
    <xf numFmtId="0" fontId="14" fillId="4" borderId="51" xfId="0" applyFont="1" applyFill="1" applyBorder="1" applyAlignment="1">
      <alignment horizontal="left" vertical="center"/>
    </xf>
    <xf numFmtId="0" fontId="7" fillId="2" borderId="52" xfId="0" applyFont="1" applyFill="1" applyBorder="1" applyAlignment="1">
      <alignment horizontal="left" vertical="center"/>
    </xf>
    <xf numFmtId="0" fontId="7" fillId="2" borderId="66" xfId="0" applyFont="1" applyFill="1" applyBorder="1" applyAlignment="1">
      <alignment horizontal="left" vertical="center"/>
    </xf>
    <xf numFmtId="0" fontId="4" fillId="0" borderId="53" xfId="0" applyFont="1" applyBorder="1"/>
    <xf numFmtId="0" fontId="9" fillId="4" borderId="49" xfId="0" applyFont="1" applyFill="1" applyBorder="1" applyAlignment="1">
      <alignment horizontal="center" vertical="center"/>
    </xf>
    <xf numFmtId="0" fontId="9" fillId="4" borderId="51" xfId="0" applyFont="1" applyFill="1" applyBorder="1" applyAlignment="1">
      <alignment horizontal="center" vertical="center"/>
    </xf>
    <xf numFmtId="0" fontId="57" fillId="4" borderId="49" xfId="0" applyFont="1" applyFill="1" applyBorder="1" applyAlignment="1">
      <alignment horizontal="center" vertical="center"/>
    </xf>
    <xf numFmtId="0" fontId="58" fillId="0" borderId="51" xfId="0" applyFont="1" applyBorder="1"/>
    <xf numFmtId="0" fontId="58" fillId="0" borderId="50" xfId="0" applyFont="1" applyBorder="1"/>
    <xf numFmtId="0" fontId="9" fillId="4" borderId="49" xfId="0" applyFont="1" applyFill="1" applyBorder="1" applyAlignment="1">
      <alignment horizontal="center" vertical="center" wrapText="1"/>
    </xf>
    <xf numFmtId="0" fontId="9" fillId="18" borderId="55" xfId="0" applyFont="1" applyFill="1" applyBorder="1" applyAlignment="1">
      <alignment horizontal="center" vertical="center" wrapText="1"/>
    </xf>
    <xf numFmtId="0" fontId="4" fillId="19" borderId="58" xfId="0" applyFont="1" applyFill="1" applyBorder="1"/>
    <xf numFmtId="0" fontId="4" fillId="0" borderId="49" xfId="0" applyFont="1" applyBorder="1" applyAlignment="1">
      <alignment horizontal="center"/>
    </xf>
    <xf numFmtId="0" fontId="4" fillId="0" borderId="51" xfId="0" applyFont="1" applyBorder="1" applyAlignment="1">
      <alignment horizontal="center"/>
    </xf>
    <xf numFmtId="0" fontId="4" fillId="0" borderId="50" xfId="0" applyFont="1" applyBorder="1" applyAlignment="1">
      <alignment horizontal="center"/>
    </xf>
    <xf numFmtId="0" fontId="17" fillId="9" borderId="59" xfId="0" applyFont="1" applyFill="1" applyBorder="1" applyAlignment="1">
      <alignment horizontal="center" wrapText="1" readingOrder="1"/>
    </xf>
    <xf numFmtId="0" fontId="4" fillId="0" borderId="67" xfId="0" applyFont="1" applyBorder="1"/>
    <xf numFmtId="0" fontId="4" fillId="0" borderId="64" xfId="0" applyFont="1" applyBorder="1"/>
    <xf numFmtId="0" fontId="4" fillId="0" borderId="77" xfId="0" applyFont="1" applyBorder="1"/>
    <xf numFmtId="0" fontId="17" fillId="9" borderId="72" xfId="0" applyFont="1" applyFill="1" applyBorder="1" applyAlignment="1">
      <alignment horizontal="center" wrapText="1" readingOrder="1"/>
    </xf>
    <xf numFmtId="0" fontId="4" fillId="0" borderId="71" xfId="0" applyFont="1" applyBorder="1"/>
    <xf numFmtId="0" fontId="4" fillId="0" borderId="66" xfId="0" applyFont="1" applyBorder="1"/>
    <xf numFmtId="0" fontId="4" fillId="0" borderId="70" xfId="0" applyFont="1" applyBorder="1"/>
    <xf numFmtId="0" fontId="17" fillId="7" borderId="68" xfId="0" applyFont="1" applyFill="1" applyBorder="1" applyAlignment="1">
      <alignment horizontal="center" vertical="center" wrapText="1" readingOrder="1"/>
    </xf>
    <xf numFmtId="0" fontId="4" fillId="0" borderId="76" xfId="0" applyFont="1" applyBorder="1"/>
    <xf numFmtId="0" fontId="17" fillId="7" borderId="72" xfId="0" applyFont="1" applyFill="1" applyBorder="1" applyAlignment="1">
      <alignment horizontal="center" vertical="center" wrapText="1" readingOrder="1"/>
    </xf>
    <xf numFmtId="0" fontId="17" fillId="8" borderId="72" xfId="0" applyFont="1" applyFill="1" applyBorder="1" applyAlignment="1">
      <alignment horizontal="center" wrapText="1" readingOrder="1"/>
    </xf>
    <xf numFmtId="0" fontId="17" fillId="10" borderId="59" xfId="0" applyFont="1" applyFill="1" applyBorder="1" applyAlignment="1">
      <alignment horizontal="center" wrapText="1" readingOrder="1"/>
    </xf>
    <xf numFmtId="0" fontId="4" fillId="0" borderId="61" xfId="0" applyFont="1" applyBorder="1"/>
    <xf numFmtId="0" fontId="17" fillId="9" borderId="80" xfId="0" applyFont="1" applyFill="1" applyBorder="1" applyAlignment="1">
      <alignment horizontal="center" wrapText="1" readingOrder="1"/>
    </xf>
    <xf numFmtId="0" fontId="17" fillId="7" borderId="80" xfId="0" applyFont="1" applyFill="1" applyBorder="1" applyAlignment="1">
      <alignment horizontal="center" vertical="center" wrapText="1" readingOrder="1"/>
    </xf>
    <xf numFmtId="0" fontId="17" fillId="7" borderId="59" xfId="0" applyFont="1" applyFill="1" applyBorder="1" applyAlignment="1">
      <alignment horizontal="center" vertical="center" wrapText="1" readingOrder="1"/>
    </xf>
    <xf numFmtId="0" fontId="17" fillId="8" borderId="80" xfId="0" applyFont="1" applyFill="1" applyBorder="1" applyAlignment="1">
      <alignment horizontal="center" wrapText="1" readingOrder="1"/>
    </xf>
    <xf numFmtId="0" fontId="17" fillId="8" borderId="59" xfId="0" applyFont="1" applyFill="1" applyBorder="1" applyAlignment="1">
      <alignment horizontal="center" wrapText="1" readingOrder="1"/>
    </xf>
    <xf numFmtId="0" fontId="17" fillId="9" borderId="68" xfId="0" applyFont="1" applyFill="1" applyBorder="1" applyAlignment="1">
      <alignment horizontal="center" wrapText="1" readingOrder="1"/>
    </xf>
    <xf numFmtId="0" fontId="16" fillId="0" borderId="68" xfId="0" applyFont="1" applyBorder="1" applyAlignment="1">
      <alignment horizontal="center" vertical="center" wrapText="1"/>
    </xf>
    <xf numFmtId="0" fontId="4" fillId="0" borderId="69" xfId="0" applyFont="1" applyBorder="1"/>
    <xf numFmtId="0" fontId="4" fillId="0" borderId="81" xfId="0" applyFont="1" applyBorder="1"/>
    <xf numFmtId="0" fontId="4" fillId="0" borderId="82" xfId="0" applyFont="1" applyBorder="1"/>
    <xf numFmtId="0" fontId="4" fillId="0" borderId="84" xfId="0" applyFont="1" applyBorder="1"/>
    <xf numFmtId="0" fontId="4" fillId="0" borderId="85" xfId="0" applyFont="1" applyBorder="1"/>
    <xf numFmtId="0" fontId="4" fillId="0" borderId="83" xfId="0" applyFont="1" applyBorder="1"/>
    <xf numFmtId="0" fontId="17" fillId="8" borderId="68" xfId="0" applyFont="1" applyFill="1" applyBorder="1" applyAlignment="1">
      <alignment horizontal="center" wrapText="1" readingOrder="1"/>
    </xf>
    <xf numFmtId="0" fontId="17" fillId="10" borderId="80" xfId="0" applyFont="1" applyFill="1" applyBorder="1" applyAlignment="1">
      <alignment horizontal="center" wrapText="1" readingOrder="1"/>
    </xf>
    <xf numFmtId="0" fontId="13" fillId="0" borderId="0" xfId="0" applyFont="1" applyAlignment="1">
      <alignment horizontal="center" vertical="center" wrapText="1"/>
    </xf>
    <xf numFmtId="0" fontId="15" fillId="6" borderId="59" xfId="0" applyFont="1" applyFill="1" applyBorder="1" applyAlignment="1">
      <alignment horizontal="center" vertical="center" wrapText="1" readingOrder="1"/>
    </xf>
    <xf numFmtId="0" fontId="4" fillId="0" borderId="60" xfId="0" applyFont="1" applyBorder="1"/>
    <xf numFmtId="0" fontId="4" fillId="0" borderId="62" xfId="0" applyFont="1" applyBorder="1"/>
    <xf numFmtId="0" fontId="4" fillId="0" borderId="63" xfId="0" applyFont="1" applyBorder="1"/>
    <xf numFmtId="0" fontId="4" fillId="0" borderId="65" xfId="0" applyFont="1" applyBorder="1"/>
    <xf numFmtId="0" fontId="15" fillId="6" borderId="59" xfId="0" applyFont="1" applyFill="1" applyBorder="1" applyAlignment="1">
      <alignment horizontal="center" vertical="center" textRotation="90" wrapText="1" readingOrder="1"/>
    </xf>
    <xf numFmtId="0" fontId="17" fillId="10" borderId="72" xfId="0" applyFont="1" applyFill="1" applyBorder="1" applyAlignment="1">
      <alignment horizontal="center" wrapText="1" readingOrder="1"/>
    </xf>
    <xf numFmtId="0" fontId="17" fillId="10" borderId="68" xfId="0" applyFont="1" applyFill="1" applyBorder="1" applyAlignment="1">
      <alignment horizontal="center" wrapText="1" readingOrder="1"/>
    </xf>
    <xf numFmtId="0" fontId="18" fillId="8" borderId="73" xfId="0" applyFont="1" applyFill="1" applyBorder="1" applyAlignment="1">
      <alignment horizontal="center" vertical="center" wrapText="1" readingOrder="1"/>
    </xf>
    <xf numFmtId="0" fontId="4" fillId="0" borderId="74" xfId="0" applyFont="1" applyBorder="1"/>
    <xf numFmtId="0" fontId="4" fillId="0" borderId="75" xfId="0" applyFont="1" applyBorder="1"/>
    <xf numFmtId="0" fontId="4" fillId="0" borderId="78" xfId="0" applyFont="1" applyBorder="1"/>
    <xf numFmtId="0" fontId="4" fillId="0" borderId="79" xfId="0" applyFont="1" applyBorder="1"/>
    <xf numFmtId="0" fontId="4" fillId="0" borderId="86" xfId="0" applyFont="1" applyBorder="1"/>
    <xf numFmtId="0" fontId="4" fillId="0" borderId="87" xfId="0" applyFont="1" applyBorder="1"/>
    <xf numFmtId="0" fontId="4" fillId="0" borderId="88" xfId="0" applyFont="1" applyBorder="1"/>
    <xf numFmtId="0" fontId="18" fillId="10" borderId="73" xfId="0" applyFont="1" applyFill="1" applyBorder="1" applyAlignment="1">
      <alignment horizontal="center" vertical="center" wrapText="1" readingOrder="1"/>
    </xf>
    <xf numFmtId="0" fontId="18" fillId="7" borderId="73" xfId="0" applyFont="1" applyFill="1" applyBorder="1" applyAlignment="1">
      <alignment horizontal="center" vertical="center" wrapText="1" readingOrder="1"/>
    </xf>
    <xf numFmtId="0" fontId="18" fillId="9" borderId="73" xfId="0" applyFont="1" applyFill="1" applyBorder="1" applyAlignment="1">
      <alignment horizontal="center" vertical="center" wrapText="1" readingOrder="1"/>
    </xf>
    <xf numFmtId="0" fontId="20" fillId="0" borderId="0" xfId="0" applyFont="1" applyAlignment="1">
      <alignment horizontal="center" vertical="center" wrapText="1"/>
    </xf>
    <xf numFmtId="0" fontId="21" fillId="0" borderId="68" xfId="0" applyFont="1" applyBorder="1" applyAlignment="1">
      <alignment horizontal="center" vertical="center" wrapText="1"/>
    </xf>
    <xf numFmtId="0" fontId="23" fillId="7" borderId="73" xfId="0" applyFont="1" applyFill="1" applyBorder="1" applyAlignment="1">
      <alignment horizontal="center" vertical="center" wrapText="1" readingOrder="1"/>
    </xf>
    <xf numFmtId="0" fontId="23" fillId="9" borderId="73" xfId="0" applyFont="1" applyFill="1" applyBorder="1" applyAlignment="1">
      <alignment horizontal="center" vertical="center" wrapText="1" readingOrder="1"/>
    </xf>
    <xf numFmtId="0" fontId="23" fillId="8" borderId="73" xfId="0" applyFont="1" applyFill="1" applyBorder="1" applyAlignment="1">
      <alignment horizontal="center" vertical="center" wrapText="1" readingOrder="1"/>
    </xf>
    <xf numFmtId="0" fontId="23" fillId="10" borderId="73" xfId="0" applyFont="1" applyFill="1" applyBorder="1" applyAlignment="1">
      <alignment horizontal="center" vertical="center" wrapText="1" readingOrder="1"/>
    </xf>
    <xf numFmtId="0" fontId="14" fillId="0" borderId="0" xfId="0" applyFont="1" applyAlignment="1">
      <alignment horizontal="center" vertical="center"/>
    </xf>
    <xf numFmtId="0" fontId="29" fillId="0" borderId="0" xfId="0" applyFont="1" applyAlignment="1">
      <alignment horizontal="center" vertical="center"/>
    </xf>
    <xf numFmtId="0" fontId="46" fillId="2" borderId="52" xfId="0" applyFont="1" applyFill="1" applyBorder="1" applyAlignment="1">
      <alignment horizontal="left" vertical="center" wrapText="1"/>
    </xf>
    <xf numFmtId="0" fontId="44" fillId="2" borderId="110" xfId="0" applyFont="1" applyFill="1" applyBorder="1" applyAlignment="1">
      <alignment horizontal="center" vertical="center" wrapText="1" readingOrder="1"/>
    </xf>
    <xf numFmtId="0" fontId="4" fillId="0" borderId="109" xfId="0" applyFont="1" applyBorder="1"/>
    <xf numFmtId="0" fontId="4" fillId="0" borderId="114" xfId="0" applyFont="1" applyBorder="1"/>
    <xf numFmtId="0" fontId="42" fillId="15" borderId="95" xfId="0" applyFont="1" applyFill="1" applyBorder="1" applyAlignment="1">
      <alignment horizontal="center" vertical="center" wrapText="1" readingOrder="1"/>
    </xf>
    <xf numFmtId="0" fontId="4" fillId="0" borderId="96" xfId="0" applyFont="1" applyBorder="1"/>
    <xf numFmtId="0" fontId="4" fillId="0" borderId="97" xfId="0" applyFont="1" applyBorder="1"/>
    <xf numFmtId="0" fontId="44" fillId="15" borderId="95" xfId="0" applyFont="1" applyFill="1" applyBorder="1" applyAlignment="1">
      <alignment horizontal="center" vertical="center" wrapText="1" readingOrder="1"/>
    </xf>
    <xf numFmtId="0" fontId="4" fillId="0" borderId="98" xfId="0" applyFont="1" applyBorder="1"/>
    <xf numFmtId="0" fontId="44" fillId="2" borderId="101" xfId="0" applyFont="1" applyFill="1" applyBorder="1" applyAlignment="1">
      <alignment horizontal="center" vertical="center" wrapText="1" readingOrder="1"/>
    </xf>
    <xf numFmtId="0" fontId="4" fillId="0" borderId="105" xfId="0" applyFont="1" applyBorder="1"/>
    <xf numFmtId="0" fontId="4" fillId="0" borderId="111" xfId="0" applyFont="1" applyBorder="1"/>
    <xf numFmtId="0" fontId="44" fillId="2" borderId="102" xfId="0" applyFont="1" applyFill="1" applyBorder="1" applyAlignment="1">
      <alignment horizontal="center" vertical="center" wrapText="1" readingOrder="1"/>
    </xf>
    <xf numFmtId="0" fontId="4" fillId="0" borderId="106" xfId="0" applyFont="1" applyBorder="1"/>
    <xf numFmtId="0" fontId="44" fillId="2" borderId="112" xfId="0" applyFont="1" applyFill="1" applyBorder="1" applyAlignment="1">
      <alignment horizontal="center" vertical="center" wrapText="1" readingOrder="1"/>
    </xf>
    <xf numFmtId="0" fontId="4" fillId="0" borderId="113" xfId="0" applyFont="1" applyBorder="1"/>
  </cellXfs>
  <cellStyles count="2">
    <cellStyle name="Normal" xfId="0" builtinId="0"/>
    <cellStyle name="Normal 2 2" xfId="1" xr:uid="{DB4BBE28-26CB-4F7C-A084-ABD6F71F8C60}"/>
  </cellStyles>
  <dxfs count="85">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84"/>
      <tableStyleElement type="firstRowStripe" dxfId="83"/>
      <tableStyleElement type="secondRowStripe" dxfId="8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91f16a127d3eb837/Documents/SSF/CONTRATO%202023/EJECUCI&#211;N/GESTI&#211;N%20DEL%20RIESGO%202023/ACTUALIZAC&#211;N%20RIESGOS%202023/GESTI&#211;N%20FINANCIERA%20Y%20PRESUPUESTAL/Mapa%20de%20Riesgos%20Corr%20Gest%20Fin%20y%20Presup%202023.xlsx" TargetMode="External"/><Relationship Id="rId1" Type="http://schemas.openxmlformats.org/officeDocument/2006/relationships/externalLinkPath" Target="https://d.docs.live.net/91f16a127d3eb837/Documents/SSF/CONTRATO%202023/EJECUCI&#211;N/GESTI&#211;N%20DEL%20RIESGO%202023/ACTUALIZAC&#211;N%20RIESGOS%202023/GESTI&#211;N%20FINANCIERA%20Y%20PRESUPUESTAL/Mapa%20de%20Riesgos%20Corr%20Gest%20Fin%20y%20Presup%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uctivo"/>
      <sheetName val="Mapa final"/>
      <sheetName val="Opciones Tratamiento"/>
      <sheetName val="Matriz Calor Inherente"/>
      <sheetName val="Matriz Calor Residual"/>
      <sheetName val="Tabla probabilidad"/>
      <sheetName val="Tabla Impacto"/>
      <sheetName val="Tabla Valoración controles"/>
      <sheetName val="Hoja1"/>
    </sheetNames>
    <sheetDataSet>
      <sheetData sheetId="0"/>
      <sheetData sheetId="1"/>
      <sheetData sheetId="2">
        <row r="2">
          <cell r="E2" t="str">
            <v>Económico</v>
          </cell>
        </row>
        <row r="4">
          <cell r="E4" t="str">
            <v>Económico y Reputacional</v>
          </cell>
        </row>
      </sheetData>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70DDDF-22C1-4DBC-B591-1390380B4D93}" name="Tabla2" displayName="Tabla2" ref="H1:P1048576" totalsRowShown="0">
  <autoFilter ref="H1:P1048576" xr:uid="{7770DDDF-22C1-4DBC-B591-1390380B4D93}"/>
  <tableColumns count="9">
    <tableColumn id="1" xr3:uid="{25684B83-90E5-474F-ADE9-6F4A1ED098FB}" name="Tipo de Riesgo"/>
    <tableColumn id="2" xr3:uid="{2AE64B3D-8D6A-48F8-A1FE-AA2014238D34}" name="Activos de información"/>
    <tableColumn id="3" xr3:uid="{9E9515D4-A2F8-441B-AFBD-A2D2BF784AA1}" name="Interrupción"/>
    <tableColumn id="4" xr3:uid="{EDADA124-3B2B-4F74-A57D-8BFB7B045AE9}" name="Frecuencia de ejecución de la actividad"/>
    <tableColumn id="5" xr3:uid="{4336B0D8-1824-4FCC-8D30-D18F70B8619A}" name="Criterio para probabilidad"/>
    <tableColumn id="6" xr3:uid="{8AB1769A-A6C6-40AF-9917-B3C5D5647775}" name="Nombre "/>
    <tableColumn id="7" xr3:uid="{ACCAFD86-5B8C-4969-92E5-1FD1CFDC8B81}" name="Objetivo de Control ISO 27001"/>
    <tableColumn id="9" xr3:uid="{31B27B52-8973-4213-A3CD-CB2045BBD090}" name="#" dataDxfId="81"/>
    <tableColumn id="8" xr3:uid="{C6E17333-88EA-434D-8F78-5B279BB0D980}" name="Columna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2.59765625" defaultRowHeight="15" customHeight="1" x14ac:dyDescent="0.25"/>
  <cols>
    <col min="1" max="1" width="2.5" customWidth="1"/>
    <col min="2" max="3" width="21.59765625" customWidth="1"/>
    <col min="4" max="4" width="18.59765625" customWidth="1"/>
    <col min="5" max="5" width="21.59765625" customWidth="1"/>
    <col min="6" max="6" width="24.19921875" customWidth="1"/>
    <col min="7" max="8" width="21.59765625" customWidth="1"/>
    <col min="9" max="26" width="9.296875" customWidth="1"/>
  </cols>
  <sheetData>
    <row r="1" spans="1:26" ht="14.4" x14ac:dyDescent="0.3">
      <c r="A1" s="1"/>
      <c r="B1" s="1"/>
      <c r="C1" s="1"/>
      <c r="D1" s="1"/>
      <c r="E1" s="1"/>
      <c r="F1" s="1"/>
      <c r="G1" s="1"/>
      <c r="H1" s="1"/>
      <c r="I1" s="1"/>
      <c r="J1" s="1"/>
      <c r="K1" s="1"/>
      <c r="L1" s="1"/>
      <c r="M1" s="1"/>
      <c r="N1" s="1"/>
      <c r="O1" s="1"/>
      <c r="P1" s="1"/>
      <c r="Q1" s="1"/>
      <c r="R1" s="1"/>
      <c r="S1" s="1"/>
      <c r="T1" s="1"/>
      <c r="U1" s="1"/>
      <c r="V1" s="1"/>
      <c r="W1" s="1"/>
      <c r="X1" s="1"/>
      <c r="Y1" s="1"/>
      <c r="Z1" s="1"/>
    </row>
    <row r="2" spans="1:26" ht="14.4" x14ac:dyDescent="0.3">
      <c r="A2" s="1"/>
      <c r="B2" s="166" t="s">
        <v>0</v>
      </c>
      <c r="C2" s="167"/>
      <c r="D2" s="167"/>
      <c r="E2" s="167"/>
      <c r="F2" s="167"/>
      <c r="G2" s="167"/>
      <c r="H2" s="168"/>
      <c r="I2" s="1"/>
      <c r="J2" s="1"/>
      <c r="K2" s="1"/>
      <c r="L2" s="1"/>
      <c r="M2" s="1"/>
      <c r="N2" s="1"/>
      <c r="O2" s="1"/>
      <c r="P2" s="1"/>
      <c r="Q2" s="1"/>
      <c r="R2" s="1"/>
      <c r="S2" s="1"/>
      <c r="T2" s="1"/>
      <c r="U2" s="1"/>
      <c r="V2" s="1"/>
      <c r="W2" s="1"/>
      <c r="X2" s="1"/>
      <c r="Y2" s="1"/>
      <c r="Z2" s="1"/>
    </row>
    <row r="3" spans="1:26" ht="14.4" x14ac:dyDescent="0.3">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3">
      <c r="A4" s="1"/>
      <c r="B4" s="169" t="s">
        <v>1</v>
      </c>
      <c r="C4" s="170"/>
      <c r="D4" s="170"/>
      <c r="E4" s="170"/>
      <c r="F4" s="170"/>
      <c r="G4" s="170"/>
      <c r="H4" s="171"/>
      <c r="I4" s="1"/>
      <c r="J4" s="1"/>
      <c r="K4" s="1"/>
      <c r="L4" s="1"/>
      <c r="M4" s="1"/>
      <c r="N4" s="1"/>
      <c r="O4" s="1"/>
      <c r="P4" s="1"/>
      <c r="Q4" s="1"/>
      <c r="R4" s="1"/>
      <c r="S4" s="1"/>
      <c r="T4" s="1"/>
      <c r="U4" s="1"/>
      <c r="V4" s="1"/>
      <c r="W4" s="1"/>
      <c r="X4" s="1"/>
      <c r="Y4" s="1"/>
      <c r="Z4" s="1"/>
    </row>
    <row r="5" spans="1:26" ht="63" customHeight="1" x14ac:dyDescent="0.3">
      <c r="A5" s="1"/>
      <c r="B5" s="172"/>
      <c r="C5" s="173"/>
      <c r="D5" s="173"/>
      <c r="E5" s="173"/>
      <c r="F5" s="173"/>
      <c r="G5" s="173"/>
      <c r="H5" s="174"/>
      <c r="I5" s="1"/>
      <c r="J5" s="1"/>
      <c r="K5" s="1"/>
      <c r="L5" s="1"/>
      <c r="M5" s="1"/>
      <c r="N5" s="1"/>
      <c r="O5" s="1"/>
      <c r="P5" s="1"/>
      <c r="Q5" s="1"/>
      <c r="R5" s="1"/>
      <c r="S5" s="1"/>
      <c r="T5" s="1"/>
      <c r="U5" s="1"/>
      <c r="V5" s="1"/>
      <c r="W5" s="1"/>
      <c r="X5" s="1"/>
      <c r="Y5" s="1"/>
      <c r="Z5" s="1"/>
    </row>
    <row r="6" spans="1:26" ht="14.4" x14ac:dyDescent="0.3">
      <c r="A6" s="1"/>
      <c r="B6" s="175" t="s">
        <v>2</v>
      </c>
      <c r="C6" s="176"/>
      <c r="D6" s="176"/>
      <c r="E6" s="176"/>
      <c r="F6" s="176"/>
      <c r="G6" s="176"/>
      <c r="H6" s="177"/>
      <c r="I6" s="1"/>
      <c r="J6" s="1"/>
      <c r="K6" s="1"/>
      <c r="L6" s="1"/>
      <c r="M6" s="1"/>
      <c r="N6" s="1"/>
      <c r="O6" s="1"/>
      <c r="P6" s="1"/>
      <c r="Q6" s="1"/>
      <c r="R6" s="1"/>
      <c r="S6" s="1"/>
      <c r="T6" s="1"/>
      <c r="U6" s="1"/>
      <c r="V6" s="1"/>
      <c r="W6" s="1"/>
      <c r="X6" s="1"/>
      <c r="Y6" s="1"/>
      <c r="Z6" s="1"/>
    </row>
    <row r="7" spans="1:26" ht="95.25" customHeight="1" x14ac:dyDescent="0.3">
      <c r="A7" s="1"/>
      <c r="B7" s="178" t="s">
        <v>3</v>
      </c>
      <c r="C7" s="179"/>
      <c r="D7" s="179"/>
      <c r="E7" s="179"/>
      <c r="F7" s="179"/>
      <c r="G7" s="179"/>
      <c r="H7" s="180"/>
      <c r="I7" s="1"/>
      <c r="J7" s="1"/>
      <c r="K7" s="1"/>
      <c r="L7" s="1"/>
      <c r="M7" s="1"/>
      <c r="N7" s="1"/>
      <c r="O7" s="1"/>
      <c r="P7" s="1"/>
      <c r="Q7" s="1"/>
      <c r="R7" s="1"/>
      <c r="S7" s="1"/>
      <c r="T7" s="1"/>
      <c r="U7" s="1"/>
      <c r="V7" s="1"/>
      <c r="W7" s="1"/>
      <c r="X7" s="1"/>
      <c r="Y7" s="1"/>
      <c r="Z7" s="1"/>
    </row>
    <row r="8" spans="1:26" ht="14.4" x14ac:dyDescent="0.3">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3">
      <c r="A9" s="1"/>
      <c r="B9" s="181" t="s">
        <v>4</v>
      </c>
      <c r="C9" s="170"/>
      <c r="D9" s="170"/>
      <c r="E9" s="170"/>
      <c r="F9" s="170"/>
      <c r="G9" s="170"/>
      <c r="H9" s="171"/>
      <c r="I9" s="1"/>
      <c r="J9" s="1"/>
      <c r="K9" s="1"/>
      <c r="L9" s="1"/>
      <c r="M9" s="1"/>
      <c r="N9" s="1"/>
      <c r="O9" s="1"/>
      <c r="P9" s="1"/>
      <c r="Q9" s="1"/>
      <c r="R9" s="1"/>
      <c r="S9" s="1"/>
      <c r="T9" s="1"/>
      <c r="U9" s="1"/>
      <c r="V9" s="1"/>
      <c r="W9" s="1"/>
      <c r="X9" s="1"/>
      <c r="Y9" s="1"/>
      <c r="Z9" s="1"/>
    </row>
    <row r="10" spans="1:26" ht="44.25" customHeight="1" x14ac:dyDescent="0.3">
      <c r="A10" s="1"/>
      <c r="B10" s="182"/>
      <c r="C10" s="170"/>
      <c r="D10" s="170"/>
      <c r="E10" s="170"/>
      <c r="F10" s="170"/>
      <c r="G10" s="170"/>
      <c r="H10" s="171"/>
      <c r="I10" s="1"/>
      <c r="J10" s="1"/>
      <c r="K10" s="1"/>
      <c r="L10" s="1"/>
      <c r="M10" s="1"/>
      <c r="N10" s="1"/>
      <c r="O10" s="1"/>
      <c r="P10" s="1"/>
      <c r="Q10" s="1"/>
      <c r="R10" s="1"/>
      <c r="S10" s="1"/>
      <c r="T10" s="1"/>
      <c r="U10" s="1"/>
      <c r="V10" s="1"/>
      <c r="W10" s="1"/>
      <c r="X10" s="1"/>
      <c r="Y10" s="1"/>
      <c r="Z10" s="1"/>
    </row>
    <row r="11" spans="1:26" ht="14.4" x14ac:dyDescent="0.3">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ht="14.4" x14ac:dyDescent="0.3">
      <c r="A12" s="1"/>
      <c r="B12" s="8"/>
      <c r="C12" s="162" t="s">
        <v>5</v>
      </c>
      <c r="D12" s="163"/>
      <c r="E12" s="164" t="s">
        <v>6</v>
      </c>
      <c r="F12" s="165"/>
      <c r="G12" s="9"/>
      <c r="H12" s="12"/>
      <c r="I12" s="1"/>
      <c r="J12" s="1"/>
      <c r="K12" s="1"/>
      <c r="L12" s="1"/>
      <c r="M12" s="1"/>
      <c r="N12" s="1"/>
      <c r="O12" s="1"/>
      <c r="P12" s="1"/>
      <c r="Q12" s="1"/>
      <c r="R12" s="1"/>
      <c r="S12" s="1"/>
      <c r="T12" s="1"/>
      <c r="U12" s="1"/>
      <c r="V12" s="1"/>
      <c r="W12" s="1"/>
      <c r="X12" s="1"/>
      <c r="Y12" s="1"/>
      <c r="Z12" s="1"/>
    </row>
    <row r="13" spans="1:26" ht="35.25" customHeight="1" x14ac:dyDescent="0.3">
      <c r="A13" s="1"/>
      <c r="B13" s="8"/>
      <c r="C13" s="158" t="s">
        <v>7</v>
      </c>
      <c r="D13" s="159"/>
      <c r="E13" s="160" t="s">
        <v>8</v>
      </c>
      <c r="F13" s="161"/>
      <c r="G13" s="9"/>
      <c r="H13" s="12"/>
      <c r="I13" s="1"/>
      <c r="J13" s="1"/>
      <c r="K13" s="1"/>
      <c r="L13" s="1"/>
      <c r="M13" s="1"/>
      <c r="N13" s="1"/>
      <c r="O13" s="1"/>
      <c r="P13" s="1"/>
      <c r="Q13" s="1"/>
      <c r="R13" s="1"/>
      <c r="S13" s="1"/>
      <c r="T13" s="1"/>
      <c r="U13" s="1"/>
      <c r="V13" s="1"/>
      <c r="W13" s="1"/>
      <c r="X13" s="1"/>
      <c r="Y13" s="1"/>
      <c r="Z13" s="1"/>
    </row>
    <row r="14" spans="1:26" ht="17.25" customHeight="1" x14ac:dyDescent="0.3">
      <c r="A14" s="1"/>
      <c r="B14" s="8"/>
      <c r="C14" s="158" t="s">
        <v>9</v>
      </c>
      <c r="D14" s="159"/>
      <c r="E14" s="160" t="s">
        <v>10</v>
      </c>
      <c r="F14" s="161"/>
      <c r="G14" s="9"/>
      <c r="H14" s="12"/>
      <c r="I14" s="1"/>
      <c r="J14" s="1"/>
      <c r="K14" s="1"/>
      <c r="L14" s="1"/>
      <c r="M14" s="1"/>
      <c r="N14" s="1"/>
      <c r="O14" s="1"/>
      <c r="P14" s="1"/>
      <c r="Q14" s="1"/>
      <c r="R14" s="1"/>
      <c r="S14" s="1"/>
      <c r="T14" s="1"/>
      <c r="U14" s="1"/>
      <c r="V14" s="1"/>
      <c r="W14" s="1"/>
      <c r="X14" s="1"/>
      <c r="Y14" s="1"/>
      <c r="Z14" s="1"/>
    </row>
    <row r="15" spans="1:26" ht="19.5" customHeight="1" x14ac:dyDescent="0.3">
      <c r="A15" s="1"/>
      <c r="B15" s="8"/>
      <c r="C15" s="158" t="s">
        <v>11</v>
      </c>
      <c r="D15" s="159"/>
      <c r="E15" s="160" t="s">
        <v>12</v>
      </c>
      <c r="F15" s="161"/>
      <c r="G15" s="9"/>
      <c r="H15" s="12"/>
      <c r="I15" s="1"/>
      <c r="J15" s="1"/>
      <c r="K15" s="1"/>
      <c r="L15" s="1"/>
      <c r="M15" s="1"/>
      <c r="N15" s="1"/>
      <c r="O15" s="1"/>
      <c r="P15" s="1"/>
      <c r="Q15" s="1"/>
      <c r="R15" s="1"/>
      <c r="S15" s="1"/>
      <c r="T15" s="1"/>
      <c r="U15" s="1"/>
      <c r="V15" s="1"/>
      <c r="W15" s="1"/>
      <c r="X15" s="1"/>
      <c r="Y15" s="1"/>
      <c r="Z15" s="1"/>
    </row>
    <row r="16" spans="1:26" ht="69.75" customHeight="1" x14ac:dyDescent="0.3">
      <c r="A16" s="1"/>
      <c r="B16" s="8"/>
      <c r="C16" s="158" t="s">
        <v>13</v>
      </c>
      <c r="D16" s="159"/>
      <c r="E16" s="160" t="s">
        <v>14</v>
      </c>
      <c r="F16" s="161"/>
      <c r="G16" s="9"/>
      <c r="H16" s="12"/>
      <c r="I16" s="1"/>
      <c r="J16" s="1"/>
      <c r="K16" s="1"/>
      <c r="L16" s="1"/>
      <c r="M16" s="1"/>
      <c r="N16" s="1"/>
      <c r="O16" s="1"/>
      <c r="P16" s="1"/>
      <c r="Q16" s="1"/>
      <c r="R16" s="1"/>
      <c r="S16" s="1"/>
      <c r="T16" s="1"/>
      <c r="U16" s="1"/>
      <c r="V16" s="1"/>
      <c r="W16" s="1"/>
      <c r="X16" s="1"/>
      <c r="Y16" s="1"/>
      <c r="Z16" s="1"/>
    </row>
    <row r="17" spans="1:26" ht="34.5" customHeight="1" x14ac:dyDescent="0.3">
      <c r="A17" s="1"/>
      <c r="B17" s="8"/>
      <c r="C17" s="154" t="s">
        <v>15</v>
      </c>
      <c r="D17" s="155"/>
      <c r="E17" s="150" t="s">
        <v>16</v>
      </c>
      <c r="F17" s="151"/>
      <c r="G17" s="9"/>
      <c r="H17" s="12"/>
      <c r="I17" s="1"/>
      <c r="J17" s="1"/>
      <c r="K17" s="1"/>
      <c r="L17" s="1"/>
      <c r="M17" s="1"/>
      <c r="N17" s="1"/>
      <c r="O17" s="1"/>
      <c r="P17" s="1"/>
      <c r="Q17" s="1"/>
      <c r="R17" s="1"/>
      <c r="S17" s="1"/>
      <c r="T17" s="1"/>
      <c r="U17" s="1"/>
      <c r="V17" s="1"/>
      <c r="W17" s="1"/>
      <c r="X17" s="1"/>
      <c r="Y17" s="1"/>
      <c r="Z17" s="1"/>
    </row>
    <row r="18" spans="1:26" ht="27.75" customHeight="1" x14ac:dyDescent="0.3">
      <c r="A18" s="1"/>
      <c r="B18" s="8"/>
      <c r="C18" s="154" t="s">
        <v>17</v>
      </c>
      <c r="D18" s="155"/>
      <c r="E18" s="150" t="s">
        <v>18</v>
      </c>
      <c r="F18" s="151"/>
      <c r="G18" s="9"/>
      <c r="H18" s="12"/>
      <c r="I18" s="1"/>
      <c r="J18" s="1"/>
      <c r="K18" s="1"/>
      <c r="L18" s="1"/>
      <c r="M18" s="1"/>
      <c r="N18" s="1"/>
      <c r="O18" s="1"/>
      <c r="P18" s="1"/>
      <c r="Q18" s="1"/>
      <c r="R18" s="1"/>
      <c r="S18" s="1"/>
      <c r="T18" s="1"/>
      <c r="U18" s="1"/>
      <c r="V18" s="1"/>
      <c r="W18" s="1"/>
      <c r="X18" s="1"/>
      <c r="Y18" s="1"/>
      <c r="Z18" s="1"/>
    </row>
    <row r="19" spans="1:26" ht="28.5" customHeight="1" x14ac:dyDescent="0.3">
      <c r="A19" s="1"/>
      <c r="B19" s="8"/>
      <c r="C19" s="154" t="s">
        <v>19</v>
      </c>
      <c r="D19" s="155"/>
      <c r="E19" s="150" t="s">
        <v>20</v>
      </c>
      <c r="F19" s="151"/>
      <c r="G19" s="9"/>
      <c r="H19" s="12"/>
      <c r="I19" s="1"/>
      <c r="J19" s="1"/>
      <c r="K19" s="1"/>
      <c r="L19" s="1"/>
      <c r="M19" s="1"/>
      <c r="N19" s="1"/>
      <c r="O19" s="1"/>
      <c r="P19" s="1"/>
      <c r="Q19" s="1"/>
      <c r="R19" s="1"/>
      <c r="S19" s="1"/>
      <c r="T19" s="1"/>
      <c r="U19" s="1"/>
      <c r="V19" s="1"/>
      <c r="W19" s="1"/>
      <c r="X19" s="1"/>
      <c r="Y19" s="1"/>
      <c r="Z19" s="1"/>
    </row>
    <row r="20" spans="1:26" ht="72.75" customHeight="1" x14ac:dyDescent="0.3">
      <c r="A20" s="1"/>
      <c r="B20" s="8"/>
      <c r="C20" s="154" t="s">
        <v>21</v>
      </c>
      <c r="D20" s="155"/>
      <c r="E20" s="150" t="s">
        <v>22</v>
      </c>
      <c r="F20" s="151"/>
      <c r="G20" s="9"/>
      <c r="H20" s="12"/>
      <c r="I20" s="1"/>
      <c r="J20" s="1"/>
      <c r="K20" s="1"/>
      <c r="L20" s="1"/>
      <c r="M20" s="1"/>
      <c r="N20" s="1"/>
      <c r="O20" s="1"/>
      <c r="P20" s="1"/>
      <c r="Q20" s="1"/>
      <c r="R20" s="1"/>
      <c r="S20" s="1"/>
      <c r="T20" s="1"/>
      <c r="U20" s="1"/>
      <c r="V20" s="1"/>
      <c r="W20" s="1"/>
      <c r="X20" s="1"/>
      <c r="Y20" s="1"/>
      <c r="Z20" s="1"/>
    </row>
    <row r="21" spans="1:26" ht="64.5" customHeight="1" x14ac:dyDescent="0.3">
      <c r="A21" s="1"/>
      <c r="B21" s="8"/>
      <c r="C21" s="154" t="s">
        <v>23</v>
      </c>
      <c r="D21" s="155"/>
      <c r="E21" s="150" t="s">
        <v>24</v>
      </c>
      <c r="F21" s="151"/>
      <c r="G21" s="9"/>
      <c r="H21" s="12"/>
      <c r="I21" s="1"/>
      <c r="J21" s="1"/>
      <c r="K21" s="1"/>
      <c r="L21" s="1"/>
      <c r="M21" s="1"/>
      <c r="N21" s="1"/>
      <c r="O21" s="1"/>
      <c r="P21" s="1"/>
      <c r="Q21" s="1"/>
      <c r="R21" s="1"/>
      <c r="S21" s="1"/>
      <c r="T21" s="1"/>
      <c r="U21" s="1"/>
      <c r="V21" s="1"/>
      <c r="W21" s="1"/>
      <c r="X21" s="1"/>
      <c r="Y21" s="1"/>
      <c r="Z21" s="1"/>
    </row>
    <row r="22" spans="1:26" ht="71.25" customHeight="1" x14ac:dyDescent="0.3">
      <c r="A22" s="1"/>
      <c r="B22" s="8"/>
      <c r="C22" s="154" t="s">
        <v>25</v>
      </c>
      <c r="D22" s="155"/>
      <c r="E22" s="150" t="s">
        <v>26</v>
      </c>
      <c r="F22" s="151"/>
      <c r="G22" s="9"/>
      <c r="H22" s="12"/>
      <c r="I22" s="1"/>
      <c r="J22" s="1"/>
      <c r="K22" s="1"/>
      <c r="L22" s="1"/>
      <c r="M22" s="1"/>
      <c r="N22" s="1"/>
      <c r="O22" s="1"/>
      <c r="P22" s="1"/>
      <c r="Q22" s="1"/>
      <c r="R22" s="1"/>
      <c r="S22" s="1"/>
      <c r="T22" s="1"/>
      <c r="U22" s="1"/>
      <c r="V22" s="1"/>
      <c r="W22" s="1"/>
      <c r="X22" s="1"/>
      <c r="Y22" s="1"/>
      <c r="Z22" s="1"/>
    </row>
    <row r="23" spans="1:26" ht="55.5" customHeight="1" x14ac:dyDescent="0.3">
      <c r="A23" s="1"/>
      <c r="B23" s="8"/>
      <c r="C23" s="154" t="s">
        <v>27</v>
      </c>
      <c r="D23" s="155"/>
      <c r="E23" s="150" t="s">
        <v>28</v>
      </c>
      <c r="F23" s="151"/>
      <c r="G23" s="9"/>
      <c r="H23" s="12"/>
      <c r="I23" s="1"/>
      <c r="J23" s="1"/>
      <c r="K23" s="1"/>
      <c r="L23" s="1"/>
      <c r="M23" s="1"/>
      <c r="N23" s="1"/>
      <c r="O23" s="1"/>
      <c r="P23" s="1"/>
      <c r="Q23" s="1"/>
      <c r="R23" s="1"/>
      <c r="S23" s="1"/>
      <c r="T23" s="1"/>
      <c r="U23" s="1"/>
      <c r="V23" s="1"/>
      <c r="W23" s="1"/>
      <c r="X23" s="1"/>
      <c r="Y23" s="1"/>
      <c r="Z23" s="1"/>
    </row>
    <row r="24" spans="1:26" ht="42" customHeight="1" x14ac:dyDescent="0.3">
      <c r="A24" s="1"/>
      <c r="B24" s="8"/>
      <c r="C24" s="154" t="s">
        <v>29</v>
      </c>
      <c r="D24" s="155"/>
      <c r="E24" s="150" t="s">
        <v>30</v>
      </c>
      <c r="F24" s="151"/>
      <c r="G24" s="9"/>
      <c r="H24" s="12"/>
      <c r="I24" s="1"/>
      <c r="J24" s="1"/>
      <c r="K24" s="1"/>
      <c r="L24" s="1"/>
      <c r="M24" s="1"/>
      <c r="N24" s="1"/>
      <c r="O24" s="1"/>
      <c r="P24" s="1"/>
      <c r="Q24" s="1"/>
      <c r="R24" s="1"/>
      <c r="S24" s="1"/>
      <c r="T24" s="1"/>
      <c r="U24" s="1"/>
      <c r="V24" s="1"/>
      <c r="W24" s="1"/>
      <c r="X24" s="1"/>
      <c r="Y24" s="1"/>
      <c r="Z24" s="1"/>
    </row>
    <row r="25" spans="1:26" ht="59.25" customHeight="1" x14ac:dyDescent="0.3">
      <c r="A25" s="1"/>
      <c r="B25" s="8"/>
      <c r="C25" s="154" t="s">
        <v>31</v>
      </c>
      <c r="D25" s="155"/>
      <c r="E25" s="150" t="s">
        <v>32</v>
      </c>
      <c r="F25" s="151"/>
      <c r="G25" s="9"/>
      <c r="H25" s="12"/>
      <c r="I25" s="1"/>
      <c r="J25" s="1"/>
      <c r="K25" s="1"/>
      <c r="L25" s="1"/>
      <c r="M25" s="1"/>
      <c r="N25" s="1"/>
      <c r="O25" s="1"/>
      <c r="P25" s="1"/>
      <c r="Q25" s="1"/>
      <c r="R25" s="1"/>
      <c r="S25" s="1"/>
      <c r="T25" s="1"/>
      <c r="U25" s="1"/>
      <c r="V25" s="1"/>
      <c r="W25" s="1"/>
      <c r="X25" s="1"/>
      <c r="Y25" s="1"/>
      <c r="Z25" s="1"/>
    </row>
    <row r="26" spans="1:26" ht="23.25" customHeight="1" x14ac:dyDescent="0.3">
      <c r="A26" s="1"/>
      <c r="B26" s="8"/>
      <c r="C26" s="154" t="s">
        <v>33</v>
      </c>
      <c r="D26" s="155"/>
      <c r="E26" s="150" t="s">
        <v>34</v>
      </c>
      <c r="F26" s="151"/>
      <c r="G26" s="9"/>
      <c r="H26" s="12"/>
      <c r="I26" s="1"/>
      <c r="J26" s="1"/>
      <c r="K26" s="1"/>
      <c r="L26" s="1"/>
      <c r="M26" s="1"/>
      <c r="N26" s="1"/>
      <c r="O26" s="1"/>
      <c r="P26" s="1"/>
      <c r="Q26" s="1"/>
      <c r="R26" s="1"/>
      <c r="S26" s="1"/>
      <c r="T26" s="1"/>
      <c r="U26" s="1"/>
      <c r="V26" s="1"/>
      <c r="W26" s="1"/>
      <c r="X26" s="1"/>
      <c r="Y26" s="1"/>
      <c r="Z26" s="1"/>
    </row>
    <row r="27" spans="1:26" ht="30.75" customHeight="1" x14ac:dyDescent="0.3">
      <c r="A27" s="1"/>
      <c r="B27" s="8"/>
      <c r="C27" s="154" t="s">
        <v>35</v>
      </c>
      <c r="D27" s="155"/>
      <c r="E27" s="150" t="s">
        <v>36</v>
      </c>
      <c r="F27" s="151"/>
      <c r="G27" s="9"/>
      <c r="H27" s="12"/>
      <c r="I27" s="1"/>
      <c r="J27" s="1"/>
      <c r="K27" s="1"/>
      <c r="L27" s="1"/>
      <c r="M27" s="1"/>
      <c r="N27" s="1"/>
      <c r="O27" s="1"/>
      <c r="P27" s="1"/>
      <c r="Q27" s="1"/>
      <c r="R27" s="1"/>
      <c r="S27" s="1"/>
      <c r="T27" s="1"/>
      <c r="U27" s="1"/>
      <c r="V27" s="1"/>
      <c r="W27" s="1"/>
      <c r="X27" s="1"/>
      <c r="Y27" s="1"/>
      <c r="Z27" s="1"/>
    </row>
    <row r="28" spans="1:26" ht="35.25" customHeight="1" x14ac:dyDescent="0.3">
      <c r="A28" s="1"/>
      <c r="B28" s="8"/>
      <c r="C28" s="154" t="s">
        <v>37</v>
      </c>
      <c r="D28" s="155"/>
      <c r="E28" s="150" t="s">
        <v>38</v>
      </c>
      <c r="F28" s="151"/>
      <c r="G28" s="9"/>
      <c r="H28" s="12"/>
      <c r="I28" s="1"/>
      <c r="J28" s="1"/>
      <c r="K28" s="1"/>
      <c r="L28" s="1"/>
      <c r="M28" s="1"/>
      <c r="N28" s="1"/>
      <c r="O28" s="1"/>
      <c r="P28" s="1"/>
      <c r="Q28" s="1"/>
      <c r="R28" s="1"/>
      <c r="S28" s="1"/>
      <c r="T28" s="1"/>
      <c r="U28" s="1"/>
      <c r="V28" s="1"/>
      <c r="W28" s="1"/>
      <c r="X28" s="1"/>
      <c r="Y28" s="1"/>
      <c r="Z28" s="1"/>
    </row>
    <row r="29" spans="1:26" ht="33" customHeight="1" x14ac:dyDescent="0.3">
      <c r="A29" s="1"/>
      <c r="B29" s="8"/>
      <c r="C29" s="154" t="s">
        <v>39</v>
      </c>
      <c r="D29" s="155"/>
      <c r="E29" s="150" t="s">
        <v>38</v>
      </c>
      <c r="F29" s="151"/>
      <c r="G29" s="9"/>
      <c r="H29" s="12"/>
      <c r="I29" s="1"/>
      <c r="J29" s="1"/>
      <c r="K29" s="1"/>
      <c r="L29" s="1"/>
      <c r="M29" s="1"/>
      <c r="N29" s="1"/>
      <c r="O29" s="1"/>
      <c r="P29" s="1"/>
      <c r="Q29" s="1"/>
      <c r="R29" s="1"/>
      <c r="S29" s="1"/>
      <c r="T29" s="1"/>
      <c r="U29" s="1"/>
      <c r="V29" s="1"/>
      <c r="W29" s="1"/>
      <c r="X29" s="1"/>
      <c r="Y29" s="1"/>
      <c r="Z29" s="1"/>
    </row>
    <row r="30" spans="1:26" ht="30" customHeight="1" x14ac:dyDescent="0.3">
      <c r="A30" s="1"/>
      <c r="B30" s="8"/>
      <c r="C30" s="154" t="s">
        <v>40</v>
      </c>
      <c r="D30" s="155"/>
      <c r="E30" s="150" t="s">
        <v>41</v>
      </c>
      <c r="F30" s="151"/>
      <c r="G30" s="9"/>
      <c r="H30" s="12"/>
      <c r="I30" s="1"/>
      <c r="J30" s="1"/>
      <c r="K30" s="1"/>
      <c r="L30" s="1"/>
      <c r="M30" s="1"/>
      <c r="N30" s="1"/>
      <c r="O30" s="1"/>
      <c r="P30" s="1"/>
      <c r="Q30" s="1"/>
      <c r="R30" s="1"/>
      <c r="S30" s="1"/>
      <c r="T30" s="1"/>
      <c r="U30" s="1"/>
      <c r="V30" s="1"/>
      <c r="W30" s="1"/>
      <c r="X30" s="1"/>
      <c r="Y30" s="1"/>
      <c r="Z30" s="1"/>
    </row>
    <row r="31" spans="1:26" ht="35.25" customHeight="1" x14ac:dyDescent="0.3">
      <c r="A31" s="1"/>
      <c r="B31" s="8"/>
      <c r="C31" s="154" t="s">
        <v>42</v>
      </c>
      <c r="D31" s="155"/>
      <c r="E31" s="150" t="s">
        <v>43</v>
      </c>
      <c r="F31" s="151"/>
      <c r="G31" s="9"/>
      <c r="H31" s="12"/>
      <c r="I31" s="1"/>
      <c r="J31" s="1"/>
      <c r="K31" s="1"/>
      <c r="L31" s="1"/>
      <c r="M31" s="1"/>
      <c r="N31" s="1"/>
      <c r="O31" s="1"/>
      <c r="P31" s="1"/>
      <c r="Q31" s="1"/>
      <c r="R31" s="1"/>
      <c r="S31" s="1"/>
      <c r="T31" s="1"/>
      <c r="U31" s="1"/>
      <c r="V31" s="1"/>
      <c r="W31" s="1"/>
      <c r="X31" s="1"/>
      <c r="Y31" s="1"/>
      <c r="Z31" s="1"/>
    </row>
    <row r="32" spans="1:26" ht="31.5" customHeight="1" x14ac:dyDescent="0.3">
      <c r="A32" s="1"/>
      <c r="B32" s="8"/>
      <c r="C32" s="154" t="s">
        <v>44</v>
      </c>
      <c r="D32" s="155"/>
      <c r="E32" s="150" t="s">
        <v>45</v>
      </c>
      <c r="F32" s="151"/>
      <c r="G32" s="9"/>
      <c r="H32" s="12"/>
      <c r="I32" s="1"/>
      <c r="J32" s="1"/>
      <c r="K32" s="1"/>
      <c r="L32" s="1"/>
      <c r="M32" s="1"/>
      <c r="N32" s="1"/>
      <c r="O32" s="1"/>
      <c r="P32" s="1"/>
      <c r="Q32" s="1"/>
      <c r="R32" s="1"/>
      <c r="S32" s="1"/>
      <c r="T32" s="1"/>
      <c r="U32" s="1"/>
      <c r="V32" s="1"/>
      <c r="W32" s="1"/>
      <c r="X32" s="1"/>
      <c r="Y32" s="1"/>
      <c r="Z32" s="1"/>
    </row>
    <row r="33" spans="1:26" ht="35.25" customHeight="1" x14ac:dyDescent="0.3">
      <c r="A33" s="1"/>
      <c r="B33" s="8"/>
      <c r="C33" s="154" t="s">
        <v>46</v>
      </c>
      <c r="D33" s="155"/>
      <c r="E33" s="150" t="s">
        <v>47</v>
      </c>
      <c r="F33" s="151"/>
      <c r="G33" s="9"/>
      <c r="H33" s="12"/>
      <c r="I33" s="1"/>
      <c r="J33" s="1"/>
      <c r="K33" s="1"/>
      <c r="L33" s="1"/>
      <c r="M33" s="1"/>
      <c r="N33" s="1"/>
      <c r="O33" s="1"/>
      <c r="P33" s="1"/>
      <c r="Q33" s="1"/>
      <c r="R33" s="1"/>
      <c r="S33" s="1"/>
      <c r="T33" s="1"/>
      <c r="U33" s="1"/>
      <c r="V33" s="1"/>
      <c r="W33" s="1"/>
      <c r="X33" s="1"/>
      <c r="Y33" s="1"/>
      <c r="Z33" s="1"/>
    </row>
    <row r="34" spans="1:26" ht="59.25" customHeight="1" x14ac:dyDescent="0.3">
      <c r="A34" s="1"/>
      <c r="B34" s="8"/>
      <c r="C34" s="154" t="s">
        <v>48</v>
      </c>
      <c r="D34" s="155"/>
      <c r="E34" s="150" t="s">
        <v>49</v>
      </c>
      <c r="F34" s="151"/>
      <c r="G34" s="9"/>
      <c r="H34" s="12"/>
      <c r="I34" s="1"/>
      <c r="J34" s="1"/>
      <c r="K34" s="1"/>
      <c r="L34" s="1"/>
      <c r="M34" s="1"/>
      <c r="N34" s="1"/>
      <c r="O34" s="1"/>
      <c r="P34" s="1"/>
      <c r="Q34" s="1"/>
      <c r="R34" s="1"/>
      <c r="S34" s="1"/>
      <c r="T34" s="1"/>
      <c r="U34" s="1"/>
      <c r="V34" s="1"/>
      <c r="W34" s="1"/>
      <c r="X34" s="1"/>
      <c r="Y34" s="1"/>
      <c r="Z34" s="1"/>
    </row>
    <row r="35" spans="1:26" ht="29.25" customHeight="1" x14ac:dyDescent="0.3">
      <c r="A35" s="1"/>
      <c r="B35" s="8"/>
      <c r="C35" s="154" t="s">
        <v>50</v>
      </c>
      <c r="D35" s="155"/>
      <c r="E35" s="150" t="s">
        <v>51</v>
      </c>
      <c r="F35" s="151"/>
      <c r="G35" s="9"/>
      <c r="H35" s="12"/>
      <c r="I35" s="1"/>
      <c r="J35" s="1"/>
      <c r="K35" s="1"/>
      <c r="L35" s="1"/>
      <c r="M35" s="1"/>
      <c r="N35" s="1"/>
      <c r="O35" s="1"/>
      <c r="P35" s="1"/>
      <c r="Q35" s="1"/>
      <c r="R35" s="1"/>
      <c r="S35" s="1"/>
      <c r="T35" s="1"/>
      <c r="U35" s="1"/>
      <c r="V35" s="1"/>
      <c r="W35" s="1"/>
      <c r="X35" s="1"/>
      <c r="Y35" s="1"/>
      <c r="Z35" s="1"/>
    </row>
    <row r="36" spans="1:26" ht="82.5" customHeight="1" x14ac:dyDescent="0.3">
      <c r="A36" s="1"/>
      <c r="B36" s="8"/>
      <c r="C36" s="154" t="s">
        <v>52</v>
      </c>
      <c r="D36" s="155"/>
      <c r="E36" s="150" t="s">
        <v>53</v>
      </c>
      <c r="F36" s="151"/>
      <c r="G36" s="9"/>
      <c r="H36" s="12"/>
      <c r="I36" s="1"/>
      <c r="J36" s="1"/>
      <c r="K36" s="1"/>
      <c r="L36" s="1"/>
      <c r="M36" s="1"/>
      <c r="N36" s="1"/>
      <c r="O36" s="1"/>
      <c r="P36" s="1"/>
      <c r="Q36" s="1"/>
      <c r="R36" s="1"/>
      <c r="S36" s="1"/>
      <c r="T36" s="1"/>
      <c r="U36" s="1"/>
      <c r="V36" s="1"/>
      <c r="W36" s="1"/>
      <c r="X36" s="1"/>
      <c r="Y36" s="1"/>
      <c r="Z36" s="1"/>
    </row>
    <row r="37" spans="1:26" ht="46.5" customHeight="1" x14ac:dyDescent="0.3">
      <c r="A37" s="1"/>
      <c r="B37" s="8"/>
      <c r="C37" s="154" t="s">
        <v>54</v>
      </c>
      <c r="D37" s="155"/>
      <c r="E37" s="150" t="s">
        <v>55</v>
      </c>
      <c r="F37" s="151"/>
      <c r="G37" s="9"/>
      <c r="H37" s="12"/>
      <c r="I37" s="1"/>
      <c r="J37" s="1"/>
      <c r="K37" s="1"/>
      <c r="L37" s="1"/>
      <c r="M37" s="1"/>
      <c r="N37" s="1"/>
      <c r="O37" s="1"/>
      <c r="P37" s="1"/>
      <c r="Q37" s="1"/>
      <c r="R37" s="1"/>
      <c r="S37" s="1"/>
      <c r="T37" s="1"/>
      <c r="U37" s="1"/>
      <c r="V37" s="1"/>
      <c r="W37" s="1"/>
      <c r="X37" s="1"/>
      <c r="Y37" s="1"/>
      <c r="Z37" s="1"/>
    </row>
    <row r="38" spans="1:26" ht="6.75" customHeight="1" x14ac:dyDescent="0.3">
      <c r="A38" s="1"/>
      <c r="B38" s="8"/>
      <c r="C38" s="156"/>
      <c r="D38" s="157"/>
      <c r="E38" s="152"/>
      <c r="F38" s="153"/>
      <c r="G38" s="9"/>
      <c r="H38" s="12"/>
      <c r="I38" s="1"/>
      <c r="J38" s="1"/>
      <c r="K38" s="1"/>
      <c r="L38" s="1"/>
      <c r="M38" s="1"/>
      <c r="N38" s="1"/>
      <c r="O38" s="1"/>
      <c r="P38" s="1"/>
      <c r="Q38" s="1"/>
      <c r="R38" s="1"/>
      <c r="S38" s="1"/>
      <c r="T38" s="1"/>
      <c r="U38" s="1"/>
      <c r="V38" s="1"/>
      <c r="W38" s="1"/>
      <c r="X38" s="1"/>
      <c r="Y38" s="1"/>
      <c r="Z38" s="1"/>
    </row>
    <row r="39" spans="1:26" ht="15.75" customHeight="1" x14ac:dyDescent="0.3">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3">
      <c r="A40" s="1"/>
      <c r="B40" s="147" t="s">
        <v>56</v>
      </c>
      <c r="C40" s="148"/>
      <c r="D40" s="148"/>
      <c r="E40" s="148"/>
      <c r="F40" s="148"/>
      <c r="G40" s="148"/>
      <c r="H40" s="149"/>
      <c r="I40" s="1"/>
      <c r="J40" s="1"/>
      <c r="K40" s="1"/>
      <c r="L40" s="1"/>
      <c r="M40" s="1"/>
      <c r="N40" s="1"/>
      <c r="O40" s="1"/>
      <c r="P40" s="1"/>
      <c r="Q40" s="1"/>
      <c r="R40" s="1"/>
      <c r="S40" s="1"/>
      <c r="T40" s="1"/>
      <c r="U40" s="1"/>
      <c r="V40" s="1"/>
      <c r="W40" s="1"/>
      <c r="X40" s="1"/>
      <c r="Y40" s="1"/>
      <c r="Z40" s="1"/>
    </row>
    <row r="41" spans="1:26" ht="20.25" customHeight="1" x14ac:dyDescent="0.3">
      <c r="A41" s="1"/>
      <c r="B41" s="147" t="s">
        <v>57</v>
      </c>
      <c r="C41" s="148"/>
      <c r="D41" s="148"/>
      <c r="E41" s="148"/>
      <c r="F41" s="148"/>
      <c r="G41" s="148"/>
      <c r="H41" s="149"/>
      <c r="I41" s="1"/>
      <c r="J41" s="1"/>
      <c r="K41" s="1"/>
      <c r="L41" s="1"/>
      <c r="M41" s="1"/>
      <c r="N41" s="1"/>
      <c r="O41" s="1"/>
      <c r="P41" s="1"/>
      <c r="Q41" s="1"/>
      <c r="R41" s="1"/>
      <c r="S41" s="1"/>
      <c r="T41" s="1"/>
      <c r="U41" s="1"/>
      <c r="V41" s="1"/>
      <c r="W41" s="1"/>
      <c r="X41" s="1"/>
      <c r="Y41" s="1"/>
      <c r="Z41" s="1"/>
    </row>
    <row r="42" spans="1:26" ht="20.25" customHeight="1" x14ac:dyDescent="0.3">
      <c r="A42" s="1"/>
      <c r="B42" s="147" t="s">
        <v>58</v>
      </c>
      <c r="C42" s="148"/>
      <c r="D42" s="148"/>
      <c r="E42" s="148"/>
      <c r="F42" s="148"/>
      <c r="G42" s="148"/>
      <c r="H42" s="149"/>
      <c r="I42" s="1"/>
      <c r="J42" s="1"/>
      <c r="K42" s="1"/>
      <c r="L42" s="1"/>
      <c r="M42" s="1"/>
      <c r="N42" s="1"/>
      <c r="O42" s="1"/>
      <c r="P42" s="1"/>
      <c r="Q42" s="1"/>
      <c r="R42" s="1"/>
      <c r="S42" s="1"/>
      <c r="T42" s="1"/>
      <c r="U42" s="1"/>
      <c r="V42" s="1"/>
      <c r="W42" s="1"/>
      <c r="X42" s="1"/>
      <c r="Y42" s="1"/>
      <c r="Z42" s="1"/>
    </row>
    <row r="43" spans="1:26" ht="20.25" customHeight="1" x14ac:dyDescent="0.3">
      <c r="A43" s="1"/>
      <c r="B43" s="147" t="s">
        <v>59</v>
      </c>
      <c r="C43" s="148"/>
      <c r="D43" s="148"/>
      <c r="E43" s="148"/>
      <c r="F43" s="148"/>
      <c r="G43" s="148"/>
      <c r="H43" s="149"/>
      <c r="I43" s="1"/>
      <c r="J43" s="1"/>
      <c r="K43" s="1"/>
      <c r="L43" s="1"/>
      <c r="M43" s="1"/>
      <c r="N43" s="1"/>
      <c r="O43" s="1"/>
      <c r="P43" s="1"/>
      <c r="Q43" s="1"/>
      <c r="R43" s="1"/>
      <c r="S43" s="1"/>
      <c r="T43" s="1"/>
      <c r="U43" s="1"/>
      <c r="V43" s="1"/>
      <c r="W43" s="1"/>
      <c r="X43" s="1"/>
      <c r="Y43" s="1"/>
      <c r="Z43" s="1"/>
    </row>
    <row r="44" spans="1:26" ht="15.75" customHeight="1" x14ac:dyDescent="0.3">
      <c r="A44" s="1"/>
      <c r="B44" s="147" t="s">
        <v>60</v>
      </c>
      <c r="C44" s="148"/>
      <c r="D44" s="148"/>
      <c r="E44" s="148"/>
      <c r="F44" s="148"/>
      <c r="G44" s="148"/>
      <c r="H44" s="149"/>
      <c r="I44" s="1"/>
      <c r="J44" s="1"/>
      <c r="K44" s="1"/>
      <c r="L44" s="1"/>
      <c r="M44" s="1"/>
      <c r="N44" s="1"/>
      <c r="O44" s="1"/>
      <c r="P44" s="1"/>
      <c r="Q44" s="1"/>
      <c r="R44" s="1"/>
      <c r="S44" s="1"/>
      <c r="T44" s="1"/>
      <c r="U44" s="1"/>
      <c r="V44" s="1"/>
      <c r="W44" s="1"/>
      <c r="X44" s="1"/>
      <c r="Y44" s="1"/>
      <c r="Z44" s="1"/>
    </row>
    <row r="45" spans="1:26" ht="15.75" customHeight="1" x14ac:dyDescent="0.3">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2:H2"/>
    <mergeCell ref="B4:H5"/>
    <mergeCell ref="B6:H6"/>
    <mergeCell ref="B7:H7"/>
    <mergeCell ref="B9:H10"/>
    <mergeCell ref="C12:D12"/>
    <mergeCell ref="E12:F12"/>
    <mergeCell ref="C13:D13"/>
    <mergeCell ref="E13:F13"/>
    <mergeCell ref="C14:D14"/>
    <mergeCell ref="E14:F14"/>
    <mergeCell ref="C15:D15"/>
    <mergeCell ref="E15:F15"/>
    <mergeCell ref="E16:F16"/>
    <mergeCell ref="C16:D16"/>
    <mergeCell ref="C17:D17"/>
    <mergeCell ref="E17:F17"/>
    <mergeCell ref="C18:D18"/>
    <mergeCell ref="C19:D19"/>
    <mergeCell ref="C20:D20"/>
    <mergeCell ref="C21:D21"/>
    <mergeCell ref="C22:D22"/>
    <mergeCell ref="E18:F18"/>
    <mergeCell ref="E19:F19"/>
    <mergeCell ref="E20:F20"/>
    <mergeCell ref="E21:F21"/>
    <mergeCell ref="E22:F22"/>
    <mergeCell ref="E23:F23"/>
    <mergeCell ref="C23:D23"/>
    <mergeCell ref="C24:D24"/>
    <mergeCell ref="C25:D25"/>
    <mergeCell ref="C26:D26"/>
    <mergeCell ref="C27:D27"/>
    <mergeCell ref="C28:D28"/>
    <mergeCell ref="C29:D29"/>
    <mergeCell ref="E24:F24"/>
    <mergeCell ref="E25:F25"/>
    <mergeCell ref="E26:F26"/>
    <mergeCell ref="E27:F27"/>
    <mergeCell ref="E28:F28"/>
    <mergeCell ref="E29:F29"/>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B43:H43"/>
    <mergeCell ref="B44:H44"/>
    <mergeCell ref="E31:F31"/>
    <mergeCell ref="E32:F32"/>
    <mergeCell ref="E33:F33"/>
    <mergeCell ref="E34:F34"/>
    <mergeCell ref="E35:F35"/>
    <mergeCell ref="E36:F36"/>
    <mergeCell ref="E37:F3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D1005"/>
  <sheetViews>
    <sheetView tabSelected="1" topLeftCell="A8" zoomScaleNormal="100" workbookViewId="0">
      <pane xSplit="1" ySplit="2" topLeftCell="M54" activePane="bottomRight" state="frozen"/>
      <selection activeCell="A8" sqref="A8"/>
      <selection pane="topRight" activeCell="B8" sqref="B8"/>
      <selection pane="bottomLeft" activeCell="A10" sqref="A10"/>
      <selection pane="bottomRight" activeCell="AP69" sqref="AP69"/>
    </sheetView>
  </sheetViews>
  <sheetFormatPr baseColWidth="10" defaultColWidth="12.59765625" defaultRowHeight="15" customHeight="1" x14ac:dyDescent="0.25"/>
  <cols>
    <col min="1" max="1" width="3.5" customWidth="1"/>
    <col min="2" max="2" width="16.796875" customWidth="1"/>
    <col min="3" max="3" width="12.296875" customWidth="1"/>
    <col min="4" max="4" width="11.5" customWidth="1"/>
    <col min="5" max="5" width="18.09765625" hidden="1" customWidth="1"/>
    <col min="6" max="6" width="34.59765625" customWidth="1"/>
    <col min="7" max="7" width="43.59765625" customWidth="1"/>
    <col min="8" max="8" width="49.3984375" customWidth="1"/>
    <col min="9" max="9" width="16.59765625" customWidth="1"/>
    <col min="10" max="11" width="15.59765625" customWidth="1"/>
    <col min="12" max="12" width="19.09765625" customWidth="1"/>
    <col min="13" max="13" width="5.5" customWidth="1"/>
    <col min="14" max="14" width="12.5" customWidth="1"/>
    <col min="15" max="15" width="26.69921875" hidden="1" customWidth="1"/>
    <col min="16" max="34" width="10.09765625" hidden="1" customWidth="1"/>
    <col min="35" max="35" width="15.296875" customWidth="1"/>
    <col min="36" max="36" width="5.5" customWidth="1"/>
    <col min="37" max="37" width="14" customWidth="1"/>
    <col min="38" max="38" width="5.09765625" customWidth="1"/>
    <col min="39" max="39" width="17.19921875" hidden="1" customWidth="1"/>
    <col min="40" max="40" width="9.19921875" hidden="1" customWidth="1"/>
    <col min="41" max="41" width="22.296875" hidden="1" customWidth="1"/>
    <col min="42" max="42" width="27.09765625" customWidth="1"/>
    <col min="43" max="43" width="13.19921875" customWidth="1"/>
    <col min="44" max="44" width="6" customWidth="1"/>
    <col min="45" max="45" width="4.296875" customWidth="1"/>
    <col min="46" max="46" width="4.796875" customWidth="1"/>
    <col min="47" max="47" width="6.19921875" customWidth="1"/>
    <col min="48" max="48" width="5.796875" customWidth="1"/>
    <col min="49" max="49" width="6.59765625" customWidth="1"/>
    <col min="50" max="50" width="9.59765625" customWidth="1"/>
    <col min="51" max="51" width="7.59765625" customWidth="1"/>
    <col min="52" max="52" width="9.09765625" customWidth="1"/>
    <col min="53" max="53" width="8.09765625" customWidth="1"/>
    <col min="54" max="54" width="8" customWidth="1"/>
    <col min="55" max="55" width="7.296875" customWidth="1"/>
    <col min="56" max="56" width="6.296875" customWidth="1"/>
    <col min="57" max="57" width="20.09765625" customWidth="1"/>
    <col min="58" max="58" width="16.5" customWidth="1"/>
    <col min="59" max="59" width="14.69921875" customWidth="1"/>
    <col min="60" max="60" width="13" customWidth="1"/>
    <col min="61" max="61" width="16.19921875" customWidth="1"/>
    <col min="62" max="62" width="18.296875" customWidth="1"/>
    <col min="63" max="82" width="10" customWidth="1"/>
  </cols>
  <sheetData>
    <row r="1" spans="1:82" ht="16.5" customHeight="1" x14ac:dyDescent="0.25">
      <c r="A1" s="217" t="s">
        <v>212</v>
      </c>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20"/>
      <c r="BK1" s="18"/>
      <c r="BL1" s="18"/>
      <c r="BM1" s="18"/>
      <c r="BN1" s="18"/>
      <c r="BO1" s="18"/>
      <c r="BP1" s="18"/>
      <c r="BQ1" s="18"/>
      <c r="BR1" s="18"/>
      <c r="BS1" s="18"/>
      <c r="BT1" s="18"/>
      <c r="BU1" s="18"/>
      <c r="BV1" s="18"/>
      <c r="BW1" s="18"/>
      <c r="BX1" s="18"/>
      <c r="BY1" s="18"/>
      <c r="BZ1" s="18"/>
      <c r="CA1" s="18"/>
      <c r="CB1" s="18"/>
      <c r="CC1" s="18"/>
      <c r="CD1" s="18"/>
    </row>
    <row r="2" spans="1:82" ht="24" customHeight="1" x14ac:dyDescent="0.25">
      <c r="A2" s="221"/>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3"/>
      <c r="BK2" s="18"/>
      <c r="BL2" s="18"/>
      <c r="BM2" s="18"/>
      <c r="BN2" s="18"/>
      <c r="BO2" s="18"/>
      <c r="BP2" s="18"/>
      <c r="BQ2" s="18"/>
      <c r="BR2" s="18"/>
      <c r="BS2" s="18"/>
      <c r="BT2" s="18"/>
      <c r="BU2" s="18"/>
      <c r="BV2" s="18"/>
      <c r="BW2" s="18"/>
      <c r="BX2" s="18"/>
      <c r="BY2" s="18"/>
      <c r="BZ2" s="18"/>
      <c r="CA2" s="18"/>
      <c r="CB2" s="18"/>
      <c r="CC2" s="18"/>
      <c r="CD2" s="18"/>
    </row>
    <row r="3" spans="1:82" ht="16.5" customHeight="1" x14ac:dyDescent="0.25">
      <c r="A3" s="19"/>
      <c r="B3" s="120"/>
      <c r="C3" s="20"/>
      <c r="D3" s="19"/>
      <c r="E3" s="19"/>
      <c r="F3" s="19"/>
      <c r="G3" s="19"/>
      <c r="H3" s="18"/>
      <c r="I3" s="21"/>
      <c r="J3" s="18"/>
      <c r="K3" s="18"/>
      <c r="L3" s="18"/>
      <c r="M3" s="18"/>
      <c r="N3" s="18"/>
      <c r="O3" s="18"/>
      <c r="P3" s="118"/>
      <c r="Q3" s="118"/>
      <c r="R3" s="118"/>
      <c r="S3" s="118"/>
      <c r="T3" s="118"/>
      <c r="U3" s="118"/>
      <c r="V3" s="118"/>
      <c r="W3" s="118"/>
      <c r="X3" s="118"/>
      <c r="Y3" s="118"/>
      <c r="Z3" s="118"/>
      <c r="AA3" s="118"/>
      <c r="AB3" s="118"/>
      <c r="AC3" s="118"/>
      <c r="AD3" s="118"/>
      <c r="AE3" s="118"/>
      <c r="AF3" s="118"/>
      <c r="AG3" s="118"/>
      <c r="AH3" s="118"/>
      <c r="AI3" s="18"/>
      <c r="AJ3" s="18"/>
      <c r="AK3" s="18"/>
      <c r="AL3" s="18"/>
      <c r="AM3" s="118"/>
      <c r="AN3" s="1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row>
    <row r="4" spans="1:82" ht="26.25" customHeight="1" x14ac:dyDescent="0.25">
      <c r="A4" s="224" t="s">
        <v>61</v>
      </c>
      <c r="B4" s="225"/>
      <c r="C4" s="204"/>
      <c r="D4" s="237"/>
      <c r="E4" s="238"/>
      <c r="F4" s="238"/>
      <c r="G4" s="238"/>
      <c r="H4" s="238"/>
      <c r="I4" s="238"/>
      <c r="J4" s="238"/>
      <c r="K4" s="238"/>
      <c r="L4" s="238"/>
      <c r="M4" s="238"/>
      <c r="N4" s="238"/>
      <c r="O4" s="238"/>
      <c r="P4" s="238"/>
      <c r="Q4" s="238"/>
      <c r="R4" s="238"/>
      <c r="S4" s="238"/>
      <c r="T4" s="238"/>
      <c r="U4" s="238"/>
      <c r="V4" s="238"/>
      <c r="W4" s="238"/>
      <c r="X4" s="238"/>
      <c r="Y4" s="238"/>
      <c r="Z4" s="238"/>
      <c r="AA4" s="238"/>
      <c r="AB4" s="238"/>
      <c r="AC4" s="238"/>
      <c r="AD4" s="238"/>
      <c r="AE4" s="238"/>
      <c r="AF4" s="238"/>
      <c r="AG4" s="238"/>
      <c r="AH4" s="238"/>
      <c r="AI4" s="238"/>
      <c r="AJ4" s="238"/>
      <c r="AK4" s="239"/>
      <c r="AL4" s="226"/>
      <c r="AM4" s="227"/>
      <c r="AN4" s="227"/>
      <c r="AO4" s="227"/>
      <c r="AP4" s="148"/>
      <c r="AQ4" s="22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row>
    <row r="5" spans="1:82" ht="30" customHeight="1" x14ac:dyDescent="0.25">
      <c r="A5" s="224" t="s">
        <v>62</v>
      </c>
      <c r="B5" s="225"/>
      <c r="C5" s="204"/>
      <c r="D5" s="237"/>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9"/>
      <c r="AL5" s="18"/>
      <c r="AM5" s="118"/>
      <c r="AN5" s="1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row>
    <row r="6" spans="1:82" ht="49.5" customHeight="1" x14ac:dyDescent="0.25">
      <c r="A6" s="224" t="s">
        <v>63</v>
      </c>
      <c r="B6" s="225"/>
      <c r="C6" s="204"/>
      <c r="D6" s="237"/>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9"/>
      <c r="AL6" s="18"/>
      <c r="AM6" s="118"/>
      <c r="AN6" s="1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row>
    <row r="7" spans="1:82" ht="40.5" customHeight="1" x14ac:dyDescent="0.4">
      <c r="A7" s="229" t="s">
        <v>64</v>
      </c>
      <c r="B7" s="230"/>
      <c r="C7" s="203"/>
      <c r="D7" s="203"/>
      <c r="E7" s="203"/>
      <c r="F7" s="203"/>
      <c r="G7" s="203"/>
      <c r="H7" s="203"/>
      <c r="I7" s="203"/>
      <c r="J7" s="203"/>
      <c r="K7" s="204"/>
      <c r="L7" s="231" t="s">
        <v>65</v>
      </c>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3"/>
      <c r="AL7" s="229" t="s">
        <v>66</v>
      </c>
      <c r="AM7" s="230"/>
      <c r="AN7" s="230"/>
      <c r="AO7" s="230"/>
      <c r="AP7" s="203"/>
      <c r="AQ7" s="203"/>
      <c r="AR7" s="203"/>
      <c r="AS7" s="203"/>
      <c r="AT7" s="203"/>
      <c r="AU7" s="203"/>
      <c r="AV7" s="203"/>
      <c r="AW7" s="204"/>
      <c r="AX7" s="229" t="s">
        <v>67</v>
      </c>
      <c r="AY7" s="203"/>
      <c r="AZ7" s="203"/>
      <c r="BA7" s="203"/>
      <c r="BB7" s="203"/>
      <c r="BC7" s="203"/>
      <c r="BD7" s="204"/>
      <c r="BE7" s="229" t="s">
        <v>68</v>
      </c>
      <c r="BF7" s="203"/>
      <c r="BG7" s="203"/>
      <c r="BH7" s="203"/>
      <c r="BI7" s="203"/>
      <c r="BJ7" s="204"/>
      <c r="BK7" s="18"/>
      <c r="BL7" s="18"/>
      <c r="BM7" s="18"/>
      <c r="BN7" s="18"/>
      <c r="BO7" s="18"/>
      <c r="BP7" s="18"/>
      <c r="BQ7" s="18"/>
      <c r="BR7" s="18"/>
      <c r="BS7" s="18"/>
      <c r="BT7" s="18"/>
      <c r="BU7" s="18"/>
      <c r="BV7" s="18"/>
      <c r="BW7" s="18"/>
      <c r="BX7" s="18"/>
      <c r="BY7" s="18"/>
      <c r="BZ7" s="18"/>
      <c r="CA7" s="18"/>
      <c r="CB7" s="18"/>
      <c r="CC7" s="18"/>
      <c r="CD7" s="18"/>
    </row>
    <row r="8" spans="1:82" ht="16.5" customHeight="1" x14ac:dyDescent="0.25">
      <c r="A8" s="196" t="s">
        <v>69</v>
      </c>
      <c r="B8" s="196" t="s">
        <v>398</v>
      </c>
      <c r="C8" s="211" t="s">
        <v>15</v>
      </c>
      <c r="D8" s="205" t="s">
        <v>213</v>
      </c>
      <c r="E8" s="235" t="s">
        <v>214</v>
      </c>
      <c r="F8" s="205" t="s">
        <v>392</v>
      </c>
      <c r="G8" s="205" t="s">
        <v>393</v>
      </c>
      <c r="H8" s="207" t="s">
        <v>21</v>
      </c>
      <c r="I8" s="208" t="s">
        <v>23</v>
      </c>
      <c r="J8" s="205" t="s">
        <v>229</v>
      </c>
      <c r="K8" s="205" t="s">
        <v>394</v>
      </c>
      <c r="L8" s="205" t="s">
        <v>70</v>
      </c>
      <c r="M8" s="209" t="s">
        <v>71</v>
      </c>
      <c r="N8" s="208" t="s">
        <v>262</v>
      </c>
      <c r="O8" s="208" t="s">
        <v>72</v>
      </c>
      <c r="P8" s="198" t="s">
        <v>391</v>
      </c>
      <c r="Q8" s="199"/>
      <c r="R8" s="199"/>
      <c r="S8" s="199"/>
      <c r="T8" s="199"/>
      <c r="U8" s="199"/>
      <c r="V8" s="199"/>
      <c r="W8" s="199"/>
      <c r="X8" s="199"/>
      <c r="Y8" s="199"/>
      <c r="Z8" s="199"/>
      <c r="AA8" s="199"/>
      <c r="AB8" s="199"/>
      <c r="AC8" s="199"/>
      <c r="AD8" s="199"/>
      <c r="AE8" s="199"/>
      <c r="AF8" s="199"/>
      <c r="AG8" s="199"/>
      <c r="AH8" s="200"/>
      <c r="AI8" s="213" t="s">
        <v>73</v>
      </c>
      <c r="AJ8" s="209" t="s">
        <v>71</v>
      </c>
      <c r="AK8" s="205" t="s">
        <v>29</v>
      </c>
      <c r="AL8" s="210" t="s">
        <v>74</v>
      </c>
      <c r="AM8" s="214" t="s">
        <v>259</v>
      </c>
      <c r="AN8" s="215"/>
      <c r="AO8" s="216"/>
      <c r="AP8" s="208" t="s">
        <v>31</v>
      </c>
      <c r="AQ8" s="208" t="s">
        <v>33</v>
      </c>
      <c r="AR8" s="234" t="s">
        <v>75</v>
      </c>
      <c r="AS8" s="203"/>
      <c r="AT8" s="203"/>
      <c r="AU8" s="203"/>
      <c r="AV8" s="203"/>
      <c r="AW8" s="204"/>
      <c r="AX8" s="210" t="s">
        <v>76</v>
      </c>
      <c r="AY8" s="210" t="s">
        <v>77</v>
      </c>
      <c r="AZ8" s="210" t="s">
        <v>71</v>
      </c>
      <c r="BA8" s="210" t="s">
        <v>78</v>
      </c>
      <c r="BB8" s="210" t="s">
        <v>71</v>
      </c>
      <c r="BC8" s="210" t="s">
        <v>79</v>
      </c>
      <c r="BD8" s="210" t="s">
        <v>50</v>
      </c>
      <c r="BE8" s="208" t="s">
        <v>68</v>
      </c>
      <c r="BF8" s="208" t="s">
        <v>80</v>
      </c>
      <c r="BG8" s="208" t="s">
        <v>81</v>
      </c>
      <c r="BH8" s="208" t="s">
        <v>82</v>
      </c>
      <c r="BI8" s="208" t="s">
        <v>83</v>
      </c>
      <c r="BJ8" s="208" t="s">
        <v>54</v>
      </c>
      <c r="BK8" s="18"/>
      <c r="BL8" s="18"/>
      <c r="BM8" s="18"/>
      <c r="BN8" s="18"/>
      <c r="BO8" s="18"/>
      <c r="BP8" s="18"/>
      <c r="BQ8" s="18"/>
      <c r="BR8" s="18"/>
      <c r="BS8" s="18"/>
      <c r="BT8" s="18"/>
      <c r="BU8" s="18"/>
      <c r="BV8" s="18"/>
      <c r="BW8" s="18"/>
      <c r="BX8" s="18"/>
      <c r="BY8" s="18"/>
      <c r="BZ8" s="18"/>
      <c r="CA8" s="18"/>
      <c r="CB8" s="18"/>
      <c r="CC8" s="18"/>
      <c r="CD8" s="18"/>
    </row>
    <row r="9" spans="1:82" ht="59.55" customHeight="1" x14ac:dyDescent="0.25">
      <c r="A9" s="206"/>
      <c r="B9" s="197"/>
      <c r="C9" s="206"/>
      <c r="D9" s="206"/>
      <c r="E9" s="236"/>
      <c r="F9" s="212"/>
      <c r="G9" s="206"/>
      <c r="H9" s="206"/>
      <c r="I9" s="206"/>
      <c r="J9" s="206"/>
      <c r="K9" s="206"/>
      <c r="L9" s="206"/>
      <c r="M9" s="193"/>
      <c r="N9" s="206"/>
      <c r="O9" s="206"/>
      <c r="P9" s="122" t="s">
        <v>263</v>
      </c>
      <c r="Q9" s="122" t="s">
        <v>264</v>
      </c>
      <c r="R9" s="122" t="s">
        <v>265</v>
      </c>
      <c r="S9" s="122" t="s">
        <v>266</v>
      </c>
      <c r="T9" s="122" t="s">
        <v>268</v>
      </c>
      <c r="U9" s="122" t="s">
        <v>267</v>
      </c>
      <c r="V9" s="122" t="s">
        <v>269</v>
      </c>
      <c r="W9" s="122" t="s">
        <v>270</v>
      </c>
      <c r="X9" s="122" t="s">
        <v>271</v>
      </c>
      <c r="Y9" s="122" t="s">
        <v>272</v>
      </c>
      <c r="Z9" s="122" t="s">
        <v>273</v>
      </c>
      <c r="AA9" s="122" t="s">
        <v>274</v>
      </c>
      <c r="AB9" s="122" t="s">
        <v>275</v>
      </c>
      <c r="AC9" s="122" t="s">
        <v>276</v>
      </c>
      <c r="AD9" s="122" t="s">
        <v>277</v>
      </c>
      <c r="AE9" s="122" t="s">
        <v>278</v>
      </c>
      <c r="AF9" s="122" t="s">
        <v>279</v>
      </c>
      <c r="AG9" s="122" t="s">
        <v>280</v>
      </c>
      <c r="AH9" s="122" t="s">
        <v>281</v>
      </c>
      <c r="AI9" s="193"/>
      <c r="AJ9" s="193"/>
      <c r="AK9" s="206"/>
      <c r="AL9" s="206"/>
      <c r="AM9" s="123" t="s">
        <v>389</v>
      </c>
      <c r="AN9" s="124" t="s">
        <v>390</v>
      </c>
      <c r="AO9" s="123" t="s">
        <v>388</v>
      </c>
      <c r="AP9" s="206"/>
      <c r="AQ9" s="206"/>
      <c r="AR9" s="125" t="s">
        <v>84</v>
      </c>
      <c r="AS9" s="125" t="s">
        <v>85</v>
      </c>
      <c r="AT9" s="125" t="s">
        <v>86</v>
      </c>
      <c r="AU9" s="125" t="s">
        <v>87</v>
      </c>
      <c r="AV9" s="125" t="s">
        <v>88</v>
      </c>
      <c r="AW9" s="125" t="s">
        <v>89</v>
      </c>
      <c r="AX9" s="206"/>
      <c r="AY9" s="206"/>
      <c r="AZ9" s="206"/>
      <c r="BA9" s="206"/>
      <c r="BB9" s="206"/>
      <c r="BC9" s="206"/>
      <c r="BD9" s="206"/>
      <c r="BE9" s="206"/>
      <c r="BF9" s="206"/>
      <c r="BG9" s="206"/>
      <c r="BH9" s="206"/>
      <c r="BI9" s="206"/>
      <c r="BJ9" s="206"/>
      <c r="BK9" s="22"/>
      <c r="BL9" s="22"/>
      <c r="BM9" s="22"/>
      <c r="BN9" s="22"/>
      <c r="BO9" s="22"/>
      <c r="BP9" s="22"/>
      <c r="BQ9" s="22"/>
      <c r="BR9" s="22"/>
      <c r="BS9" s="22"/>
      <c r="BT9" s="22"/>
      <c r="BU9" s="22"/>
      <c r="BV9" s="22"/>
      <c r="BW9" s="22"/>
      <c r="BX9" s="22"/>
      <c r="BY9" s="22"/>
      <c r="BZ9" s="22"/>
      <c r="CA9" s="22"/>
      <c r="CB9" s="22"/>
      <c r="CC9" s="22"/>
      <c r="CD9" s="22"/>
    </row>
    <row r="10" spans="1:82" ht="75.45" customHeight="1" x14ac:dyDescent="0.25">
      <c r="A10" s="188">
        <v>1</v>
      </c>
      <c r="B10" s="184" t="s">
        <v>399</v>
      </c>
      <c r="C10" s="184" t="s">
        <v>196</v>
      </c>
      <c r="D10" s="184" t="s">
        <v>228</v>
      </c>
      <c r="E10" s="184"/>
      <c r="F10" s="191" t="s">
        <v>477</v>
      </c>
      <c r="G10" s="191" t="s">
        <v>478</v>
      </c>
      <c r="H10" s="184" t="str">
        <f>_xlfn.CONCAT("Posibilidad de afectación ",IF(C10='Opciones Tratamiento'!$E$2,"económica",IF(C10='Opciones Tratamiento'!$E$4,"económica y reputacional",LOWER(C10)))," por ",LOWER(F10), ", debido a ",LOWER(G10))</f>
        <v>Posibilidad de afectación económica y reputacional por direccionamiento de lineamientos ,políticas o decisiones institucionales para el beneficio o de un tercero, debido a motivación económica, conflicto de interés no gestionado, vacíos normativos, tráfico de influencia</v>
      </c>
      <c r="I10" s="184" t="s">
        <v>205</v>
      </c>
      <c r="J10" s="188" t="s">
        <v>232</v>
      </c>
      <c r="K10" s="188" t="s">
        <v>258</v>
      </c>
      <c r="L10" s="189" t="str">
        <f>IF(OR(K10='Opciones Tratamiento'!$K$14,K10='Opciones Tratamiento'!$K$15,K10='Opciones Tratamiento'!$K$16),"Muy Baja",IF(OR(K10='Opciones Tratamiento'!$K$10,K10='Opciones Tratamiento'!$K$11,K10='Opciones Tratamiento'!$K$12,K10='Opciones Tratamiento'!$K$13),"Baja",IF(OR(K10='Opciones Tratamiento'!$K$4,K10='Opciones Tratamiento'!$K$5,K10='Opciones Tratamiento'!$K$6,K10='Opciones Tratamiento'!$K$7,K10='Opciones Tratamiento'!$K$8,K10='Opciones Tratamiento'!$K$9),"Media",IF(K10='Opciones Tratamiento'!$K$3,"Alta",IF(OR(K10='Opciones Tratamiento'!$K$2,K10='Opciones Tratamiento'!$K$17),"Muy Alta")))))</f>
        <v>Muy Alta</v>
      </c>
      <c r="M10" s="183">
        <f>IF(L10="","",IF(L10="Muy Baja",0.2,IF(L10="Baja",0.4,IF(L10="Media",0.6,IF(L10="Alta",0.8,IF(L10="Muy Alta",1,))))))</f>
        <v>1</v>
      </c>
      <c r="N10" s="183" t="s">
        <v>149</v>
      </c>
      <c r="O10" s="183" t="str">
        <f ca="1">IF(NOT(ISERROR(MATCH(N10,'Tabla Impacto'!$B$221:$B$223,0))),'Tabla Impacto'!$F$223&amp;"Por favor no seleccionar los criterios de impacto(Afectación Económica o presupuestal y Pérdida Reputacional)",N10)</f>
        <v xml:space="preserve">     Entre 50 y 100 SMLMV </v>
      </c>
      <c r="P10" s="183" t="s">
        <v>231</v>
      </c>
      <c r="Q10" s="183" t="s">
        <v>231</v>
      </c>
      <c r="R10" s="183" t="s">
        <v>231</v>
      </c>
      <c r="S10" s="183" t="s">
        <v>231</v>
      </c>
      <c r="T10" s="183" t="s">
        <v>231</v>
      </c>
      <c r="U10" s="183" t="s">
        <v>231</v>
      </c>
      <c r="V10" s="183" t="s">
        <v>232</v>
      </c>
      <c r="W10" s="183" t="s">
        <v>232</v>
      </c>
      <c r="X10" s="183" t="s">
        <v>232</v>
      </c>
      <c r="Y10" s="183" t="s">
        <v>231</v>
      </c>
      <c r="Z10" s="183" t="s">
        <v>231</v>
      </c>
      <c r="AA10" s="183" t="s">
        <v>231</v>
      </c>
      <c r="AB10" s="183" t="s">
        <v>231</v>
      </c>
      <c r="AC10" s="183" t="s">
        <v>231</v>
      </c>
      <c r="AD10" s="183" t="s">
        <v>231</v>
      </c>
      <c r="AE10" s="183" t="s">
        <v>232</v>
      </c>
      <c r="AF10" s="183" t="s">
        <v>231</v>
      </c>
      <c r="AG10" s="183" t="s">
        <v>231</v>
      </c>
      <c r="AH10" s="183" t="s">
        <v>232</v>
      </c>
      <c r="AI10" s="189" t="str">
        <f>IF(OR(D10='Opciones Tratamiento'!$H$2,D10='Opciones Tratamiento'!$H$4),IF(OR(O10='Tabla Impacto'!$C$11,O10='Tabla Impacto'!$D$11),"Leve",IF(OR(O10='Tabla Impacto'!$C$12,O10='Tabla Impacto'!$D$12),"Menor",IF(OR(O10='Tabla Impacto'!$C$13,O10='Tabla Impacto'!$D$13),"Moderado",IF(OR(O10='Tabla Impacto'!$C$14,O10='Tabla Impacto'!$D$14),"Mayor",IF(OR(O10='Tabla Impacto'!$C$15,O10='Tabla Impacto'!$D$15),"Catastrófico",""))))),IF(D10='Opciones Tratamiento'!$H$3,IF(COUNTIF('Mapa final'!P10:AH10,"Si")&lt;=5,"Moderado",IF(AND(COUNTIF('Mapa final'!P10:AH10,"Si")&gt;5,COUNTIF('Mapa final'!P10:AH10,"Si")&lt;=10),"Mayor",IF(COUNTIF('Mapa final'!P10:AH10,"Si")&gt;10,"Catastrófico","")))))</f>
        <v>Catastrófico</v>
      </c>
      <c r="AJ10" s="183">
        <f>IF(AI10="","",IF(AI10="Leve",0.2,IF(AI10="Menor",0.4,IF(AI10="Moderado",0.6,IF(AI10="Mayor",0.8,IF(AI10="Catastrófico",1,))))))</f>
        <v>1</v>
      </c>
      <c r="AK10" s="190" t="str">
        <f>IF(OR(AND(L10="Muy Baja",AI10="Leve"),AND(L10="Muy Baja",AI10="Menor"),AND(L10="Baja",AI10="Leve")),"Bajo",IF(OR(AND(L10="Muy baja",AI10="Moderado"),AND(L10="Baja",AI10="Menor"),AND(L10="Baja",AI10="Moderado"),AND(L10="Media",AI10="Leve"),AND(L10="Media",AI10="Menor"),AND(L10="Media",AI10="Moderado"),AND(L10="Alta",AI10="Leve"),AND(L10="Alta",AI10="Menor")),"Moderado",IF(OR(AND(L10="Muy Baja",AI10="Mayor"),AND(L10="Baja",AI10="Mayor"),AND(L10="Media",AI10="Mayor"),AND(L10="Alta",AI10="Moderado"),AND(L10="Alta",AI10="Mayor"),AND(L10="Muy Alta",AI10="Leve"),AND(L10="Muy Alta",AI10="Menor"),AND(L10="Muy Alta",AI10="Moderado"),AND(L10="Muy Alta",AI10="Mayor")),"Alto",IF(OR(AND(L10="Muy Baja",AI10="Catastrófico"),AND(L10="Baja",AI10="Catastrófico"),AND(L10="Media",AI10="Catastrófico"),AND(L10="Alta",AI10="Catastrófico"),AND(L10="Muy Alta",AI10="Catastrófico")),"Extremo",""))))</f>
        <v>Extremo</v>
      </c>
      <c r="AL10" s="126">
        <v>1</v>
      </c>
      <c r="AM10" s="126"/>
      <c r="AN10" s="126" t="e">
        <f>VLOOKUP(AM10,'Opciones Tratamiento'!$M$2:$O$37,3,FALSE)</f>
        <v>#N/A</v>
      </c>
      <c r="AO10" s="129" t="e">
        <f>VLOOKUP(AM10,'Opciones Tratamiento'!$M$2:$O$37,2,FALSE)</f>
        <v>#N/A</v>
      </c>
      <c r="AP10" s="130" t="s">
        <v>400</v>
      </c>
      <c r="AQ10" s="126" t="str">
        <f t="shared" ref="AQ10:AQ18" si="0">IF(OR(AR10="Preventivo",AR10="Detectivo"),"Probabilidad",IF(AR10="Correctivo","Impacto",""))</f>
        <v>Probabilidad</v>
      </c>
      <c r="AR10" s="131" t="s">
        <v>166</v>
      </c>
      <c r="AS10" s="131" t="s">
        <v>174</v>
      </c>
      <c r="AT10" s="132" t="str">
        <f t="shared" ref="AT10:AT18" si="1">IF(AND(AR10="Preventivo",AS10="Automático"),"50%",IF(AND(AR10="Preventivo",AS10="Manual"),"40%",IF(AND(AR10="Detectivo",AS10="Automático"),"40%",IF(AND(AR10="Detectivo",AS10="Manual"),"30%",IF(AND(AR10="Correctivo",AS10="Automático"),"35%",IF(AND(AR10="Correctivo",AS10="Manual"),"25%",""))))))</f>
        <v>40%</v>
      </c>
      <c r="AU10" s="131" t="s">
        <v>177</v>
      </c>
      <c r="AV10" s="131" t="s">
        <v>182</v>
      </c>
      <c r="AW10" s="131" t="s">
        <v>186</v>
      </c>
      <c r="AX10" s="133">
        <f>IFERROR(IF(AQ10="Probabilidad",(M10-(+M10*AT10)),IF(AQ10="Impacto",M10,"")),"")</f>
        <v>0.6</v>
      </c>
      <c r="AY10" s="134" t="str">
        <f t="shared" ref="AY10:AY18" si="2">IFERROR(IF(AX10="","",IF(AX10&lt;=0.2,"Muy Baja",IF(AX10&lt;=0.4,"Baja",IF(AX10&lt;=0.6,"Media",IF(AX10&lt;=0.8,"Alta","Muy Alta"))))),"")</f>
        <v>Media</v>
      </c>
      <c r="AZ10" s="132">
        <f t="shared" ref="AZ10:AZ18" si="3">+AX10</f>
        <v>0.6</v>
      </c>
      <c r="BA10" s="134" t="str">
        <f t="shared" ref="BA10:BA18" si="4">IFERROR(IF(BB10="","",IF(BB10&lt;=0.2,"Leve",IF(BB10&lt;=0.4,"Menor",IF(BB10&lt;=0.6,"Moderado",IF(BB10&lt;=0.8,"Mayor","Catastrófico"))))),"")</f>
        <v>Catastrófico</v>
      </c>
      <c r="BB10" s="132">
        <f>IFERROR(IF(AQ10="Impacto",(AJ10-(+AJ10*AT10)),IF(AQ10="Probabilidad",AJ10,"")),"")</f>
        <v>1</v>
      </c>
      <c r="BC10" s="135" t="str">
        <f t="shared" ref="BC10:BC18" si="5">IFERROR(IF(OR(AND(AY10="Muy Baja",BA10="Leve"),AND(AY10="Muy Baja",BA10="Menor"),AND(AY10="Baja",BA10="Leve")),"Bajo",IF(OR(AND(AY10="Muy baja",BA10="Moderado"),AND(AY10="Baja",BA10="Menor"),AND(AY10="Baja",BA10="Moderado"),AND(AY10="Media",BA10="Leve"),AND(AY10="Media",BA10="Menor"),AND(AY10="Media",BA10="Moderado"),AND(AY10="Alta",BA10="Leve"),AND(AY10="Alta",BA10="Menor")),"Moderado",IF(OR(AND(AY10="Muy Baja",BA10="Mayor"),AND(AY10="Baja",BA10="Mayor"),AND(AY10="Media",BA10="Mayor"),AND(AY10="Alta",BA10="Moderado"),AND(AY10="Alta",BA10="Mayor"),AND(AY10="Muy Alta",BA10="Leve"),AND(AY10="Muy Alta",BA10="Menor"),AND(AY10="Muy Alta",BA10="Moderado"),AND(AY10="Muy Alta",BA10="Mayor")),"Alto",IF(OR(AND(AY10="Muy Baja",BA10="Catastrófico"),AND(AY10="Baja",BA10="Catastrófico"),AND(AY10="Media",BA10="Catastrófico"),AND(AY10="Alta",BA10="Catastrófico"),AND(AY10="Muy Alta",BA10="Catastrófico")),"Extremo","")))),"")</f>
        <v>Extremo</v>
      </c>
      <c r="BD10" s="131" t="s">
        <v>197</v>
      </c>
      <c r="BE10" s="127"/>
      <c r="BF10" s="126"/>
      <c r="BG10" s="136"/>
      <c r="BH10" s="136"/>
      <c r="BI10" s="127"/>
      <c r="BJ10" s="126"/>
      <c r="BK10" s="23"/>
      <c r="BL10" s="23"/>
      <c r="BM10" s="23"/>
      <c r="BN10" s="23"/>
      <c r="BO10" s="23"/>
      <c r="BP10" s="23"/>
      <c r="BQ10" s="23"/>
      <c r="BR10" s="23"/>
      <c r="BS10" s="23"/>
      <c r="BT10" s="23"/>
      <c r="BU10" s="23"/>
      <c r="BV10" s="23"/>
      <c r="BW10" s="23"/>
      <c r="BX10" s="23"/>
      <c r="BY10" s="23"/>
      <c r="BZ10" s="23"/>
      <c r="CA10" s="23"/>
      <c r="CB10" s="23"/>
      <c r="CC10" s="23"/>
      <c r="CD10" s="23"/>
    </row>
    <row r="11" spans="1:82" ht="75.45" customHeight="1" x14ac:dyDescent="0.25">
      <c r="A11" s="185"/>
      <c r="B11" s="185"/>
      <c r="C11" s="185"/>
      <c r="D11" s="185"/>
      <c r="E11" s="185"/>
      <c r="F11" s="191"/>
      <c r="G11" s="191"/>
      <c r="H11" s="185"/>
      <c r="I11" s="185"/>
      <c r="J11" s="185"/>
      <c r="K11" s="185"/>
      <c r="L11" s="185"/>
      <c r="M11" s="185"/>
      <c r="N11" s="185"/>
      <c r="O11" s="185"/>
      <c r="P11" s="183"/>
      <c r="Q11" s="183"/>
      <c r="R11" s="183"/>
      <c r="S11" s="183"/>
      <c r="T11" s="183"/>
      <c r="U11" s="183"/>
      <c r="V11" s="183"/>
      <c r="W11" s="183"/>
      <c r="X11" s="183"/>
      <c r="Y11" s="183"/>
      <c r="Z11" s="183"/>
      <c r="AA11" s="183"/>
      <c r="AB11" s="183"/>
      <c r="AC11" s="183"/>
      <c r="AD11" s="183"/>
      <c r="AE11" s="183"/>
      <c r="AF11" s="183"/>
      <c r="AG11" s="183"/>
      <c r="AH11" s="183"/>
      <c r="AI11" s="185"/>
      <c r="AJ11" s="185"/>
      <c r="AK11" s="185"/>
      <c r="AL11" s="126">
        <v>2</v>
      </c>
      <c r="AM11" s="126"/>
      <c r="AN11" s="126" t="e">
        <f>VLOOKUP(AM11,'Opciones Tratamiento'!$M$2:$O$37,3,FALSE)</f>
        <v>#N/A</v>
      </c>
      <c r="AO11" s="129" t="e">
        <f>VLOOKUP(AM11,'Opciones Tratamiento'!$M$2:$O$37,2,FALSE)</f>
        <v>#N/A</v>
      </c>
      <c r="AP11" s="130" t="s">
        <v>401</v>
      </c>
      <c r="AQ11" s="126" t="str">
        <f t="shared" si="0"/>
        <v>Probabilidad</v>
      </c>
      <c r="AR11" s="131" t="s">
        <v>166</v>
      </c>
      <c r="AS11" s="131" t="s">
        <v>174</v>
      </c>
      <c r="AT11" s="132" t="str">
        <f t="shared" si="1"/>
        <v>40%</v>
      </c>
      <c r="AU11" s="131" t="s">
        <v>177</v>
      </c>
      <c r="AV11" s="131" t="s">
        <v>182</v>
      </c>
      <c r="AW11" s="131" t="s">
        <v>186</v>
      </c>
      <c r="AX11" s="133">
        <f>IFERROR(IF(AND(AQ10="Probabilidad",AQ11="Probabilidad"),(AZ10-(+AZ10*AT11)),IF(AQ11="Probabilidad",(M10-(+M10*AT11)),IF(AQ11="Impacto",AZ10,""))),"")</f>
        <v>0.36</v>
      </c>
      <c r="AY11" s="134" t="str">
        <f t="shared" si="2"/>
        <v>Baja</v>
      </c>
      <c r="AZ11" s="132">
        <f t="shared" si="3"/>
        <v>0.36</v>
      </c>
      <c r="BA11" s="134" t="str">
        <f t="shared" si="4"/>
        <v>Catastrófico</v>
      </c>
      <c r="BB11" s="132">
        <f>IFERROR(IF(AND(AQ10="Impacto",AQ11="Impacto"),(BB10-(+BB10*AT11)),IF(AQ11="Impacto",($AJ$10-(+$AJ$10*AT11)),IF(AQ11="Probabilidad",BB10,""))),"")</f>
        <v>1</v>
      </c>
      <c r="BC11" s="135" t="str">
        <f t="shared" si="5"/>
        <v>Extremo</v>
      </c>
      <c r="BD11" s="131" t="s">
        <v>197</v>
      </c>
      <c r="BE11" s="127"/>
      <c r="BF11" s="126"/>
      <c r="BG11" s="136"/>
      <c r="BH11" s="136"/>
      <c r="BI11" s="127"/>
      <c r="BJ11" s="126"/>
      <c r="BK11" s="18"/>
      <c r="BL11" s="18"/>
      <c r="BM11" s="18"/>
      <c r="BN11" s="18"/>
      <c r="BO11" s="18"/>
      <c r="BP11" s="18"/>
      <c r="BQ11" s="18"/>
      <c r="BR11" s="18"/>
      <c r="BS11" s="18"/>
      <c r="BT11" s="18"/>
      <c r="BU11" s="18"/>
      <c r="BV11" s="18"/>
      <c r="BW11" s="18"/>
      <c r="BX11" s="18"/>
      <c r="BY11" s="18"/>
      <c r="BZ11" s="18"/>
      <c r="CA11" s="18"/>
      <c r="CB11" s="18"/>
      <c r="CC11" s="18"/>
      <c r="CD11" s="18"/>
    </row>
    <row r="12" spans="1:82" ht="75.45" customHeight="1" x14ac:dyDescent="0.25">
      <c r="A12" s="185"/>
      <c r="B12" s="185"/>
      <c r="C12" s="185"/>
      <c r="D12" s="185"/>
      <c r="E12" s="185"/>
      <c r="F12" s="191"/>
      <c r="G12" s="191"/>
      <c r="H12" s="185"/>
      <c r="I12" s="185"/>
      <c r="J12" s="185"/>
      <c r="K12" s="185"/>
      <c r="L12" s="185"/>
      <c r="M12" s="185"/>
      <c r="N12" s="185"/>
      <c r="O12" s="185"/>
      <c r="P12" s="183"/>
      <c r="Q12" s="183"/>
      <c r="R12" s="183"/>
      <c r="S12" s="183"/>
      <c r="T12" s="183"/>
      <c r="U12" s="183"/>
      <c r="V12" s="183"/>
      <c r="W12" s="183"/>
      <c r="X12" s="183"/>
      <c r="Y12" s="183"/>
      <c r="Z12" s="183"/>
      <c r="AA12" s="183"/>
      <c r="AB12" s="183"/>
      <c r="AC12" s="183"/>
      <c r="AD12" s="183"/>
      <c r="AE12" s="183"/>
      <c r="AF12" s="183"/>
      <c r="AG12" s="183"/>
      <c r="AH12" s="183"/>
      <c r="AI12" s="185"/>
      <c r="AJ12" s="185"/>
      <c r="AK12" s="185"/>
      <c r="AL12" s="126">
        <v>3</v>
      </c>
      <c r="AM12" s="126"/>
      <c r="AN12" s="126" t="e">
        <f>VLOOKUP(AM12,'Opciones Tratamiento'!$M$2:$O$37,3,FALSE)</f>
        <v>#N/A</v>
      </c>
      <c r="AO12" s="129" t="e">
        <f>VLOOKUP(AM12,'Opciones Tratamiento'!$M$2:$O$37,2,FALSE)</f>
        <v>#N/A</v>
      </c>
      <c r="AP12" s="130" t="s">
        <v>402</v>
      </c>
      <c r="AQ12" s="126" t="str">
        <f t="shared" si="0"/>
        <v>Impacto</v>
      </c>
      <c r="AR12" s="131" t="s">
        <v>170</v>
      </c>
      <c r="AS12" s="131" t="s">
        <v>174</v>
      </c>
      <c r="AT12" s="132" t="str">
        <f t="shared" si="1"/>
        <v>25%</v>
      </c>
      <c r="AU12" s="131" t="s">
        <v>177</v>
      </c>
      <c r="AV12" s="131" t="s">
        <v>182</v>
      </c>
      <c r="AW12" s="131" t="s">
        <v>186</v>
      </c>
      <c r="AX12" s="133">
        <f t="shared" ref="AX12:AX13" si="6">IFERROR(IF(AND(AQ11="Probabilidad",AQ12="Probabilidad"),(AZ11-(+AZ11*AT12)),IF(AND(AQ11="Impacto",AQ12="Probabilidad"),(AZ10-(+AZ10*AT12)),IF(AQ12="Impacto",AZ11,""))),"")</f>
        <v>0.36</v>
      </c>
      <c r="AY12" s="134" t="str">
        <f t="shared" si="2"/>
        <v>Baja</v>
      </c>
      <c r="AZ12" s="132">
        <f t="shared" si="3"/>
        <v>0.36</v>
      </c>
      <c r="BA12" s="134" t="str">
        <f t="shared" si="4"/>
        <v>Mayor</v>
      </c>
      <c r="BB12" s="132">
        <f t="shared" ref="BB12:BB13" si="7">IFERROR(IF(AND(AQ11="Impacto",AQ12="Impacto"),(BB11-(+BB11*AT12)),IF(AND(AQ11="Probabilidad",AQ12="Impacto"),(BB10-(+BB10*AT12)),IF(AQ12="Probabilidad",BB11,""))),"")</f>
        <v>0.75</v>
      </c>
      <c r="BC12" s="135" t="str">
        <f t="shared" si="5"/>
        <v>Alto</v>
      </c>
      <c r="BD12" s="131" t="s">
        <v>197</v>
      </c>
      <c r="BE12" s="128"/>
      <c r="BF12" s="126"/>
      <c r="BG12" s="136"/>
      <c r="BH12" s="136"/>
      <c r="BI12" s="127"/>
      <c r="BJ12" s="126"/>
      <c r="BK12" s="18"/>
      <c r="BL12" s="18"/>
      <c r="BM12" s="18"/>
      <c r="BN12" s="18"/>
      <c r="BO12" s="18"/>
      <c r="BP12" s="18"/>
      <c r="BQ12" s="18"/>
      <c r="BR12" s="18"/>
      <c r="BS12" s="18"/>
      <c r="BT12" s="18"/>
      <c r="BU12" s="18"/>
      <c r="BV12" s="18"/>
      <c r="BW12" s="18"/>
      <c r="BX12" s="18"/>
      <c r="BY12" s="18"/>
      <c r="BZ12" s="18"/>
      <c r="CA12" s="18"/>
      <c r="CB12" s="18"/>
      <c r="CC12" s="18"/>
      <c r="CD12" s="18"/>
    </row>
    <row r="13" spans="1:82" ht="75.45" customHeight="1" x14ac:dyDescent="0.25">
      <c r="A13" s="185"/>
      <c r="B13" s="185"/>
      <c r="C13" s="185"/>
      <c r="D13" s="185"/>
      <c r="E13" s="185"/>
      <c r="F13" s="191"/>
      <c r="G13" s="191"/>
      <c r="H13" s="185"/>
      <c r="I13" s="185"/>
      <c r="J13" s="185"/>
      <c r="K13" s="185"/>
      <c r="L13" s="185"/>
      <c r="M13" s="185"/>
      <c r="N13" s="185"/>
      <c r="O13" s="185"/>
      <c r="P13" s="183"/>
      <c r="Q13" s="183"/>
      <c r="R13" s="183"/>
      <c r="S13" s="183"/>
      <c r="T13" s="183"/>
      <c r="U13" s="183"/>
      <c r="V13" s="183"/>
      <c r="W13" s="183"/>
      <c r="X13" s="183"/>
      <c r="Y13" s="183"/>
      <c r="Z13" s="183"/>
      <c r="AA13" s="183"/>
      <c r="AB13" s="183"/>
      <c r="AC13" s="183"/>
      <c r="AD13" s="183"/>
      <c r="AE13" s="183"/>
      <c r="AF13" s="183"/>
      <c r="AG13" s="183"/>
      <c r="AH13" s="183"/>
      <c r="AI13" s="185"/>
      <c r="AJ13" s="185"/>
      <c r="AK13" s="185"/>
      <c r="AL13" s="126">
        <v>4</v>
      </c>
      <c r="AM13" s="126"/>
      <c r="AN13" s="126" t="e">
        <f>VLOOKUP(AM13,'Opciones Tratamiento'!$M$2:$O$37,3,FALSE)</f>
        <v>#N/A</v>
      </c>
      <c r="AO13" s="129" t="e">
        <f>VLOOKUP(AM13,'Opciones Tratamiento'!$M$2:$O$37,2,FALSE)</f>
        <v>#N/A</v>
      </c>
      <c r="AP13" s="130" t="s">
        <v>403</v>
      </c>
      <c r="AQ13" s="126" t="str">
        <f t="shared" si="0"/>
        <v>Impacto</v>
      </c>
      <c r="AR13" s="131" t="s">
        <v>170</v>
      </c>
      <c r="AS13" s="131" t="s">
        <v>174</v>
      </c>
      <c r="AT13" s="132" t="str">
        <f t="shared" si="1"/>
        <v>25%</v>
      </c>
      <c r="AU13" s="131" t="s">
        <v>177</v>
      </c>
      <c r="AV13" s="131" t="s">
        <v>182</v>
      </c>
      <c r="AW13" s="131" t="s">
        <v>186</v>
      </c>
      <c r="AX13" s="133">
        <f t="shared" si="6"/>
        <v>0.36</v>
      </c>
      <c r="AY13" s="134" t="str">
        <f t="shared" si="2"/>
        <v>Baja</v>
      </c>
      <c r="AZ13" s="132">
        <f t="shared" si="3"/>
        <v>0.36</v>
      </c>
      <c r="BA13" s="134" t="str">
        <f t="shared" si="4"/>
        <v>Moderado</v>
      </c>
      <c r="BB13" s="132">
        <f t="shared" si="7"/>
        <v>0.5625</v>
      </c>
      <c r="BC13" s="135" t="str">
        <f t="shared" si="5"/>
        <v>Moderado</v>
      </c>
      <c r="BD13" s="131" t="s">
        <v>197</v>
      </c>
      <c r="BE13" s="127"/>
      <c r="BF13" s="126"/>
      <c r="BG13" s="136"/>
      <c r="BH13" s="136"/>
      <c r="BI13" s="127"/>
      <c r="BJ13" s="126"/>
      <c r="BK13" s="18"/>
      <c r="BL13" s="18"/>
      <c r="BM13" s="18"/>
      <c r="BN13" s="18"/>
      <c r="BO13" s="18"/>
      <c r="BP13" s="18"/>
      <c r="BQ13" s="18"/>
      <c r="BR13" s="18"/>
      <c r="BS13" s="18"/>
      <c r="BT13" s="18"/>
      <c r="BU13" s="18"/>
      <c r="BV13" s="18"/>
      <c r="BW13" s="18"/>
      <c r="BX13" s="18"/>
      <c r="BY13" s="18"/>
      <c r="BZ13" s="18"/>
      <c r="CA13" s="18"/>
      <c r="CB13" s="18"/>
      <c r="CC13" s="18"/>
      <c r="CD13" s="18"/>
    </row>
    <row r="14" spans="1:82" ht="95.55" customHeight="1" x14ac:dyDescent="0.25">
      <c r="A14" s="188">
        <v>2</v>
      </c>
      <c r="B14" s="184" t="s">
        <v>406</v>
      </c>
      <c r="C14" s="184" t="s">
        <v>194</v>
      </c>
      <c r="D14" s="184" t="s">
        <v>228</v>
      </c>
      <c r="E14" s="184"/>
      <c r="F14" s="184" t="s">
        <v>404</v>
      </c>
      <c r="G14" s="184" t="s">
        <v>405</v>
      </c>
      <c r="H14" s="184" t="str">
        <f>_xlfn.CONCAT("Posibilidad de afectación ",IF(C14='Opciones Tratamiento'!$E$2,"económica",IF(C14='Opciones Tratamiento'!$E$4,"económica y reputacional",LOWER(C14)))," por ",LOWER(F14), ", debido a ",LOWER(G14))</f>
        <v xml:space="preserve">Posibilidad de afectación reputacional por manipulación de la información de los seguimientos a los proyectos de inversión, para favorecer o perjudicar al área, debido a  motivación económica  o conflictos de interés
</v>
      </c>
      <c r="I14" s="184" t="s">
        <v>205</v>
      </c>
      <c r="J14" s="188" t="s">
        <v>232</v>
      </c>
      <c r="K14" s="188" t="s">
        <v>249</v>
      </c>
      <c r="L14" s="189" t="str">
        <f>IF(OR(K14='Opciones Tratamiento'!$K$14,K14='Opciones Tratamiento'!$K$15,K14='Opciones Tratamiento'!$K$16),"Muy Baja",IF(OR(K14='Opciones Tratamiento'!$K$10,K14='Opciones Tratamiento'!$K$11,K14='Opciones Tratamiento'!$K$12,K14='Opciones Tratamiento'!$K$13),"Baja",IF(OR(K14='Opciones Tratamiento'!$K$4,K14='Opciones Tratamiento'!$K$5,K14='Opciones Tratamiento'!$K$6,K14='Opciones Tratamiento'!$K$7,K14='Opciones Tratamiento'!$K$8,K14='Opciones Tratamiento'!$K$9),"Media",IF(K14='Opciones Tratamiento'!$K$3,"Alta",IF(OR(K14='Opciones Tratamiento'!$K$2,K14='Opciones Tratamiento'!$K$17),"Muy Alta")))))</f>
        <v>Baja</v>
      </c>
      <c r="M14" s="183">
        <f>IF(L14="","",IF(L14="Muy Baja",0.2,IF(L14="Baja",0.4,IF(L14="Media",0.6,IF(L14="Alta",0.8,IF(L14="Muy Alta",1,))))))</f>
        <v>0.4</v>
      </c>
      <c r="N14" s="183" t="s">
        <v>123</v>
      </c>
      <c r="O14" s="183" t="str">
        <f ca="1">IF(NOT(ISERROR(MATCH(N14,'Tabla Impacto'!$B$221:$B$223,0))),'Tabla Impacto'!$F$223&amp;"Por favor no seleccionar los criterios de impacto(Afectación Económica o presupuestal y Pérdida Reputacional)",N14)</f>
        <v>❌Por favor no seleccionar los criterios de impacto(Afectación Económica o presupuestal y Pérdida Reputacional)</v>
      </c>
      <c r="P14" s="183" t="s">
        <v>231</v>
      </c>
      <c r="Q14" s="183" t="s">
        <v>231</v>
      </c>
      <c r="R14" s="183" t="s">
        <v>232</v>
      </c>
      <c r="S14" s="183" t="s">
        <v>232</v>
      </c>
      <c r="T14" s="183" t="s">
        <v>232</v>
      </c>
      <c r="U14" s="183" t="s">
        <v>231</v>
      </c>
      <c r="V14" s="183" t="s">
        <v>231</v>
      </c>
      <c r="W14" s="183" t="s">
        <v>232</v>
      </c>
      <c r="X14" s="183" t="s">
        <v>231</v>
      </c>
      <c r="Y14" s="183" t="s">
        <v>231</v>
      </c>
      <c r="Z14" s="183" t="s">
        <v>231</v>
      </c>
      <c r="AA14" s="183" t="s">
        <v>231</v>
      </c>
      <c r="AB14" s="183" t="s">
        <v>232</v>
      </c>
      <c r="AC14" s="183" t="s">
        <v>232</v>
      </c>
      <c r="AD14" s="183" t="s">
        <v>231</v>
      </c>
      <c r="AE14" s="183" t="s">
        <v>232</v>
      </c>
      <c r="AF14" s="183" t="s">
        <v>232</v>
      </c>
      <c r="AG14" s="183" t="s">
        <v>232</v>
      </c>
      <c r="AH14" s="183" t="s">
        <v>232</v>
      </c>
      <c r="AI14" s="189" t="str">
        <f>IF(OR(D14='Opciones Tratamiento'!$H$2,D14='Opciones Tratamiento'!$H$4),IF(OR(O14='Tabla Impacto'!$C$11,O14='Tabla Impacto'!$D$11),"Leve",IF(OR(O14='Tabla Impacto'!$C$12,O14='Tabla Impacto'!$D$12),"Menor",IF(OR(O14='Tabla Impacto'!$C$13,O14='Tabla Impacto'!$D$13),"Moderado",IF(OR(O14='Tabla Impacto'!$C$14,O14='Tabla Impacto'!$D$14),"Mayor",IF(OR(O14='Tabla Impacto'!$C$15,O14='Tabla Impacto'!$D$15),"Catastrófico",""))))),IF(D14='Opciones Tratamiento'!$H$3,IF(COUNTIF('Mapa final'!P14:AH14,"Si")&lt;=5,"Moderado",IF(AND(COUNTIF('Mapa final'!P14:AH14,"Si")&gt;5,COUNTIF('Mapa final'!P14:AH14,"Si")&lt;=10),"Mayor",IF(COUNTIF('Mapa final'!P14:AH14,"Si")&gt;10,"Catastrófico","")))))</f>
        <v>Mayor</v>
      </c>
      <c r="AJ14" s="183">
        <f>IF(AI14="","",IF(AI14="Leve",0.2,IF(AI14="Menor",0.4,IF(AI14="Moderado",0.6,IF(AI14="Mayor",0.8,IF(AI14="Catastrófico",1,))))))</f>
        <v>0.8</v>
      </c>
      <c r="AK14" s="190" t="str">
        <f>IF(OR(AND(L14="Muy Baja",AI14="Leve"),AND(L14="Muy Baja",AI14="Menor"),AND(L14="Baja",AI14="Leve")),"Bajo",IF(OR(AND(L14="Muy baja",AI14="Moderado"),AND(L14="Baja",AI14="Menor"),AND(L14="Baja",AI14="Moderado"),AND(L14="Media",AI14="Leve"),AND(L14="Media",AI14="Menor"),AND(L14="Media",AI14="Moderado"),AND(L14="Alta",AI14="Leve"),AND(L14="Alta",AI14="Menor")),"Moderado",IF(OR(AND(L14="Muy Baja",AI14="Mayor"),AND(L14="Baja",AI14="Mayor"),AND(L14="Media",AI14="Mayor"),AND(L14="Alta",AI14="Moderado"),AND(L14="Alta",AI14="Mayor"),AND(L14="Muy Alta",AI14="Leve"),AND(L14="Muy Alta",AI14="Menor"),AND(L14="Muy Alta",AI14="Moderado"),AND(L14="Muy Alta",AI14="Mayor")),"Alto",IF(OR(AND(L14="Muy Baja",AI14="Catastrófico"),AND(L14="Baja",AI14="Catastrófico"),AND(L14="Media",AI14="Catastrófico"),AND(L14="Alta",AI14="Catastrófico"),AND(L14="Muy Alta",AI14="Catastrófico")),"Extremo",""))))</f>
        <v>Alto</v>
      </c>
      <c r="AL14" s="126">
        <v>1</v>
      </c>
      <c r="AM14" s="126"/>
      <c r="AN14" s="126" t="e">
        <f>VLOOKUP(AM14,'Opciones Tratamiento'!$M$2:$O$37,3,FALSE)</f>
        <v>#N/A</v>
      </c>
      <c r="AO14" s="129" t="e">
        <f>VLOOKUP(AM14,'Opciones Tratamiento'!$M$2:$O$37,2,FALSE)</f>
        <v>#N/A</v>
      </c>
      <c r="AP14" s="129" t="s">
        <v>407</v>
      </c>
      <c r="AQ14" s="126" t="str">
        <f t="shared" si="0"/>
        <v>Probabilidad</v>
      </c>
      <c r="AR14" s="131" t="s">
        <v>166</v>
      </c>
      <c r="AS14" s="131" t="s">
        <v>174</v>
      </c>
      <c r="AT14" s="132" t="str">
        <f t="shared" si="1"/>
        <v>40%</v>
      </c>
      <c r="AU14" s="131" t="s">
        <v>177</v>
      </c>
      <c r="AV14" s="131" t="s">
        <v>182</v>
      </c>
      <c r="AW14" s="131" t="s">
        <v>186</v>
      </c>
      <c r="AX14" s="133">
        <f>IFERROR(IF(AQ14="Probabilidad",(M14-(+M14*AT14)),IF(AQ14="Impacto",M14,"")),"")</f>
        <v>0.24</v>
      </c>
      <c r="AY14" s="134" t="str">
        <f t="shared" si="2"/>
        <v>Baja</v>
      </c>
      <c r="AZ14" s="132">
        <f t="shared" si="3"/>
        <v>0.24</v>
      </c>
      <c r="BA14" s="134" t="str">
        <f t="shared" si="4"/>
        <v>Mayor</v>
      </c>
      <c r="BB14" s="132">
        <f>IFERROR(IF(AQ14="Impacto",(AJ14-(+AJ14*AT14)),IF(AQ14="Probabilidad",AJ14,"")),"")</f>
        <v>0.8</v>
      </c>
      <c r="BC14" s="135" t="str">
        <f t="shared" si="5"/>
        <v>Alto</v>
      </c>
      <c r="BD14" s="131" t="s">
        <v>197</v>
      </c>
      <c r="BE14" s="128"/>
      <c r="BF14" s="126"/>
      <c r="BG14" s="136"/>
      <c r="BH14" s="136"/>
      <c r="BI14" s="127"/>
      <c r="BJ14" s="126"/>
      <c r="BK14" s="18"/>
      <c r="BL14" s="18"/>
      <c r="BM14" s="18"/>
      <c r="BN14" s="18"/>
      <c r="BO14" s="18"/>
      <c r="BP14" s="18"/>
      <c r="BQ14" s="18"/>
      <c r="BR14" s="18"/>
      <c r="BS14" s="18"/>
      <c r="BT14" s="18"/>
      <c r="BU14" s="18"/>
      <c r="BV14" s="18"/>
      <c r="BW14" s="18"/>
      <c r="BX14" s="18"/>
      <c r="BY14" s="18"/>
      <c r="BZ14" s="18"/>
      <c r="CA14" s="18"/>
      <c r="CB14" s="18"/>
      <c r="CC14" s="18"/>
      <c r="CD14" s="18"/>
    </row>
    <row r="15" spans="1:82" ht="95.55" customHeight="1" x14ac:dyDescent="0.25">
      <c r="A15" s="185"/>
      <c r="B15" s="185"/>
      <c r="C15" s="185"/>
      <c r="D15" s="185"/>
      <c r="E15" s="185"/>
      <c r="F15" s="185"/>
      <c r="G15" s="185"/>
      <c r="H15" s="185"/>
      <c r="I15" s="185"/>
      <c r="J15" s="185"/>
      <c r="K15" s="185"/>
      <c r="L15" s="185"/>
      <c r="M15" s="185"/>
      <c r="N15" s="185"/>
      <c r="O15" s="185"/>
      <c r="P15" s="183"/>
      <c r="Q15" s="183"/>
      <c r="R15" s="183"/>
      <c r="S15" s="183"/>
      <c r="T15" s="183"/>
      <c r="U15" s="183"/>
      <c r="V15" s="183"/>
      <c r="W15" s="183"/>
      <c r="X15" s="183"/>
      <c r="Y15" s="183"/>
      <c r="Z15" s="183"/>
      <c r="AA15" s="183"/>
      <c r="AB15" s="183"/>
      <c r="AC15" s="183"/>
      <c r="AD15" s="183"/>
      <c r="AE15" s="183"/>
      <c r="AF15" s="183"/>
      <c r="AG15" s="183"/>
      <c r="AH15" s="183"/>
      <c r="AI15" s="185"/>
      <c r="AJ15" s="185"/>
      <c r="AK15" s="185"/>
      <c r="AL15" s="126">
        <v>2</v>
      </c>
      <c r="AM15" s="126"/>
      <c r="AN15" s="126" t="e">
        <f>VLOOKUP(AM15,'Opciones Tratamiento'!$M$2:$O$37,3,FALSE)</f>
        <v>#N/A</v>
      </c>
      <c r="AO15" s="129" t="e">
        <f>VLOOKUP(AM15,'Opciones Tratamiento'!$M$2:$O$37,2,FALSE)</f>
        <v>#N/A</v>
      </c>
      <c r="AP15" s="129" t="s">
        <v>408</v>
      </c>
      <c r="AQ15" s="126" t="str">
        <f t="shared" si="0"/>
        <v>Probabilidad</v>
      </c>
      <c r="AR15" s="131" t="s">
        <v>166</v>
      </c>
      <c r="AS15" s="131" t="s">
        <v>174</v>
      </c>
      <c r="AT15" s="132" t="str">
        <f t="shared" si="1"/>
        <v>40%</v>
      </c>
      <c r="AU15" s="131" t="s">
        <v>177</v>
      </c>
      <c r="AV15" s="131" t="s">
        <v>182</v>
      </c>
      <c r="AW15" s="131" t="s">
        <v>186</v>
      </c>
      <c r="AX15" s="133">
        <f>IFERROR(IF(AND(AQ14="Probabilidad",AQ15="Probabilidad"),(AZ14-(+AZ14*AT15)),IF(AQ15="Probabilidad",(M14-(+M14*AT15)),IF(AQ15="Impacto",AZ14,""))),"")</f>
        <v>0.14399999999999999</v>
      </c>
      <c r="AY15" s="134" t="str">
        <f t="shared" si="2"/>
        <v>Muy Baja</v>
      </c>
      <c r="AZ15" s="132">
        <f t="shared" si="3"/>
        <v>0.14399999999999999</v>
      </c>
      <c r="BA15" s="134" t="str">
        <f t="shared" si="4"/>
        <v>Mayor</v>
      </c>
      <c r="BB15" s="132">
        <v>0.8</v>
      </c>
      <c r="BC15" s="135" t="str">
        <f t="shared" si="5"/>
        <v>Alto</v>
      </c>
      <c r="BD15" s="131" t="s">
        <v>197</v>
      </c>
      <c r="BE15" s="128"/>
      <c r="BF15" s="126"/>
      <c r="BG15" s="136"/>
      <c r="BH15" s="136"/>
      <c r="BI15" s="127"/>
      <c r="BJ15" s="126"/>
      <c r="BK15" s="18"/>
      <c r="BL15" s="18"/>
      <c r="BM15" s="18"/>
      <c r="BN15" s="18"/>
      <c r="BO15" s="18"/>
      <c r="BP15" s="18"/>
      <c r="BQ15" s="18"/>
      <c r="BR15" s="18"/>
      <c r="BS15" s="18"/>
      <c r="BT15" s="18"/>
      <c r="BU15" s="18"/>
      <c r="BV15" s="18"/>
      <c r="BW15" s="18"/>
      <c r="BX15" s="18"/>
      <c r="BY15" s="18"/>
      <c r="BZ15" s="18"/>
      <c r="CA15" s="18"/>
      <c r="CB15" s="18"/>
      <c r="CC15" s="18"/>
      <c r="CD15" s="18"/>
    </row>
    <row r="16" spans="1:82" ht="95.55" customHeight="1" x14ac:dyDescent="0.25">
      <c r="A16" s="185"/>
      <c r="B16" s="185"/>
      <c r="C16" s="185"/>
      <c r="D16" s="185"/>
      <c r="E16" s="185"/>
      <c r="F16" s="185"/>
      <c r="G16" s="185"/>
      <c r="H16" s="185"/>
      <c r="I16" s="185"/>
      <c r="J16" s="185"/>
      <c r="K16" s="185"/>
      <c r="L16" s="185"/>
      <c r="M16" s="185"/>
      <c r="N16" s="185"/>
      <c r="O16" s="185"/>
      <c r="P16" s="183"/>
      <c r="Q16" s="183"/>
      <c r="R16" s="183"/>
      <c r="S16" s="183"/>
      <c r="T16" s="183"/>
      <c r="U16" s="183"/>
      <c r="V16" s="183"/>
      <c r="W16" s="183"/>
      <c r="X16" s="183"/>
      <c r="Y16" s="183"/>
      <c r="Z16" s="183"/>
      <c r="AA16" s="183"/>
      <c r="AB16" s="183"/>
      <c r="AC16" s="183"/>
      <c r="AD16" s="183"/>
      <c r="AE16" s="183"/>
      <c r="AF16" s="183"/>
      <c r="AG16" s="183"/>
      <c r="AH16" s="183"/>
      <c r="AI16" s="185"/>
      <c r="AJ16" s="185"/>
      <c r="AK16" s="185"/>
      <c r="AL16" s="126">
        <v>3</v>
      </c>
      <c r="AM16" s="126"/>
      <c r="AN16" s="126" t="e">
        <f>VLOOKUP(AM16,'Opciones Tratamiento'!$M$2:$O$37,3,FALSE)</f>
        <v>#N/A</v>
      </c>
      <c r="AO16" s="129" t="e">
        <f>VLOOKUP(AM16,'Opciones Tratamiento'!$M$2:$O$37,2,FALSE)</f>
        <v>#N/A</v>
      </c>
      <c r="AP16" s="129" t="s">
        <v>409</v>
      </c>
      <c r="AQ16" s="126" t="str">
        <f t="shared" si="0"/>
        <v>Probabilidad</v>
      </c>
      <c r="AR16" s="131" t="s">
        <v>166</v>
      </c>
      <c r="AS16" s="131" t="s">
        <v>174</v>
      </c>
      <c r="AT16" s="132" t="str">
        <f t="shared" si="1"/>
        <v>40%</v>
      </c>
      <c r="AU16" s="131" t="s">
        <v>177</v>
      </c>
      <c r="AV16" s="131" t="s">
        <v>182</v>
      </c>
      <c r="AW16" s="131" t="s">
        <v>186</v>
      </c>
      <c r="AX16" s="133">
        <f t="shared" ref="AX16:AX18" si="8">IFERROR(IF(AND(AQ15="Probabilidad",AQ16="Probabilidad"),(AZ15-(+AZ15*AT16)),IF(AND(AQ15="Impacto",AQ16="Probabilidad"),(AZ14-(+AZ14*AT16)),IF(AQ16="Impacto",AZ15,""))),"")</f>
        <v>8.6399999999999991E-2</v>
      </c>
      <c r="AY16" s="134" t="str">
        <f t="shared" si="2"/>
        <v>Muy Baja</v>
      </c>
      <c r="AZ16" s="132">
        <f t="shared" si="3"/>
        <v>8.6399999999999991E-2</v>
      </c>
      <c r="BA16" s="134" t="str">
        <f t="shared" si="4"/>
        <v>Mayor</v>
      </c>
      <c r="BB16" s="132">
        <f t="shared" ref="BB16:BB18" si="9">IFERROR(IF(AND(AQ15="Impacto",AQ16="Impacto"),(BB15-(+BB15*AT16)),IF(AND(AQ15="Probabilidad",AQ16="Impacto"),(BB14-(+BB14*AT16)),IF(AQ16="Probabilidad",BB15,""))),"")</f>
        <v>0.8</v>
      </c>
      <c r="BC16" s="135" t="str">
        <f t="shared" si="5"/>
        <v>Alto</v>
      </c>
      <c r="BD16" s="131" t="s">
        <v>197</v>
      </c>
      <c r="BE16" s="128"/>
      <c r="BF16" s="126"/>
      <c r="BG16" s="136"/>
      <c r="BH16" s="136"/>
      <c r="BI16" s="127"/>
      <c r="BJ16" s="126"/>
      <c r="BK16" s="18"/>
      <c r="BL16" s="18"/>
      <c r="BM16" s="18"/>
      <c r="BN16" s="18"/>
      <c r="BO16" s="18"/>
      <c r="BP16" s="18"/>
      <c r="BQ16" s="18"/>
      <c r="BR16" s="18"/>
      <c r="BS16" s="18"/>
      <c r="BT16" s="18"/>
      <c r="BU16" s="18"/>
      <c r="BV16" s="18"/>
      <c r="BW16" s="18"/>
      <c r="BX16" s="18"/>
      <c r="BY16" s="18"/>
      <c r="BZ16" s="18"/>
      <c r="CA16" s="18"/>
      <c r="CB16" s="18"/>
      <c r="CC16" s="18"/>
      <c r="CD16" s="18"/>
    </row>
    <row r="17" spans="1:82" ht="95.55" customHeight="1" x14ac:dyDescent="0.25">
      <c r="A17" s="185"/>
      <c r="B17" s="185"/>
      <c r="C17" s="185"/>
      <c r="D17" s="185"/>
      <c r="E17" s="185"/>
      <c r="F17" s="185"/>
      <c r="G17" s="185"/>
      <c r="H17" s="185"/>
      <c r="I17" s="185"/>
      <c r="J17" s="185"/>
      <c r="K17" s="185"/>
      <c r="L17" s="185"/>
      <c r="M17" s="185"/>
      <c r="N17" s="185"/>
      <c r="O17" s="185"/>
      <c r="P17" s="183"/>
      <c r="Q17" s="183"/>
      <c r="R17" s="183"/>
      <c r="S17" s="183"/>
      <c r="T17" s="183"/>
      <c r="U17" s="183"/>
      <c r="V17" s="183"/>
      <c r="W17" s="183"/>
      <c r="X17" s="183"/>
      <c r="Y17" s="183"/>
      <c r="Z17" s="183"/>
      <c r="AA17" s="183"/>
      <c r="AB17" s="183"/>
      <c r="AC17" s="183"/>
      <c r="AD17" s="183"/>
      <c r="AE17" s="183"/>
      <c r="AF17" s="183"/>
      <c r="AG17" s="183"/>
      <c r="AH17" s="183"/>
      <c r="AI17" s="185"/>
      <c r="AJ17" s="185"/>
      <c r="AK17" s="185"/>
      <c r="AL17" s="126">
        <v>4</v>
      </c>
      <c r="AM17" s="126"/>
      <c r="AN17" s="126" t="e">
        <f>VLOOKUP(AM17,'Opciones Tratamiento'!$M$2:$O$37,3,FALSE)</f>
        <v>#N/A</v>
      </c>
      <c r="AO17" s="129" t="e">
        <f>VLOOKUP(AM17,'Opciones Tratamiento'!$M$2:$O$37,2,FALSE)</f>
        <v>#N/A</v>
      </c>
      <c r="AP17" s="129" t="s">
        <v>410</v>
      </c>
      <c r="AQ17" s="126" t="str">
        <f t="shared" si="0"/>
        <v>Impacto</v>
      </c>
      <c r="AR17" s="131" t="s">
        <v>170</v>
      </c>
      <c r="AS17" s="131" t="s">
        <v>174</v>
      </c>
      <c r="AT17" s="132" t="str">
        <f t="shared" si="1"/>
        <v>25%</v>
      </c>
      <c r="AU17" s="131" t="s">
        <v>177</v>
      </c>
      <c r="AV17" s="131" t="s">
        <v>182</v>
      </c>
      <c r="AW17" s="131" t="s">
        <v>186</v>
      </c>
      <c r="AX17" s="133">
        <f t="shared" si="8"/>
        <v>8.6399999999999991E-2</v>
      </c>
      <c r="AY17" s="134" t="str">
        <f t="shared" si="2"/>
        <v>Muy Baja</v>
      </c>
      <c r="AZ17" s="132">
        <f t="shared" si="3"/>
        <v>8.6399999999999991E-2</v>
      </c>
      <c r="BA17" s="134" t="str">
        <f t="shared" si="4"/>
        <v>Moderado</v>
      </c>
      <c r="BB17" s="132">
        <f t="shared" si="9"/>
        <v>0.60000000000000009</v>
      </c>
      <c r="BC17" s="135" t="str">
        <f t="shared" si="5"/>
        <v>Moderado</v>
      </c>
      <c r="BD17" s="131" t="s">
        <v>197</v>
      </c>
      <c r="BE17" s="128"/>
      <c r="BF17" s="126"/>
      <c r="BG17" s="136"/>
      <c r="BH17" s="136"/>
      <c r="BI17" s="127"/>
      <c r="BJ17" s="126"/>
      <c r="BK17" s="18"/>
      <c r="BL17" s="18"/>
      <c r="BM17" s="18"/>
      <c r="BN17" s="18"/>
      <c r="BO17" s="18"/>
      <c r="BP17" s="18"/>
      <c r="BQ17" s="18"/>
      <c r="BR17" s="18"/>
      <c r="BS17" s="18"/>
      <c r="BT17" s="18"/>
      <c r="BU17" s="18"/>
      <c r="BV17" s="18"/>
      <c r="BW17" s="18"/>
      <c r="BX17" s="18"/>
      <c r="BY17" s="18"/>
      <c r="BZ17" s="18"/>
      <c r="CA17" s="18"/>
      <c r="CB17" s="18"/>
      <c r="CC17" s="18"/>
      <c r="CD17" s="18"/>
    </row>
    <row r="18" spans="1:82" ht="95.55" customHeight="1" x14ac:dyDescent="0.25">
      <c r="A18" s="185"/>
      <c r="B18" s="185"/>
      <c r="C18" s="185"/>
      <c r="D18" s="185"/>
      <c r="E18" s="185"/>
      <c r="F18" s="185"/>
      <c r="G18" s="185"/>
      <c r="H18" s="185"/>
      <c r="I18" s="185"/>
      <c r="J18" s="185"/>
      <c r="K18" s="185"/>
      <c r="L18" s="185"/>
      <c r="M18" s="185"/>
      <c r="N18" s="185"/>
      <c r="O18" s="185"/>
      <c r="P18" s="183"/>
      <c r="Q18" s="183"/>
      <c r="R18" s="183"/>
      <c r="S18" s="183"/>
      <c r="T18" s="183"/>
      <c r="U18" s="183"/>
      <c r="V18" s="183"/>
      <c r="W18" s="183"/>
      <c r="X18" s="183"/>
      <c r="Y18" s="183"/>
      <c r="Z18" s="183"/>
      <c r="AA18" s="183"/>
      <c r="AB18" s="183"/>
      <c r="AC18" s="183"/>
      <c r="AD18" s="183"/>
      <c r="AE18" s="183"/>
      <c r="AF18" s="183"/>
      <c r="AG18" s="183"/>
      <c r="AH18" s="183"/>
      <c r="AI18" s="185"/>
      <c r="AJ18" s="185"/>
      <c r="AK18" s="185"/>
      <c r="AL18" s="126">
        <v>5</v>
      </c>
      <c r="AM18" s="126"/>
      <c r="AN18" s="126" t="e">
        <f>VLOOKUP(AM18,'Opciones Tratamiento'!$M$2:$O$37,3,FALSE)</f>
        <v>#N/A</v>
      </c>
      <c r="AO18" s="129" t="e">
        <f>VLOOKUP(AM18,'Opciones Tratamiento'!$M$2:$O$37,2,FALSE)</f>
        <v>#N/A</v>
      </c>
      <c r="AP18" s="129" t="s">
        <v>411</v>
      </c>
      <c r="AQ18" s="126" t="str">
        <f t="shared" si="0"/>
        <v>Impacto</v>
      </c>
      <c r="AR18" s="131" t="s">
        <v>170</v>
      </c>
      <c r="AS18" s="131" t="s">
        <v>174</v>
      </c>
      <c r="AT18" s="132" t="str">
        <f t="shared" si="1"/>
        <v>25%</v>
      </c>
      <c r="AU18" s="131" t="s">
        <v>177</v>
      </c>
      <c r="AV18" s="131" t="s">
        <v>182</v>
      </c>
      <c r="AW18" s="131" t="s">
        <v>186</v>
      </c>
      <c r="AX18" s="133">
        <f t="shared" si="8"/>
        <v>8.6399999999999991E-2</v>
      </c>
      <c r="AY18" s="134" t="str">
        <f t="shared" si="2"/>
        <v>Muy Baja</v>
      </c>
      <c r="AZ18" s="132">
        <f t="shared" si="3"/>
        <v>8.6399999999999991E-2</v>
      </c>
      <c r="BA18" s="134" t="str">
        <f t="shared" si="4"/>
        <v>Moderado</v>
      </c>
      <c r="BB18" s="132">
        <f t="shared" si="9"/>
        <v>0.45000000000000007</v>
      </c>
      <c r="BC18" s="135" t="str">
        <f t="shared" si="5"/>
        <v>Moderado</v>
      </c>
      <c r="BD18" s="131" t="s">
        <v>197</v>
      </c>
      <c r="BE18" s="127"/>
      <c r="BF18" s="126"/>
      <c r="BG18" s="136"/>
      <c r="BH18" s="136"/>
      <c r="BI18" s="127"/>
      <c r="BJ18" s="126"/>
      <c r="BK18" s="18"/>
      <c r="BL18" s="18"/>
      <c r="BM18" s="18"/>
      <c r="BN18" s="18"/>
      <c r="BO18" s="18"/>
      <c r="BP18" s="18"/>
      <c r="BQ18" s="18"/>
      <c r="BR18" s="18"/>
      <c r="BS18" s="18"/>
      <c r="BT18" s="18"/>
      <c r="BU18" s="18"/>
      <c r="BV18" s="18"/>
      <c r="BW18" s="18"/>
      <c r="BX18" s="18"/>
      <c r="BY18" s="18"/>
      <c r="BZ18" s="18"/>
      <c r="CA18" s="18"/>
      <c r="CB18" s="18"/>
      <c r="CC18" s="18"/>
      <c r="CD18" s="18"/>
    </row>
    <row r="19" spans="1:82" ht="78" customHeight="1" x14ac:dyDescent="0.25">
      <c r="A19" s="188">
        <v>3</v>
      </c>
      <c r="B19" s="184" t="s">
        <v>412</v>
      </c>
      <c r="C19" s="184" t="s">
        <v>196</v>
      </c>
      <c r="D19" s="184" t="s">
        <v>228</v>
      </c>
      <c r="E19" s="184"/>
      <c r="F19" s="191" t="s">
        <v>413</v>
      </c>
      <c r="G19" s="191" t="s">
        <v>479</v>
      </c>
      <c r="H19" s="184" t="str">
        <f>_xlfn.CONCAT("Posibilidad de afectación ",IF(C19='Opciones Tratamiento'!$E$2,"económica",IF(C19='Opciones Tratamiento'!$E$4,"económica y reputacional",LOWER(C19)))," por ",LOWER(F19), ", debido a ",LOWER(G19))</f>
        <v>Posibilidad de afectación económica y reputacional por emitir informes de inspección y vigilancia con información alterada de las cajas de compensación familiar y demás entidades vigiladas respecto de los recursos del subsidio familiar para un beneficio particular, debido a posible conflictos de interés no gestionados, tráfico de influencias, utilización indebida de información privilegiada, motivación económica, negligencia</v>
      </c>
      <c r="I19" s="184" t="s">
        <v>205</v>
      </c>
      <c r="J19" s="188" t="s">
        <v>232</v>
      </c>
      <c r="K19" s="188" t="s">
        <v>245</v>
      </c>
      <c r="L19" s="189" t="str">
        <f>IF(OR(K19='Opciones Tratamiento'!$K$14,K19='Opciones Tratamiento'!$K$15,K19='Opciones Tratamiento'!$K$16),"Muy Baja",IF(OR(K19='Opciones Tratamiento'!$K$10,K19='Opciones Tratamiento'!$K$11,K19='Opciones Tratamiento'!$K$12,K19='Opciones Tratamiento'!$K$13),"Baja",IF(OR(K19='Opciones Tratamiento'!$K$4,K19='Opciones Tratamiento'!$K$5,K19='Opciones Tratamiento'!$K$6,K19='Opciones Tratamiento'!$K$7,K19='Opciones Tratamiento'!$K$8,K19='Opciones Tratamiento'!$K$9),"Media",IF(K19='Opciones Tratamiento'!$K$3,"Alta",IF(OR(K19='Opciones Tratamiento'!$K$2,K19='Opciones Tratamiento'!$K$17),"Muy Alta")))))</f>
        <v>Media</v>
      </c>
      <c r="M19" s="183">
        <f>IF(L19="","",IF(L19="Muy Baja",0.2,IF(L19="Baja",0.4,IF(L19="Media",0.6,IF(L19="Alta",0.8,IF(L19="Muy Alta",1,))))))</f>
        <v>0.6</v>
      </c>
      <c r="N19" s="183" t="s">
        <v>123</v>
      </c>
      <c r="O19" s="183" t="str">
        <f ca="1">IF(NOT(ISERROR(MATCH(N19,'Tabla Impacto'!$B$221:$B$223,0))),'Tabla Impacto'!$F$223&amp;"Por favor no seleccionar los criterios de impacto(Afectación Económica o presupuestal y Pérdida Reputacional)",N19)</f>
        <v>❌Por favor no seleccionar los criterios de impacto(Afectación Económica o presupuestal y Pérdida Reputacional)</v>
      </c>
      <c r="P19" s="183" t="s">
        <v>231</v>
      </c>
      <c r="Q19" s="183" t="s">
        <v>231</v>
      </c>
      <c r="R19" s="183" t="s">
        <v>231</v>
      </c>
      <c r="S19" s="183" t="s">
        <v>232</v>
      </c>
      <c r="T19" s="183" t="s">
        <v>231</v>
      </c>
      <c r="U19" s="183" t="s">
        <v>231</v>
      </c>
      <c r="V19" s="183" t="s">
        <v>231</v>
      </c>
      <c r="W19" s="183" t="s">
        <v>232</v>
      </c>
      <c r="X19" s="183" t="s">
        <v>231</v>
      </c>
      <c r="Y19" s="183" t="s">
        <v>231</v>
      </c>
      <c r="Z19" s="183" t="s">
        <v>231</v>
      </c>
      <c r="AA19" s="183" t="s">
        <v>231</v>
      </c>
      <c r="AB19" s="183" t="s">
        <v>231</v>
      </c>
      <c r="AC19" s="183" t="s">
        <v>231</v>
      </c>
      <c r="AD19" s="183" t="s">
        <v>232</v>
      </c>
      <c r="AE19" s="183" t="s">
        <v>232</v>
      </c>
      <c r="AF19" s="183" t="s">
        <v>216</v>
      </c>
      <c r="AG19" s="183" t="s">
        <v>231</v>
      </c>
      <c r="AH19" s="183" t="s">
        <v>232</v>
      </c>
      <c r="AI19" s="189" t="str">
        <f>IF(OR(D19='Opciones Tratamiento'!$H$2,D19='Opciones Tratamiento'!$H$4),IF(OR(O19='Tabla Impacto'!$C$11,O19='Tabla Impacto'!$D$11),"Leve",IF(OR(O19='Tabla Impacto'!$C$12,O19='Tabla Impacto'!$D$12),"Menor",IF(OR(O19='Tabla Impacto'!$C$13,O19='Tabla Impacto'!$D$13),"Moderado",IF(OR(O19='Tabla Impacto'!$C$14,O19='Tabla Impacto'!$D$14),"Mayor",IF(OR(O19='Tabla Impacto'!$C$15,O19='Tabla Impacto'!$D$15),"Catastrófico",""))))),IF(D19='Opciones Tratamiento'!$H$3,IF(COUNTIF('Mapa final'!P19:AH19,"Si")&lt;=5,"Moderado",IF(AND(COUNTIF('Mapa final'!P19:AH19,"Si")&gt;5,COUNTIF('Mapa final'!P19:AH19,"Si")&lt;=10),"Mayor",IF(COUNTIF('Mapa final'!P19:AH19,"Si")&gt;10,"Catastrófico","")))))</f>
        <v>Catastrófico</v>
      </c>
      <c r="AJ19" s="183">
        <f>IF(AI19="","",IF(AI19="Leve",0.2,IF(AI19="Menor",0.4,IF(AI19="Moderado",0.6,IF(AI19="Mayor",0.8,IF(AI19="Catastrófico",1,))))))</f>
        <v>1</v>
      </c>
      <c r="AK19" s="190" t="str">
        <f>IF(OR(AND(L19="Muy Baja",AI19="Leve"),AND(L19="Muy Baja",AI19="Menor"),AND(L19="Baja",AI19="Leve")),"Bajo",IF(OR(AND(L19="Muy baja",AI19="Moderado"),AND(L19="Baja",AI19="Menor"),AND(L19="Baja",AI19="Moderado"),AND(L19="Media",AI19="Leve"),AND(L19="Media",AI19="Menor"),AND(L19="Media",AI19="Moderado"),AND(L19="Alta",AI19="Leve"),AND(L19="Alta",AI19="Menor")),"Moderado",IF(OR(AND(L19="Muy Baja",AI19="Mayor"),AND(L19="Baja",AI19="Mayor"),AND(L19="Media",AI19="Mayor"),AND(L19="Alta",AI19="Moderado"),AND(L19="Alta",AI19="Mayor"),AND(L19="Muy Alta",AI19="Leve"),AND(L19="Muy Alta",AI19="Menor"),AND(L19="Muy Alta",AI19="Moderado"),AND(L19="Muy Alta",AI19="Mayor")),"Alto",IF(OR(AND(L19="Muy Baja",AI19="Catastrófico"),AND(L19="Baja",AI19="Catastrófico"),AND(L19="Media",AI19="Catastrófico"),AND(L19="Alta",AI19="Catastrófico"),AND(L19="Muy Alta",AI19="Catastrófico")),"Extremo",""))))</f>
        <v>Extremo</v>
      </c>
      <c r="AL19" s="126">
        <v>1</v>
      </c>
      <c r="AM19" s="126"/>
      <c r="AN19" s="126" t="e">
        <f>VLOOKUP(AM19,'Opciones Tratamiento'!$M$2:$O$37,3,FALSE)</f>
        <v>#N/A</v>
      </c>
      <c r="AO19" s="129" t="e">
        <f>VLOOKUP(AM19,'Opciones Tratamiento'!$M$2:$O$37,2,FALSE)</f>
        <v>#N/A</v>
      </c>
      <c r="AP19" s="130" t="s">
        <v>414</v>
      </c>
      <c r="AQ19" s="126" t="str">
        <f t="shared" ref="AQ19:AQ22" si="10">IF(OR(AR19="Preventivo",AR19="Detectivo"),"Probabilidad",IF(AR19="Correctivo","Impacto",""))</f>
        <v>Probabilidad</v>
      </c>
      <c r="AR19" s="131" t="s">
        <v>166</v>
      </c>
      <c r="AS19" s="131" t="s">
        <v>174</v>
      </c>
      <c r="AT19" s="132" t="str">
        <f t="shared" ref="AT19:AT22" si="11">IF(AND(AR19="Preventivo",AS19="Automático"),"50%",IF(AND(AR19="Preventivo",AS19="Manual"),"40%",IF(AND(AR19="Detectivo",AS19="Automático"),"40%",IF(AND(AR19="Detectivo",AS19="Manual"),"30%",IF(AND(AR19="Correctivo",AS19="Automático"),"35%",IF(AND(AR19="Correctivo",AS19="Manual"),"25%",""))))))</f>
        <v>40%</v>
      </c>
      <c r="AU19" s="131" t="s">
        <v>177</v>
      </c>
      <c r="AV19" s="131" t="s">
        <v>182</v>
      </c>
      <c r="AW19" s="131" t="s">
        <v>186</v>
      </c>
      <c r="AX19" s="133">
        <f>IFERROR(IF(AQ19="Probabilidad",(M19-(+M19*AT19)),IF(AQ19="Impacto",M19,"")),"")</f>
        <v>0.36</v>
      </c>
      <c r="AY19" s="134" t="str">
        <f t="shared" ref="AY19:AY22" si="12">IFERROR(IF(AX19="","",IF(AX19&lt;=0.2,"Muy Baja",IF(AX19&lt;=0.4,"Baja",IF(AX19&lt;=0.6,"Media",IF(AX19&lt;=0.8,"Alta","Muy Alta"))))),"")</f>
        <v>Baja</v>
      </c>
      <c r="AZ19" s="132">
        <f t="shared" ref="AZ19:AZ22" si="13">+AX19</f>
        <v>0.36</v>
      </c>
      <c r="BA19" s="134" t="str">
        <f t="shared" ref="BA19:BA22" si="14">IFERROR(IF(BB19="","",IF(BB19&lt;=0.2,"Leve",IF(BB19&lt;=0.4,"Menor",IF(BB19&lt;=0.6,"Moderado",IF(BB19&lt;=0.8,"Mayor","Catastrófico"))))),"")</f>
        <v>Catastrófico</v>
      </c>
      <c r="BB19" s="132">
        <f>IFERROR(IF(AQ19="Impacto",(AJ19-(+AJ19*AT19)),IF(AQ19="Probabilidad",AJ19,"")),"")</f>
        <v>1</v>
      </c>
      <c r="BC19" s="135" t="str">
        <f t="shared" ref="BC19:BC22" si="15">IFERROR(IF(OR(AND(AY19="Muy Baja",BA19="Leve"),AND(AY19="Muy Baja",BA19="Menor"),AND(AY19="Baja",BA19="Leve")),"Bajo",IF(OR(AND(AY19="Muy baja",BA19="Moderado"),AND(AY19="Baja",BA19="Menor"),AND(AY19="Baja",BA19="Moderado"),AND(AY19="Media",BA19="Leve"),AND(AY19="Media",BA19="Menor"),AND(AY19="Media",BA19="Moderado"),AND(AY19="Alta",BA19="Leve"),AND(AY19="Alta",BA19="Menor")),"Moderado",IF(OR(AND(AY19="Muy Baja",BA19="Mayor"),AND(AY19="Baja",BA19="Mayor"),AND(AY19="Media",BA19="Mayor"),AND(AY19="Alta",BA19="Moderado"),AND(AY19="Alta",BA19="Mayor"),AND(AY19="Muy Alta",BA19="Leve"),AND(AY19="Muy Alta",BA19="Menor"),AND(AY19="Muy Alta",BA19="Moderado"),AND(AY19="Muy Alta",BA19="Mayor")),"Alto",IF(OR(AND(AY19="Muy Baja",BA19="Catastrófico"),AND(AY19="Baja",BA19="Catastrófico"),AND(AY19="Media",BA19="Catastrófico"),AND(AY19="Alta",BA19="Catastrófico"),AND(AY19="Muy Alta",BA19="Catastrófico")),"Extremo","")))),"")</f>
        <v>Extremo</v>
      </c>
      <c r="BD19" s="131" t="s">
        <v>197</v>
      </c>
      <c r="BE19" s="127"/>
      <c r="BF19" s="126"/>
      <c r="BG19" s="136"/>
      <c r="BH19" s="136"/>
      <c r="BI19" s="127"/>
      <c r="BJ19" s="126"/>
      <c r="BK19" s="18"/>
      <c r="BL19" s="18"/>
      <c r="BM19" s="18"/>
      <c r="BN19" s="18"/>
      <c r="BO19" s="18"/>
      <c r="BP19" s="18"/>
      <c r="BQ19" s="18"/>
      <c r="BR19" s="18"/>
      <c r="BS19" s="18"/>
      <c r="BT19" s="18"/>
      <c r="BU19" s="18"/>
      <c r="BV19" s="18"/>
      <c r="BW19" s="18"/>
      <c r="BX19" s="18"/>
      <c r="BY19" s="18"/>
      <c r="BZ19" s="18"/>
      <c r="CA19" s="18"/>
      <c r="CB19" s="18"/>
      <c r="CC19" s="18"/>
      <c r="CD19" s="18"/>
    </row>
    <row r="20" spans="1:82" ht="78" customHeight="1" x14ac:dyDescent="0.25">
      <c r="A20" s="185"/>
      <c r="B20" s="185"/>
      <c r="C20" s="185"/>
      <c r="D20" s="185"/>
      <c r="E20" s="185"/>
      <c r="F20" s="191"/>
      <c r="G20" s="191"/>
      <c r="H20" s="185"/>
      <c r="I20" s="185"/>
      <c r="J20" s="185"/>
      <c r="K20" s="185"/>
      <c r="L20" s="185"/>
      <c r="M20" s="185"/>
      <c r="N20" s="185"/>
      <c r="O20" s="185"/>
      <c r="P20" s="183"/>
      <c r="Q20" s="183"/>
      <c r="R20" s="183"/>
      <c r="S20" s="183"/>
      <c r="T20" s="183"/>
      <c r="U20" s="183"/>
      <c r="V20" s="183"/>
      <c r="W20" s="183"/>
      <c r="X20" s="183"/>
      <c r="Y20" s="183"/>
      <c r="Z20" s="183"/>
      <c r="AA20" s="183"/>
      <c r="AB20" s="183"/>
      <c r="AC20" s="183"/>
      <c r="AD20" s="183"/>
      <c r="AE20" s="183"/>
      <c r="AF20" s="183"/>
      <c r="AG20" s="183"/>
      <c r="AH20" s="183"/>
      <c r="AI20" s="185"/>
      <c r="AJ20" s="185"/>
      <c r="AK20" s="185"/>
      <c r="AL20" s="126">
        <v>2</v>
      </c>
      <c r="AM20" s="126"/>
      <c r="AN20" s="126" t="e">
        <f>VLOOKUP(AM20,'Opciones Tratamiento'!$M$2:$O$37,3,FALSE)</f>
        <v>#N/A</v>
      </c>
      <c r="AO20" s="129" t="e">
        <f>VLOOKUP(AM20,'Opciones Tratamiento'!$M$2:$O$37,2,FALSE)</f>
        <v>#N/A</v>
      </c>
      <c r="AP20" s="130" t="s">
        <v>480</v>
      </c>
      <c r="AQ20" s="126" t="str">
        <f t="shared" si="10"/>
        <v>Probabilidad</v>
      </c>
      <c r="AR20" s="131" t="s">
        <v>166</v>
      </c>
      <c r="AS20" s="131" t="s">
        <v>174</v>
      </c>
      <c r="AT20" s="132" t="str">
        <f t="shared" si="11"/>
        <v>40%</v>
      </c>
      <c r="AU20" s="131" t="s">
        <v>177</v>
      </c>
      <c r="AV20" s="131" t="s">
        <v>182</v>
      </c>
      <c r="AW20" s="131" t="s">
        <v>186</v>
      </c>
      <c r="AX20" s="133">
        <f>IFERROR(IF(AND(AQ19="Probabilidad",AQ20="Probabilidad"),(AZ19-(+AZ19*AT20)),IF(AQ20="Probabilidad",(M19-(+M19*AT20)),IF(AQ20="Impacto",AZ19,""))),"")</f>
        <v>0.216</v>
      </c>
      <c r="AY20" s="134" t="str">
        <f t="shared" si="12"/>
        <v>Baja</v>
      </c>
      <c r="AZ20" s="132">
        <f t="shared" si="13"/>
        <v>0.216</v>
      </c>
      <c r="BA20" s="134" t="str">
        <f t="shared" si="14"/>
        <v>Catastrófico</v>
      </c>
      <c r="BB20" s="132">
        <v>1</v>
      </c>
      <c r="BC20" s="135" t="str">
        <f t="shared" si="15"/>
        <v>Extremo</v>
      </c>
      <c r="BD20" s="131" t="s">
        <v>197</v>
      </c>
      <c r="BE20" s="127"/>
      <c r="BF20" s="126"/>
      <c r="BG20" s="136"/>
      <c r="BH20" s="136"/>
      <c r="BI20" s="127"/>
      <c r="BJ20" s="126"/>
      <c r="BK20" s="18"/>
      <c r="BL20" s="18"/>
      <c r="BM20" s="18"/>
      <c r="BN20" s="18"/>
      <c r="BO20" s="18"/>
      <c r="BP20" s="18"/>
      <c r="BQ20" s="18"/>
      <c r="BR20" s="18"/>
      <c r="BS20" s="18"/>
      <c r="BT20" s="18"/>
      <c r="BU20" s="18"/>
      <c r="BV20" s="18"/>
      <c r="BW20" s="18"/>
      <c r="BX20" s="18"/>
      <c r="BY20" s="18"/>
      <c r="BZ20" s="18"/>
      <c r="CA20" s="18"/>
      <c r="CB20" s="18"/>
      <c r="CC20" s="18"/>
      <c r="CD20" s="18"/>
    </row>
    <row r="21" spans="1:82" ht="78" customHeight="1" x14ac:dyDescent="0.25">
      <c r="A21" s="185"/>
      <c r="B21" s="185"/>
      <c r="C21" s="185"/>
      <c r="D21" s="185"/>
      <c r="E21" s="185"/>
      <c r="F21" s="191"/>
      <c r="G21" s="191"/>
      <c r="H21" s="185"/>
      <c r="I21" s="185"/>
      <c r="J21" s="185"/>
      <c r="K21" s="185"/>
      <c r="L21" s="185"/>
      <c r="M21" s="185"/>
      <c r="N21" s="185"/>
      <c r="O21" s="185"/>
      <c r="P21" s="183"/>
      <c r="Q21" s="183"/>
      <c r="R21" s="183"/>
      <c r="S21" s="183"/>
      <c r="T21" s="183"/>
      <c r="U21" s="183"/>
      <c r="V21" s="183"/>
      <c r="W21" s="183"/>
      <c r="X21" s="183"/>
      <c r="Y21" s="183"/>
      <c r="Z21" s="183"/>
      <c r="AA21" s="183"/>
      <c r="AB21" s="183"/>
      <c r="AC21" s="183"/>
      <c r="AD21" s="183"/>
      <c r="AE21" s="183"/>
      <c r="AF21" s="183"/>
      <c r="AG21" s="183"/>
      <c r="AH21" s="183"/>
      <c r="AI21" s="185"/>
      <c r="AJ21" s="185"/>
      <c r="AK21" s="185"/>
      <c r="AL21" s="126">
        <v>3</v>
      </c>
      <c r="AM21" s="126"/>
      <c r="AN21" s="126" t="e">
        <f>VLOOKUP(AM21,'Opciones Tratamiento'!$M$2:$O$37,3,FALSE)</f>
        <v>#N/A</v>
      </c>
      <c r="AO21" s="129" t="e">
        <f>VLOOKUP(AM21,'Opciones Tratamiento'!$M$2:$O$37,2,FALSE)</f>
        <v>#N/A</v>
      </c>
      <c r="AP21" s="130" t="s">
        <v>415</v>
      </c>
      <c r="AQ21" s="126" t="str">
        <f t="shared" si="10"/>
        <v>Impacto</v>
      </c>
      <c r="AR21" s="131" t="s">
        <v>170</v>
      </c>
      <c r="AS21" s="131" t="s">
        <v>174</v>
      </c>
      <c r="AT21" s="132" t="str">
        <f t="shared" si="11"/>
        <v>25%</v>
      </c>
      <c r="AU21" s="131" t="s">
        <v>177</v>
      </c>
      <c r="AV21" s="131" t="s">
        <v>182</v>
      </c>
      <c r="AW21" s="131" t="s">
        <v>186</v>
      </c>
      <c r="AX21" s="133">
        <f t="shared" ref="AX21:AX22" si="16">IFERROR(IF(AND(AQ20="Probabilidad",AQ21="Probabilidad"),(AZ20-(+AZ20*AT21)),IF(AND(AQ20="Impacto",AQ21="Probabilidad"),(AZ19-(+AZ19*AT21)),IF(AQ21="Impacto",AZ20,""))),"")</f>
        <v>0.216</v>
      </c>
      <c r="AY21" s="134" t="str">
        <f t="shared" si="12"/>
        <v>Baja</v>
      </c>
      <c r="AZ21" s="132">
        <f t="shared" si="13"/>
        <v>0.216</v>
      </c>
      <c r="BA21" s="134" t="str">
        <f t="shared" si="14"/>
        <v>Mayor</v>
      </c>
      <c r="BB21" s="132">
        <f t="shared" ref="BB21:BB22" si="17">IFERROR(IF(AND(AQ20="Impacto",AQ21="Impacto"),(BB20-(+BB20*AT21)),IF(AND(AQ20="Probabilidad",AQ21="Impacto"),(BB19-(+BB19*AT21)),IF(AQ21="Probabilidad",BB20,""))),"")</f>
        <v>0.75</v>
      </c>
      <c r="BC21" s="135" t="str">
        <f t="shared" si="15"/>
        <v>Alto</v>
      </c>
      <c r="BD21" s="131" t="s">
        <v>197</v>
      </c>
      <c r="BE21" s="127"/>
      <c r="BF21" s="126"/>
      <c r="BG21" s="136"/>
      <c r="BH21" s="136"/>
      <c r="BI21" s="127"/>
      <c r="BJ21" s="126"/>
      <c r="BK21" s="18"/>
      <c r="BL21" s="18"/>
      <c r="BM21" s="18"/>
      <c r="BN21" s="18"/>
      <c r="BO21" s="18"/>
      <c r="BP21" s="18"/>
      <c r="BQ21" s="18"/>
      <c r="BR21" s="18"/>
      <c r="BS21" s="18"/>
      <c r="BT21" s="18"/>
      <c r="BU21" s="18"/>
      <c r="BV21" s="18"/>
      <c r="BW21" s="18"/>
      <c r="BX21" s="18"/>
      <c r="BY21" s="18"/>
      <c r="BZ21" s="18"/>
      <c r="CA21" s="18"/>
      <c r="CB21" s="18"/>
      <c r="CC21" s="18"/>
      <c r="CD21" s="18"/>
    </row>
    <row r="22" spans="1:82" ht="78" customHeight="1" x14ac:dyDescent="0.25">
      <c r="A22" s="185"/>
      <c r="B22" s="185"/>
      <c r="C22" s="185"/>
      <c r="D22" s="185"/>
      <c r="E22" s="185"/>
      <c r="F22" s="191"/>
      <c r="G22" s="191"/>
      <c r="H22" s="185"/>
      <c r="I22" s="185"/>
      <c r="J22" s="185"/>
      <c r="K22" s="185"/>
      <c r="L22" s="185"/>
      <c r="M22" s="185"/>
      <c r="N22" s="185"/>
      <c r="O22" s="185"/>
      <c r="P22" s="183"/>
      <c r="Q22" s="183"/>
      <c r="R22" s="183"/>
      <c r="S22" s="183"/>
      <c r="T22" s="183"/>
      <c r="U22" s="183"/>
      <c r="V22" s="183"/>
      <c r="W22" s="183"/>
      <c r="X22" s="183"/>
      <c r="Y22" s="183"/>
      <c r="Z22" s="183"/>
      <c r="AA22" s="183"/>
      <c r="AB22" s="183"/>
      <c r="AC22" s="183"/>
      <c r="AD22" s="183"/>
      <c r="AE22" s="183"/>
      <c r="AF22" s="183"/>
      <c r="AG22" s="183"/>
      <c r="AH22" s="183"/>
      <c r="AI22" s="185"/>
      <c r="AJ22" s="185"/>
      <c r="AK22" s="185"/>
      <c r="AL22" s="126">
        <v>4</v>
      </c>
      <c r="AM22" s="126"/>
      <c r="AN22" s="126" t="e">
        <f>VLOOKUP(AM22,'Opciones Tratamiento'!$M$2:$O$37,3,FALSE)</f>
        <v>#N/A</v>
      </c>
      <c r="AO22" s="129" t="e">
        <f>VLOOKUP(AM22,'Opciones Tratamiento'!$M$2:$O$37,2,FALSE)</f>
        <v>#N/A</v>
      </c>
      <c r="AP22" s="130" t="s">
        <v>481</v>
      </c>
      <c r="AQ22" s="126" t="str">
        <f t="shared" si="10"/>
        <v>Impacto</v>
      </c>
      <c r="AR22" s="131" t="s">
        <v>170</v>
      </c>
      <c r="AS22" s="131" t="s">
        <v>174</v>
      </c>
      <c r="AT22" s="132" t="str">
        <f t="shared" si="11"/>
        <v>25%</v>
      </c>
      <c r="AU22" s="131" t="s">
        <v>177</v>
      </c>
      <c r="AV22" s="131" t="s">
        <v>182</v>
      </c>
      <c r="AW22" s="131" t="s">
        <v>186</v>
      </c>
      <c r="AX22" s="133">
        <f t="shared" si="16"/>
        <v>0.216</v>
      </c>
      <c r="AY22" s="134" t="str">
        <f t="shared" si="12"/>
        <v>Baja</v>
      </c>
      <c r="AZ22" s="132">
        <f t="shared" si="13"/>
        <v>0.216</v>
      </c>
      <c r="BA22" s="134" t="str">
        <f t="shared" si="14"/>
        <v>Moderado</v>
      </c>
      <c r="BB22" s="132">
        <f t="shared" si="17"/>
        <v>0.5625</v>
      </c>
      <c r="BC22" s="135" t="str">
        <f t="shared" si="15"/>
        <v>Moderado</v>
      </c>
      <c r="BD22" s="131" t="s">
        <v>197</v>
      </c>
      <c r="BE22" s="127"/>
      <c r="BF22" s="126"/>
      <c r="BG22" s="136"/>
      <c r="BH22" s="136"/>
      <c r="BI22" s="127"/>
      <c r="BJ22" s="126"/>
      <c r="BK22" s="18"/>
      <c r="BL22" s="18"/>
      <c r="BM22" s="18"/>
      <c r="BN22" s="18"/>
      <c r="BO22" s="18"/>
      <c r="BP22" s="18"/>
      <c r="BQ22" s="18"/>
      <c r="BR22" s="18"/>
      <c r="BS22" s="18"/>
      <c r="BT22" s="18"/>
      <c r="BU22" s="18"/>
      <c r="BV22" s="18"/>
      <c r="BW22" s="18"/>
      <c r="BX22" s="18"/>
      <c r="BY22" s="18"/>
      <c r="BZ22" s="18"/>
      <c r="CA22" s="18"/>
      <c r="CB22" s="18"/>
      <c r="CC22" s="18"/>
      <c r="CD22" s="18"/>
    </row>
    <row r="23" spans="1:82" ht="99.45" customHeight="1" x14ac:dyDescent="0.25">
      <c r="A23" s="192">
        <v>4</v>
      </c>
      <c r="B23" s="184" t="s">
        <v>416</v>
      </c>
      <c r="C23" s="184" t="s">
        <v>196</v>
      </c>
      <c r="D23" s="184" t="s">
        <v>228</v>
      </c>
      <c r="E23" s="184"/>
      <c r="F23" s="191" t="s">
        <v>417</v>
      </c>
      <c r="G23" s="191" t="s">
        <v>418</v>
      </c>
      <c r="H23" s="184" t="str">
        <f>_xlfn.CONCAT("Posibilidad de afectación ",IF(C23='Opciones Tratamiento'!$E$2,"económica",IF(C23='Opciones Tratamiento'!$E$4,"económica y reputacional",LOWER(C23)))," por ",LOWER(F23), ", debido a ",LOWER(G23))</f>
        <v>Posibilidad de afectación económica y reputacional por emisión de informes de inspección y vigilancia con información alterada de las cajas de compensación familiar y demás entidades vigiladas respecto de los recursos del subsidio familiar para un beneficio particular, debido a conflictos de interés no gestionados
tráfico de influencias
utilización indebida de información de carácter confidencial de la ssf
debilidades en la revisión de los informes</v>
      </c>
      <c r="I23" s="184" t="s">
        <v>205</v>
      </c>
      <c r="J23" s="188" t="s">
        <v>232</v>
      </c>
      <c r="K23" s="188" t="s">
        <v>252</v>
      </c>
      <c r="L23" s="189" t="str">
        <f>IF(OR(K23='Opciones Tratamiento'!$K$14,K23='Opciones Tratamiento'!$K$15,K23='Opciones Tratamiento'!$K$16),"Muy Baja",IF(OR(K23='Opciones Tratamiento'!$K$10,K23='Opciones Tratamiento'!$K$11,K23='Opciones Tratamiento'!$K$12,K23='Opciones Tratamiento'!$K$13),"Baja",IF(OR(K23='Opciones Tratamiento'!$K$4,K23='Opciones Tratamiento'!$K$5,K23='Opciones Tratamiento'!$K$6,K23='Opciones Tratamiento'!$K$7,K23='Opciones Tratamiento'!$K$8,K23='Opciones Tratamiento'!$K$9),"Media",IF(K23='Opciones Tratamiento'!$K$3,"Alta",IF(OR(K23='Opciones Tratamiento'!$K$2,K23='Opciones Tratamiento'!$K$17),"Muy Alta")))))</f>
        <v>Baja</v>
      </c>
      <c r="M23" s="183">
        <f>IF(L23="","",IF(L23="Muy Baja",0.2,IF(L23="Baja",0.4,IF(L23="Media",0.6,IF(L23="Alta",0.8,IF(L23="Muy Alta",1,))))))</f>
        <v>0.4</v>
      </c>
      <c r="N23" s="183" t="s">
        <v>123</v>
      </c>
      <c r="O23" s="183" t="str">
        <f ca="1">IF(NOT(ISERROR(MATCH(N23,'Tabla Impacto'!$B$221:$B$223,0))),'Tabla Impacto'!$F$223&amp;"Por favor no seleccionar los criterios de impacto(Afectación Económica o presupuestal y Pérdida Reputacional)",N23)</f>
        <v>❌Por favor no seleccionar los criterios de impacto(Afectación Económica o presupuestal y Pérdida Reputacional)</v>
      </c>
      <c r="P23" s="183" t="s">
        <v>231</v>
      </c>
      <c r="Q23" s="183" t="s">
        <v>231</v>
      </c>
      <c r="R23" s="183" t="s">
        <v>231</v>
      </c>
      <c r="S23" s="183" t="s">
        <v>232</v>
      </c>
      <c r="T23" s="183" t="s">
        <v>231</v>
      </c>
      <c r="U23" s="183" t="s">
        <v>231</v>
      </c>
      <c r="V23" s="183" t="s">
        <v>231</v>
      </c>
      <c r="W23" s="183" t="s">
        <v>231</v>
      </c>
      <c r="X23" s="183" t="s">
        <v>232</v>
      </c>
      <c r="Y23" s="183" t="s">
        <v>231</v>
      </c>
      <c r="Z23" s="183" t="s">
        <v>231</v>
      </c>
      <c r="AA23" s="183" t="s">
        <v>231</v>
      </c>
      <c r="AB23" s="183" t="s">
        <v>231</v>
      </c>
      <c r="AC23" s="183" t="s">
        <v>231</v>
      </c>
      <c r="AD23" s="183" t="s">
        <v>232</v>
      </c>
      <c r="AE23" s="183" t="s">
        <v>232</v>
      </c>
      <c r="AF23" s="183" t="s">
        <v>232</v>
      </c>
      <c r="AG23" s="183" t="s">
        <v>232</v>
      </c>
      <c r="AH23" s="183" t="s">
        <v>232</v>
      </c>
      <c r="AI23" s="189" t="str">
        <f>IF(OR(D23='Opciones Tratamiento'!$H$2,D23='Opciones Tratamiento'!$H$4),IF(OR(O23='Tabla Impacto'!$C$11,O23='Tabla Impacto'!$D$11),"Leve",IF(OR(O23='Tabla Impacto'!$C$12,O23='Tabla Impacto'!$D$12),"Menor",IF(OR(O23='Tabla Impacto'!$C$13,O23='Tabla Impacto'!$D$13),"Moderado",IF(OR(O23='Tabla Impacto'!$C$14,O23='Tabla Impacto'!$D$14),"Mayor",IF(OR(O23='Tabla Impacto'!$C$15,O23='Tabla Impacto'!$D$15),"Catastrófico",""))))),IF(D23='Opciones Tratamiento'!$H$3,IF(COUNTIF('Mapa final'!P23:AH23,"Si")&lt;=5,"Moderado",IF(AND(COUNTIF('Mapa final'!P23:AH23,"Si")&gt;5,COUNTIF('Mapa final'!P23:AH23,"Si")&lt;=10),"Mayor",IF(COUNTIF('Mapa final'!P23:AH23,"Si")&gt;10,"Catastrófico","")))))</f>
        <v>Catastrófico</v>
      </c>
      <c r="AJ23" s="183">
        <f>IF(AI23="","",IF(AI23="Leve",0.2,IF(AI23="Menor",0.4,IF(AI23="Moderado",0.6,IF(AI23="Mayor",0.8,IF(AI23="Catastrófico",1,))))))</f>
        <v>1</v>
      </c>
      <c r="AK23" s="190" t="str">
        <f>IF(OR(AND(L23="Muy Baja",AI23="Leve"),AND(L23="Muy Baja",AI23="Menor"),AND(L23="Baja",AI23="Leve")),"Bajo",IF(OR(AND(L23="Muy baja",AI23="Moderado"),AND(L23="Baja",AI23="Menor"),AND(L23="Baja",AI23="Moderado"),AND(L23="Media",AI23="Leve"),AND(L23="Media",AI23="Menor"),AND(L23="Media",AI23="Moderado"),AND(L23="Alta",AI23="Leve"),AND(L23="Alta",AI23="Menor")),"Moderado",IF(OR(AND(L23="Muy Baja",AI23="Mayor"),AND(L23="Baja",AI23="Mayor"),AND(L23="Media",AI23="Mayor"),AND(L23="Alta",AI23="Moderado"),AND(L23="Alta",AI23="Mayor"),AND(L23="Muy Alta",AI23="Leve"),AND(L23="Muy Alta",AI23="Menor"),AND(L23="Muy Alta",AI23="Moderado"),AND(L23="Muy Alta",AI23="Mayor")),"Alto",IF(OR(AND(L23="Muy Baja",AI23="Catastrófico"),AND(L23="Baja",AI23="Catastrófico"),AND(L23="Media",AI23="Catastrófico"),AND(L23="Alta",AI23="Catastrófico"),AND(L23="Muy Alta",AI23="Catastrófico")),"Extremo",""))))</f>
        <v>Extremo</v>
      </c>
      <c r="AL23" s="126">
        <v>1</v>
      </c>
      <c r="AM23" s="126"/>
      <c r="AN23" s="126" t="e">
        <f>VLOOKUP(AM23,'Opciones Tratamiento'!$M$2:$O$37,3,FALSE)</f>
        <v>#N/A</v>
      </c>
      <c r="AO23" s="129" t="e">
        <f>VLOOKUP(AM23,'Opciones Tratamiento'!$M$2:$O$37,2,FALSE)</f>
        <v>#N/A</v>
      </c>
      <c r="AP23" s="130" t="s">
        <v>482</v>
      </c>
      <c r="AQ23" s="126" t="str">
        <f t="shared" ref="AQ23:AQ28" si="18">IF(OR(AR23="Preventivo",AR23="Detectivo"),"Probabilidad",IF(AR23="Correctivo","Impacto",""))</f>
        <v>Probabilidad</v>
      </c>
      <c r="AR23" s="131" t="s">
        <v>166</v>
      </c>
      <c r="AS23" s="131" t="s">
        <v>174</v>
      </c>
      <c r="AT23" s="132" t="str">
        <f t="shared" ref="AT23:AT28" si="19">IF(AND(AR23="Preventivo",AS23="Automático"),"50%",IF(AND(AR23="Preventivo",AS23="Manual"),"40%",IF(AND(AR23="Detectivo",AS23="Automático"),"40%",IF(AND(AR23="Detectivo",AS23="Manual"),"30%",IF(AND(AR23="Correctivo",AS23="Automático"),"35%",IF(AND(AR23="Correctivo",AS23="Manual"),"25%",""))))))</f>
        <v>40%</v>
      </c>
      <c r="AU23" s="131" t="s">
        <v>177</v>
      </c>
      <c r="AV23" s="131" t="s">
        <v>182</v>
      </c>
      <c r="AW23" s="131" t="s">
        <v>186</v>
      </c>
      <c r="AX23" s="133">
        <f>IFERROR(IF(AQ23="Probabilidad",(M23-(+M23*AT23)),IF(AQ23="Impacto",M23,"")),"")</f>
        <v>0.24</v>
      </c>
      <c r="AY23" s="134" t="str">
        <f t="shared" ref="AY23:AY28" si="20">IFERROR(IF(AX23="","",IF(AX23&lt;=0.2,"Muy Baja",IF(AX23&lt;=0.4,"Baja",IF(AX23&lt;=0.6,"Media",IF(AX23&lt;=0.8,"Alta","Muy Alta"))))),"")</f>
        <v>Baja</v>
      </c>
      <c r="AZ23" s="132">
        <f t="shared" ref="AZ23:AZ28" si="21">+AX23</f>
        <v>0.24</v>
      </c>
      <c r="BA23" s="134" t="str">
        <f t="shared" ref="BA23:BA28" si="22">IFERROR(IF(BB23="","",IF(BB23&lt;=0.2,"Leve",IF(BB23&lt;=0.4,"Menor",IF(BB23&lt;=0.6,"Moderado",IF(BB23&lt;=0.8,"Mayor","Catastrófico"))))),"")</f>
        <v>Catastrófico</v>
      </c>
      <c r="BB23" s="132">
        <f>IFERROR(IF(AQ23="Impacto",(AJ23-(+AJ23*AT23)),IF(AQ23="Probabilidad",AJ23,"")),"")</f>
        <v>1</v>
      </c>
      <c r="BC23" s="135" t="str">
        <f t="shared" ref="BC23:BC28" si="23">IFERROR(IF(OR(AND(AY23="Muy Baja",BA23="Leve"),AND(AY23="Muy Baja",BA23="Menor"),AND(AY23="Baja",BA23="Leve")),"Bajo",IF(OR(AND(AY23="Muy baja",BA23="Moderado"),AND(AY23="Baja",BA23="Menor"),AND(AY23="Baja",BA23="Moderado"),AND(AY23="Media",BA23="Leve"),AND(AY23="Media",BA23="Menor"),AND(AY23="Media",BA23="Moderado"),AND(AY23="Alta",BA23="Leve"),AND(AY23="Alta",BA23="Menor")),"Moderado",IF(OR(AND(AY23="Muy Baja",BA23="Mayor"),AND(AY23="Baja",BA23="Mayor"),AND(AY23="Media",BA23="Mayor"),AND(AY23="Alta",BA23="Moderado"),AND(AY23="Alta",BA23="Mayor"),AND(AY23="Muy Alta",BA23="Leve"),AND(AY23="Muy Alta",BA23="Menor"),AND(AY23="Muy Alta",BA23="Moderado"),AND(AY23="Muy Alta",BA23="Mayor")),"Alto",IF(OR(AND(AY23="Muy Baja",BA23="Catastrófico"),AND(AY23="Baja",BA23="Catastrófico"),AND(AY23="Media",BA23="Catastrófico"),AND(AY23="Alta",BA23="Catastrófico"),AND(AY23="Muy Alta",BA23="Catastrófico")),"Extremo","")))),"")</f>
        <v>Extremo</v>
      </c>
      <c r="BD23" s="131" t="s">
        <v>197</v>
      </c>
      <c r="BE23" s="127"/>
      <c r="BF23" s="126"/>
      <c r="BG23" s="136"/>
      <c r="BH23" s="136"/>
      <c r="BI23" s="127"/>
      <c r="BJ23" s="126"/>
      <c r="BK23" s="18"/>
      <c r="BL23" s="18"/>
      <c r="BM23" s="18"/>
      <c r="BN23" s="18"/>
      <c r="BO23" s="18"/>
      <c r="BP23" s="18"/>
      <c r="BQ23" s="18"/>
      <c r="BR23" s="18"/>
      <c r="BS23" s="18"/>
      <c r="BT23" s="18"/>
      <c r="BU23" s="18"/>
      <c r="BV23" s="18"/>
      <c r="BW23" s="18"/>
      <c r="BX23" s="18"/>
      <c r="BY23" s="18"/>
      <c r="BZ23" s="18"/>
      <c r="CA23" s="18"/>
      <c r="CB23" s="18"/>
      <c r="CC23" s="18"/>
      <c r="CD23" s="18"/>
    </row>
    <row r="24" spans="1:82" ht="175.95" customHeight="1" x14ac:dyDescent="0.25">
      <c r="A24" s="193"/>
      <c r="B24" s="185"/>
      <c r="C24" s="185"/>
      <c r="D24" s="185"/>
      <c r="E24" s="185"/>
      <c r="F24" s="191"/>
      <c r="G24" s="191"/>
      <c r="H24" s="185"/>
      <c r="I24" s="185"/>
      <c r="J24" s="185"/>
      <c r="K24" s="185"/>
      <c r="L24" s="185"/>
      <c r="M24" s="185"/>
      <c r="N24" s="185"/>
      <c r="O24" s="185"/>
      <c r="P24" s="183"/>
      <c r="Q24" s="183"/>
      <c r="R24" s="183"/>
      <c r="S24" s="183"/>
      <c r="T24" s="183"/>
      <c r="U24" s="183"/>
      <c r="V24" s="183"/>
      <c r="W24" s="183"/>
      <c r="X24" s="183"/>
      <c r="Y24" s="183"/>
      <c r="Z24" s="183"/>
      <c r="AA24" s="183"/>
      <c r="AB24" s="183"/>
      <c r="AC24" s="183"/>
      <c r="AD24" s="183"/>
      <c r="AE24" s="183"/>
      <c r="AF24" s="183"/>
      <c r="AG24" s="183"/>
      <c r="AH24" s="183"/>
      <c r="AI24" s="185"/>
      <c r="AJ24" s="185"/>
      <c r="AK24" s="185"/>
      <c r="AL24" s="126">
        <v>2</v>
      </c>
      <c r="AM24" s="126"/>
      <c r="AN24" s="126" t="e">
        <f>VLOOKUP(AM24,'Opciones Tratamiento'!$M$2:$O$37,3,FALSE)</f>
        <v>#N/A</v>
      </c>
      <c r="AO24" s="129" t="e">
        <f>VLOOKUP(AM24,'Opciones Tratamiento'!$M$2:$O$37,2,FALSE)</f>
        <v>#N/A</v>
      </c>
      <c r="AP24" s="130" t="s">
        <v>483</v>
      </c>
      <c r="AQ24" s="126" t="str">
        <f t="shared" si="18"/>
        <v>Probabilidad</v>
      </c>
      <c r="AR24" s="131" t="s">
        <v>166</v>
      </c>
      <c r="AS24" s="131" t="s">
        <v>174</v>
      </c>
      <c r="AT24" s="132" t="str">
        <f t="shared" si="19"/>
        <v>40%</v>
      </c>
      <c r="AU24" s="131" t="s">
        <v>177</v>
      </c>
      <c r="AV24" s="131" t="s">
        <v>182</v>
      </c>
      <c r="AW24" s="131" t="s">
        <v>186</v>
      </c>
      <c r="AX24" s="133">
        <f>IFERROR(IF(AND(AQ23="Probabilidad",AQ24="Probabilidad"),(AZ23-(+AZ23*AT24)),IF(AQ24="Probabilidad",(M23-(+M23*AT24)),IF(AQ24="Impacto",AZ23,""))),"")</f>
        <v>0.14399999999999999</v>
      </c>
      <c r="AY24" s="134" t="str">
        <f t="shared" si="20"/>
        <v>Muy Baja</v>
      </c>
      <c r="AZ24" s="132">
        <f t="shared" si="21"/>
        <v>0.14399999999999999</v>
      </c>
      <c r="BA24" s="134" t="str">
        <f t="shared" si="22"/>
        <v>Catastrófico</v>
      </c>
      <c r="BB24" s="132">
        <v>1</v>
      </c>
      <c r="BC24" s="135" t="str">
        <f>IFERROR(IF(OR(AND(AY24="Muy Baja",BA24="Leve"),AND(AY24="Muy Baja",BA24="Menor"),AND(AY24="Baja",BA24="Leve")),"Bajo",IF(OR(AND(AY24="Muy baja",BA24="Moderado"),AND(AY24="Baja",BA24="Menor"),AND(AY24="Baja",BA24="Moderado"),AND(AY24="Media",BA24="Leve"),AND(AY24="Media",BA24="Menor"),AND(AY24="Media",BA24="Moderado"),AND(AY24="Alta",BA24="Leve"),AND(AY24="Alta",BA24="Menor")),"Moderado",IF(OR(AND(AY24="Muy Baja",BA24="Mayor"),AND(AY24="Baja",BA24="Mayor"),AND(AY24="Media",BA24="Mayor"),AND(AY24="Alta",BA24="Moderado"),AND(AY24="Alta",BA24="Mayor"),AND(AY24="Muy Alta",BA24="Leve"),AND(AY24="Muy Alta",BA24="Menor"),AND(AY24="Muy Alta",BA24="Moderado"),AND(AY24="Muy Alta",BA24="Mayor")),"Alto",IF(OR(AND(AY24="Muy Baja",BA24="Catastrófico"),AND(AY24="Baja",BA24="Catastrófico"),AND(AY24="Media",BA24="Catastrófico"),AND(AY24="Alta",BA24="Catastrófico"),AND(AY24="Muy Alta",BA24="Catastrófico")),"Extremo","")))),"")</f>
        <v>Extremo</v>
      </c>
      <c r="BD24" s="131" t="s">
        <v>197</v>
      </c>
      <c r="BE24" s="127"/>
      <c r="BF24" s="126"/>
      <c r="BG24" s="136"/>
      <c r="BH24" s="136"/>
      <c r="BI24" s="127"/>
      <c r="BJ24" s="126"/>
      <c r="BK24" s="18"/>
      <c r="BL24" s="18"/>
      <c r="BM24" s="18"/>
      <c r="BN24" s="18"/>
      <c r="BO24" s="18"/>
      <c r="BP24" s="18"/>
      <c r="BQ24" s="18"/>
      <c r="BR24" s="18"/>
      <c r="BS24" s="18"/>
      <c r="BT24" s="18"/>
      <c r="BU24" s="18"/>
      <c r="BV24" s="18"/>
      <c r="BW24" s="18"/>
      <c r="BX24" s="18"/>
      <c r="BY24" s="18"/>
      <c r="BZ24" s="18"/>
      <c r="CA24" s="18"/>
      <c r="CB24" s="18"/>
      <c r="CC24" s="18"/>
      <c r="CD24" s="18"/>
    </row>
    <row r="25" spans="1:82" ht="99.45" customHeight="1" x14ac:dyDescent="0.25">
      <c r="A25" s="193"/>
      <c r="B25" s="185"/>
      <c r="C25" s="185"/>
      <c r="D25" s="185"/>
      <c r="E25" s="185"/>
      <c r="F25" s="191"/>
      <c r="G25" s="191"/>
      <c r="H25" s="185"/>
      <c r="I25" s="185"/>
      <c r="J25" s="185"/>
      <c r="K25" s="185"/>
      <c r="L25" s="185"/>
      <c r="M25" s="185"/>
      <c r="N25" s="185"/>
      <c r="O25" s="185"/>
      <c r="P25" s="183"/>
      <c r="Q25" s="183"/>
      <c r="R25" s="183"/>
      <c r="S25" s="183"/>
      <c r="T25" s="183"/>
      <c r="U25" s="183"/>
      <c r="V25" s="183"/>
      <c r="W25" s="183"/>
      <c r="X25" s="183"/>
      <c r="Y25" s="183"/>
      <c r="Z25" s="183"/>
      <c r="AA25" s="183"/>
      <c r="AB25" s="183"/>
      <c r="AC25" s="183"/>
      <c r="AD25" s="183"/>
      <c r="AE25" s="183"/>
      <c r="AF25" s="183"/>
      <c r="AG25" s="183"/>
      <c r="AH25" s="183"/>
      <c r="AI25" s="185"/>
      <c r="AJ25" s="185"/>
      <c r="AK25" s="185"/>
      <c r="AL25" s="126">
        <v>3</v>
      </c>
      <c r="AM25" s="126"/>
      <c r="AN25" s="126" t="e">
        <f>VLOOKUP(AM25,'Opciones Tratamiento'!$M$2:$O$37,3,FALSE)</f>
        <v>#N/A</v>
      </c>
      <c r="AO25" s="129" t="e">
        <f>VLOOKUP(AM25,'Opciones Tratamiento'!$M$2:$O$37,2,FALSE)</f>
        <v>#N/A</v>
      </c>
      <c r="AP25" s="130" t="s">
        <v>484</v>
      </c>
      <c r="AQ25" s="126" t="str">
        <f t="shared" si="18"/>
        <v>Probabilidad</v>
      </c>
      <c r="AR25" s="131" t="s">
        <v>166</v>
      </c>
      <c r="AS25" s="131" t="s">
        <v>174</v>
      </c>
      <c r="AT25" s="132" t="str">
        <f t="shared" si="19"/>
        <v>40%</v>
      </c>
      <c r="AU25" s="131" t="s">
        <v>177</v>
      </c>
      <c r="AV25" s="131" t="s">
        <v>182</v>
      </c>
      <c r="AW25" s="131" t="s">
        <v>186</v>
      </c>
      <c r="AX25" s="133">
        <f t="shared" ref="AX25:AX28" si="24">IFERROR(IF(AND(AQ24="Probabilidad",AQ25="Probabilidad"),(AZ24-(+AZ24*AT25)),IF(AND(AQ24="Impacto",AQ25="Probabilidad"),(AZ23-(+AZ23*AT25)),IF(AQ25="Impacto",AZ24,""))),"")</f>
        <v>8.6399999999999991E-2</v>
      </c>
      <c r="AY25" s="134" t="str">
        <f t="shared" si="20"/>
        <v>Muy Baja</v>
      </c>
      <c r="AZ25" s="132">
        <f t="shared" si="21"/>
        <v>8.6399999999999991E-2</v>
      </c>
      <c r="BA25" s="134" t="str">
        <f t="shared" si="22"/>
        <v>Catastrófico</v>
      </c>
      <c r="BB25" s="132">
        <f t="shared" ref="BB25:BB28" si="25">IFERROR(IF(AND(AQ24="Impacto",AQ25="Impacto"),(BB24-(+BB24*AT25)),IF(AND(AQ24="Probabilidad",AQ25="Impacto"),(BB23-(+BB23*AT25)),IF(AQ25="Probabilidad",BB24,""))),"")</f>
        <v>1</v>
      </c>
      <c r="BC25" s="135" t="str">
        <f t="shared" si="23"/>
        <v>Extremo</v>
      </c>
      <c r="BD25" s="131" t="s">
        <v>197</v>
      </c>
      <c r="BE25" s="127"/>
      <c r="BF25" s="126"/>
      <c r="BG25" s="136"/>
      <c r="BH25" s="136"/>
      <c r="BI25" s="127"/>
      <c r="BJ25" s="126"/>
      <c r="BK25" s="18"/>
      <c r="BL25" s="18"/>
      <c r="BM25" s="18"/>
      <c r="BN25" s="18"/>
      <c r="BO25" s="18"/>
      <c r="BP25" s="18"/>
      <c r="BQ25" s="18"/>
      <c r="BR25" s="18"/>
      <c r="BS25" s="18"/>
      <c r="BT25" s="18"/>
      <c r="BU25" s="18"/>
      <c r="BV25" s="18"/>
      <c r="BW25" s="18"/>
      <c r="BX25" s="18"/>
      <c r="BY25" s="18"/>
      <c r="BZ25" s="18"/>
      <c r="CA25" s="18"/>
      <c r="CB25" s="18"/>
      <c r="CC25" s="18"/>
      <c r="CD25" s="18"/>
    </row>
    <row r="26" spans="1:82" ht="95.55" customHeight="1" x14ac:dyDescent="0.25">
      <c r="A26" s="193"/>
      <c r="B26" s="185"/>
      <c r="C26" s="185"/>
      <c r="D26" s="185"/>
      <c r="E26" s="185"/>
      <c r="F26" s="191"/>
      <c r="G26" s="191"/>
      <c r="H26" s="185"/>
      <c r="I26" s="185"/>
      <c r="J26" s="185"/>
      <c r="K26" s="185"/>
      <c r="L26" s="185"/>
      <c r="M26" s="185"/>
      <c r="N26" s="185"/>
      <c r="O26" s="185"/>
      <c r="P26" s="183"/>
      <c r="Q26" s="183"/>
      <c r="R26" s="183"/>
      <c r="S26" s="183"/>
      <c r="T26" s="183"/>
      <c r="U26" s="183"/>
      <c r="V26" s="183"/>
      <c r="W26" s="183"/>
      <c r="X26" s="183"/>
      <c r="Y26" s="183"/>
      <c r="Z26" s="183"/>
      <c r="AA26" s="183"/>
      <c r="AB26" s="183"/>
      <c r="AC26" s="183"/>
      <c r="AD26" s="183"/>
      <c r="AE26" s="183"/>
      <c r="AF26" s="183"/>
      <c r="AG26" s="183"/>
      <c r="AH26" s="183"/>
      <c r="AI26" s="185"/>
      <c r="AJ26" s="185"/>
      <c r="AK26" s="185"/>
      <c r="AL26" s="126">
        <v>4</v>
      </c>
      <c r="AM26" s="126"/>
      <c r="AN26" s="126" t="e">
        <f>VLOOKUP(AM26,'Opciones Tratamiento'!$M$2:$O$37,3,FALSE)</f>
        <v>#N/A</v>
      </c>
      <c r="AO26" s="129" t="e">
        <f>VLOOKUP(AM26,'Opciones Tratamiento'!$M$2:$O$37,2,FALSE)</f>
        <v>#N/A</v>
      </c>
      <c r="AP26" s="130" t="s">
        <v>419</v>
      </c>
      <c r="AQ26" s="126" t="str">
        <f t="shared" si="18"/>
        <v>Probabilidad</v>
      </c>
      <c r="AR26" s="131" t="s">
        <v>168</v>
      </c>
      <c r="AS26" s="131" t="s">
        <v>174</v>
      </c>
      <c r="AT26" s="132" t="str">
        <f t="shared" si="19"/>
        <v>30%</v>
      </c>
      <c r="AU26" s="131" t="s">
        <v>177</v>
      </c>
      <c r="AV26" s="131" t="s">
        <v>182</v>
      </c>
      <c r="AW26" s="131" t="s">
        <v>186</v>
      </c>
      <c r="AX26" s="133">
        <f t="shared" si="24"/>
        <v>6.0479999999999992E-2</v>
      </c>
      <c r="AY26" s="134" t="str">
        <f t="shared" si="20"/>
        <v>Muy Baja</v>
      </c>
      <c r="AZ26" s="132">
        <f t="shared" si="21"/>
        <v>6.0479999999999992E-2</v>
      </c>
      <c r="BA26" s="134" t="str">
        <f t="shared" si="22"/>
        <v>Catastrófico</v>
      </c>
      <c r="BB26" s="132">
        <f t="shared" si="25"/>
        <v>1</v>
      </c>
      <c r="BC26" s="135" t="str">
        <f t="shared" si="23"/>
        <v>Extremo</v>
      </c>
      <c r="BD26" s="131" t="s">
        <v>197</v>
      </c>
      <c r="BE26" s="127"/>
      <c r="BF26" s="126"/>
      <c r="BG26" s="136"/>
      <c r="BH26" s="136"/>
      <c r="BI26" s="127"/>
      <c r="BJ26" s="126"/>
      <c r="BK26" s="18"/>
      <c r="BL26" s="18"/>
      <c r="BM26" s="18"/>
      <c r="BN26" s="18"/>
      <c r="BO26" s="18"/>
      <c r="BP26" s="18"/>
      <c r="BQ26" s="18"/>
      <c r="BR26" s="18"/>
      <c r="BS26" s="18"/>
      <c r="BT26" s="18"/>
      <c r="BU26" s="18"/>
      <c r="BV26" s="18"/>
      <c r="BW26" s="18"/>
      <c r="BX26" s="18"/>
      <c r="BY26" s="18"/>
      <c r="BZ26" s="18"/>
      <c r="CA26" s="18"/>
      <c r="CB26" s="18"/>
      <c r="CC26" s="18"/>
      <c r="CD26" s="18"/>
    </row>
    <row r="27" spans="1:82" ht="126" customHeight="1" x14ac:dyDescent="0.25">
      <c r="A27" s="193"/>
      <c r="B27" s="185"/>
      <c r="C27" s="185"/>
      <c r="D27" s="185"/>
      <c r="E27" s="185"/>
      <c r="F27" s="191"/>
      <c r="G27" s="191"/>
      <c r="H27" s="185"/>
      <c r="I27" s="185"/>
      <c r="J27" s="185"/>
      <c r="K27" s="185"/>
      <c r="L27" s="185"/>
      <c r="M27" s="185"/>
      <c r="N27" s="185"/>
      <c r="O27" s="185"/>
      <c r="P27" s="183"/>
      <c r="Q27" s="183"/>
      <c r="R27" s="183"/>
      <c r="S27" s="183"/>
      <c r="T27" s="183"/>
      <c r="U27" s="183"/>
      <c r="V27" s="183"/>
      <c r="W27" s="183"/>
      <c r="X27" s="183"/>
      <c r="Y27" s="183"/>
      <c r="Z27" s="183"/>
      <c r="AA27" s="183"/>
      <c r="AB27" s="183"/>
      <c r="AC27" s="183"/>
      <c r="AD27" s="183"/>
      <c r="AE27" s="183"/>
      <c r="AF27" s="183"/>
      <c r="AG27" s="183"/>
      <c r="AH27" s="183"/>
      <c r="AI27" s="185"/>
      <c r="AJ27" s="185"/>
      <c r="AK27" s="185"/>
      <c r="AL27" s="126">
        <v>5</v>
      </c>
      <c r="AM27" s="126"/>
      <c r="AN27" s="126" t="e">
        <f>VLOOKUP(AM27,'Opciones Tratamiento'!$M$2:$O$37,3,FALSE)</f>
        <v>#N/A</v>
      </c>
      <c r="AO27" s="129" t="e">
        <f>VLOOKUP(AM27,'Opciones Tratamiento'!$M$2:$O$37,2,FALSE)</f>
        <v>#N/A</v>
      </c>
      <c r="AP27" s="130" t="s">
        <v>420</v>
      </c>
      <c r="AQ27" s="126" t="str">
        <f t="shared" si="18"/>
        <v>Impacto</v>
      </c>
      <c r="AR27" s="131" t="s">
        <v>170</v>
      </c>
      <c r="AS27" s="131" t="s">
        <v>174</v>
      </c>
      <c r="AT27" s="132" t="str">
        <f t="shared" si="19"/>
        <v>25%</v>
      </c>
      <c r="AU27" s="131" t="s">
        <v>177</v>
      </c>
      <c r="AV27" s="131" t="s">
        <v>182</v>
      </c>
      <c r="AW27" s="131" t="s">
        <v>186</v>
      </c>
      <c r="AX27" s="133">
        <f t="shared" si="24"/>
        <v>6.0479999999999992E-2</v>
      </c>
      <c r="AY27" s="134" t="str">
        <f t="shared" si="20"/>
        <v>Muy Baja</v>
      </c>
      <c r="AZ27" s="132">
        <f t="shared" si="21"/>
        <v>6.0479999999999992E-2</v>
      </c>
      <c r="BA27" s="134" t="str">
        <f t="shared" si="22"/>
        <v>Mayor</v>
      </c>
      <c r="BB27" s="132">
        <f t="shared" si="25"/>
        <v>0.75</v>
      </c>
      <c r="BC27" s="135" t="str">
        <f t="shared" si="23"/>
        <v>Alto</v>
      </c>
      <c r="BD27" s="131" t="s">
        <v>197</v>
      </c>
      <c r="BE27" s="127"/>
      <c r="BF27" s="126"/>
      <c r="BG27" s="136"/>
      <c r="BH27" s="136"/>
      <c r="BI27" s="127"/>
      <c r="BJ27" s="126"/>
      <c r="BK27" s="18"/>
      <c r="BL27" s="18"/>
      <c r="BM27" s="18"/>
      <c r="BN27" s="18"/>
      <c r="BO27" s="18"/>
      <c r="BP27" s="18"/>
      <c r="BQ27" s="18"/>
      <c r="BR27" s="18"/>
      <c r="BS27" s="18"/>
      <c r="BT27" s="18"/>
      <c r="BU27" s="18"/>
      <c r="BV27" s="18"/>
      <c r="BW27" s="18"/>
      <c r="BX27" s="18"/>
      <c r="BY27" s="18"/>
      <c r="BZ27" s="18"/>
      <c r="CA27" s="18"/>
      <c r="CB27" s="18"/>
      <c r="CC27" s="18"/>
      <c r="CD27" s="18"/>
    </row>
    <row r="28" spans="1:82" ht="51.45" customHeight="1" x14ac:dyDescent="0.25">
      <c r="A28" s="193"/>
      <c r="B28" s="186"/>
      <c r="C28" s="186"/>
      <c r="D28" s="186"/>
      <c r="E28" s="186"/>
      <c r="F28" s="194"/>
      <c r="G28" s="194"/>
      <c r="H28" s="186"/>
      <c r="I28" s="186"/>
      <c r="J28" s="186"/>
      <c r="K28" s="186"/>
      <c r="L28" s="186"/>
      <c r="M28" s="186"/>
      <c r="N28" s="186"/>
      <c r="O28" s="186"/>
      <c r="P28" s="187"/>
      <c r="Q28" s="187"/>
      <c r="R28" s="187"/>
      <c r="S28" s="187"/>
      <c r="T28" s="187"/>
      <c r="U28" s="187"/>
      <c r="V28" s="187"/>
      <c r="W28" s="187"/>
      <c r="X28" s="187"/>
      <c r="Y28" s="187"/>
      <c r="Z28" s="187"/>
      <c r="AA28" s="187"/>
      <c r="AB28" s="187"/>
      <c r="AC28" s="187"/>
      <c r="AD28" s="187"/>
      <c r="AE28" s="187"/>
      <c r="AF28" s="187"/>
      <c r="AG28" s="187"/>
      <c r="AH28" s="187"/>
      <c r="AI28" s="186"/>
      <c r="AJ28" s="186"/>
      <c r="AK28" s="186"/>
      <c r="AL28" s="137">
        <v>6</v>
      </c>
      <c r="AM28" s="137"/>
      <c r="AN28" s="137" t="e">
        <f>VLOOKUP(AM28,'Opciones Tratamiento'!$M$2:$O$37,3,FALSE)</f>
        <v>#N/A</v>
      </c>
      <c r="AO28" s="138" t="e">
        <f>VLOOKUP(AM28,'Opciones Tratamiento'!$M$2:$O$37,2,FALSE)</f>
        <v>#N/A</v>
      </c>
      <c r="AP28" s="139" t="s">
        <v>421</v>
      </c>
      <c r="AQ28" s="137" t="str">
        <f t="shared" si="18"/>
        <v>Impacto</v>
      </c>
      <c r="AR28" s="140" t="s">
        <v>170</v>
      </c>
      <c r="AS28" s="140" t="s">
        <v>174</v>
      </c>
      <c r="AT28" s="141" t="str">
        <f t="shared" si="19"/>
        <v>25%</v>
      </c>
      <c r="AU28" s="140" t="s">
        <v>177</v>
      </c>
      <c r="AV28" s="140" t="s">
        <v>182</v>
      </c>
      <c r="AW28" s="140" t="s">
        <v>186</v>
      </c>
      <c r="AX28" s="142">
        <f t="shared" si="24"/>
        <v>6.0479999999999992E-2</v>
      </c>
      <c r="AY28" s="143" t="str">
        <f t="shared" si="20"/>
        <v>Muy Baja</v>
      </c>
      <c r="AZ28" s="141">
        <f t="shared" si="21"/>
        <v>6.0479999999999992E-2</v>
      </c>
      <c r="BA28" s="143" t="str">
        <f t="shared" si="22"/>
        <v>Moderado</v>
      </c>
      <c r="BB28" s="141">
        <f t="shared" si="25"/>
        <v>0.5625</v>
      </c>
      <c r="BC28" s="144" t="str">
        <f t="shared" si="23"/>
        <v>Moderado</v>
      </c>
      <c r="BD28" s="140" t="s">
        <v>197</v>
      </c>
      <c r="BE28" s="145"/>
      <c r="BF28" s="137"/>
      <c r="BG28" s="146"/>
      <c r="BH28" s="146"/>
      <c r="BI28" s="145"/>
      <c r="BJ28" s="137"/>
      <c r="BK28" s="18"/>
      <c r="BL28" s="18"/>
      <c r="BM28" s="18"/>
      <c r="BN28" s="18"/>
      <c r="BO28" s="18"/>
      <c r="BP28" s="18"/>
      <c r="BQ28" s="18"/>
      <c r="BR28" s="18"/>
      <c r="BS28" s="18"/>
      <c r="BT28" s="18"/>
      <c r="BU28" s="18"/>
      <c r="BV28" s="18"/>
      <c r="BW28" s="18"/>
      <c r="BX28" s="18"/>
      <c r="BY28" s="18"/>
      <c r="BZ28" s="18"/>
      <c r="CA28" s="18"/>
      <c r="CB28" s="18"/>
      <c r="CC28" s="18"/>
      <c r="CD28" s="18"/>
    </row>
    <row r="29" spans="1:82" ht="89.55" customHeight="1" x14ac:dyDescent="0.25">
      <c r="A29" s="188">
        <v>5</v>
      </c>
      <c r="B29" s="184" t="s">
        <v>422</v>
      </c>
      <c r="C29" s="184" t="s">
        <v>194</v>
      </c>
      <c r="D29" s="184" t="s">
        <v>228</v>
      </c>
      <c r="E29" s="184"/>
      <c r="F29" s="191" t="s">
        <v>423</v>
      </c>
      <c r="G29" s="191" t="s">
        <v>424</v>
      </c>
      <c r="H29" s="184" t="str">
        <f>_xlfn.CONCAT("Posibilidad de afectación ",IF(C29='Opciones Tratamiento'!$E$2,"económica",IF(C29='Opciones Tratamiento'!$E$4,"económica y reputacional",LOWER(C29)))," por ",LOWER(F29), ", debido a ",LOWER(G29))</f>
        <v>Posibilidad de afectación reputacional por efectuar la práctica de las visitas de inspección, vigilancia y control de las cajas de compensación familiar y demás entidades vigiladas sin la aplicación de las normas éticas (integridad, objetividad, independencia, responsabilidad, imparcialidad, confidencialidad) para un beneficio particular. , debido a posible conflictos de interés no gestionados 
tráfico de influencias
motivación económica</v>
      </c>
      <c r="I29" s="184" t="s">
        <v>205</v>
      </c>
      <c r="J29" s="188" t="s">
        <v>232</v>
      </c>
      <c r="K29" s="188" t="s">
        <v>247</v>
      </c>
      <c r="L29" s="189" t="str">
        <f>IF(OR(K29='Opciones Tratamiento'!$K$14,K29='Opciones Tratamiento'!$K$15,K29='Opciones Tratamiento'!$K$16),"Muy Baja",IF(OR(K29='Opciones Tratamiento'!$K$10,K29='Opciones Tratamiento'!$K$11,K29='Opciones Tratamiento'!$K$12,K29='Opciones Tratamiento'!$K$13),"Baja",IF(OR(K29='Opciones Tratamiento'!$K$4,K29='Opciones Tratamiento'!$K$5,K29='Opciones Tratamiento'!$K$6,K29='Opciones Tratamiento'!$K$7,K29='Opciones Tratamiento'!$K$8,K29='Opciones Tratamiento'!$K$9),"Media",IF(K29='Opciones Tratamiento'!$K$3,"Alta",IF(OR(K29='Opciones Tratamiento'!$K$2,K29='Opciones Tratamiento'!$K$17),"Muy Alta")))))</f>
        <v>Media</v>
      </c>
      <c r="M29" s="183">
        <f>IF(L29="","",IF(L29="Muy Baja",0.2,IF(L29="Baja",0.4,IF(L29="Media",0.6,IF(L29="Alta",0.8,IF(L29="Muy Alta",1,))))))</f>
        <v>0.6</v>
      </c>
      <c r="N29" s="183" t="s">
        <v>123</v>
      </c>
      <c r="O29" s="183" t="str">
        <f ca="1">IF(NOT(ISERROR(MATCH(N29,'Tabla Impacto'!$B$221:$B$223,0))),'Tabla Impacto'!$F$223&amp;"Por favor no seleccionar los criterios de impacto(Afectación Económica o presupuestal y Pérdida Reputacional)",N29)</f>
        <v>❌Por favor no seleccionar los criterios de impacto(Afectación Económica o presupuestal y Pérdida Reputacional)</v>
      </c>
      <c r="P29" s="183" t="s">
        <v>231</v>
      </c>
      <c r="Q29" s="183" t="s">
        <v>231</v>
      </c>
      <c r="R29" s="183" t="s">
        <v>231</v>
      </c>
      <c r="S29" s="183" t="s">
        <v>231</v>
      </c>
      <c r="T29" s="183" t="s">
        <v>231</v>
      </c>
      <c r="U29" s="183" t="s">
        <v>232</v>
      </c>
      <c r="V29" s="183" t="s">
        <v>231</v>
      </c>
      <c r="W29" s="183" t="s">
        <v>232</v>
      </c>
      <c r="X29" s="183" t="s">
        <v>231</v>
      </c>
      <c r="Y29" s="183" t="s">
        <v>231</v>
      </c>
      <c r="Z29" s="183" t="s">
        <v>231</v>
      </c>
      <c r="AA29" s="183" t="s">
        <v>231</v>
      </c>
      <c r="AB29" s="183" t="s">
        <v>231</v>
      </c>
      <c r="AC29" s="183" t="s">
        <v>231</v>
      </c>
      <c r="AD29" s="183" t="s">
        <v>231</v>
      </c>
      <c r="AE29" s="183" t="s">
        <v>232</v>
      </c>
      <c r="AF29" s="183" t="s">
        <v>231</v>
      </c>
      <c r="AG29" s="183" t="s">
        <v>231</v>
      </c>
      <c r="AH29" s="183" t="s">
        <v>232</v>
      </c>
      <c r="AI29" s="189" t="str">
        <f>IF(OR(D29='Opciones Tratamiento'!$H$2,D29='Opciones Tratamiento'!$H$4),IF(OR(O29='Tabla Impacto'!$C$11,O29='Tabla Impacto'!$D$11),"Leve",IF(OR(O29='Tabla Impacto'!$C$12,O29='Tabla Impacto'!$D$12),"Menor",IF(OR(O29='Tabla Impacto'!$C$13,O29='Tabla Impacto'!$D$13),"Moderado",IF(OR(O29='Tabla Impacto'!$C$14,O29='Tabla Impacto'!$D$14),"Mayor",IF(OR(O29='Tabla Impacto'!$C$15,O29='Tabla Impacto'!$D$15),"Catastrófico",""))))),IF(D29='Opciones Tratamiento'!$H$3,IF(COUNTIF('Mapa final'!P29:AH29,"Si")&lt;=5,"Moderado",IF(AND(COUNTIF('Mapa final'!P29:AH29,"Si")&gt;5,COUNTIF('Mapa final'!P29:AH29,"Si")&lt;=10),"Mayor",IF(COUNTIF('Mapa final'!P29:AH29,"Si")&gt;10,"Catastrófico","")))))</f>
        <v>Catastrófico</v>
      </c>
      <c r="AJ29" s="183">
        <f>IF(AI29="","",IF(AI29="Leve",0.2,IF(AI29="Menor",0.4,IF(AI29="Moderado",0.6,IF(AI29="Mayor",0.8,IF(AI29="Catastrófico",1,))))))</f>
        <v>1</v>
      </c>
      <c r="AK29" s="190" t="str">
        <f>IF(OR(AND(L29="Muy Baja",AI29="Leve"),AND(L29="Muy Baja",AI29="Menor"),AND(L29="Baja",AI29="Leve")),"Bajo",IF(OR(AND(L29="Muy baja",AI29="Moderado"),AND(L29="Baja",AI29="Menor"),AND(L29="Baja",AI29="Moderado"),AND(L29="Media",AI29="Leve"),AND(L29="Media",AI29="Menor"),AND(L29="Media",AI29="Moderado"),AND(L29="Alta",AI29="Leve"),AND(L29="Alta",AI29="Menor")),"Moderado",IF(OR(AND(L29="Muy Baja",AI29="Mayor"),AND(L29="Baja",AI29="Mayor"),AND(L29="Media",AI29="Mayor"),AND(L29="Alta",AI29="Moderado"),AND(L29="Alta",AI29="Mayor"),AND(L29="Muy Alta",AI29="Leve"),AND(L29="Muy Alta",AI29="Menor"),AND(L29="Muy Alta",AI29="Moderado"),AND(L29="Muy Alta",AI29="Mayor")),"Alto",IF(OR(AND(L29="Muy Baja",AI29="Catastrófico"),AND(L29="Baja",AI29="Catastrófico"),AND(L29="Media",AI29="Catastrófico"),AND(L29="Alta",AI29="Catastrófico"),AND(L29="Muy Alta",AI29="Catastrófico")),"Extremo",""))))</f>
        <v>Extremo</v>
      </c>
      <c r="AL29" s="126">
        <v>1</v>
      </c>
      <c r="AM29" s="126"/>
      <c r="AN29" s="126" t="e">
        <f>VLOOKUP(AM29,'Opciones Tratamiento'!$M$2:$O$37,3,FALSE)</f>
        <v>#N/A</v>
      </c>
      <c r="AO29" s="129" t="e">
        <f>VLOOKUP(AM29,'Opciones Tratamiento'!$M$2:$O$37,2,FALSE)</f>
        <v>#N/A</v>
      </c>
      <c r="AP29" s="130" t="s">
        <v>425</v>
      </c>
      <c r="AQ29" s="126" t="str">
        <f t="shared" ref="AQ29:AQ34" si="26">IF(OR(AR29="Preventivo",AR29="Detectivo"),"Probabilidad",IF(AR29="Correctivo","Impacto",""))</f>
        <v>Probabilidad</v>
      </c>
      <c r="AR29" s="131" t="s">
        <v>166</v>
      </c>
      <c r="AS29" s="131" t="s">
        <v>174</v>
      </c>
      <c r="AT29" s="132" t="str">
        <f t="shared" ref="AT29:AT34" si="27">IF(AND(AR29="Preventivo",AS29="Automático"),"50%",IF(AND(AR29="Preventivo",AS29="Manual"),"40%",IF(AND(AR29="Detectivo",AS29="Automático"),"40%",IF(AND(AR29="Detectivo",AS29="Manual"),"30%",IF(AND(AR29="Correctivo",AS29="Automático"),"35%",IF(AND(AR29="Correctivo",AS29="Manual"),"25%",""))))))</f>
        <v>40%</v>
      </c>
      <c r="AU29" s="131" t="s">
        <v>177</v>
      </c>
      <c r="AV29" s="131" t="s">
        <v>182</v>
      </c>
      <c r="AW29" s="131" t="s">
        <v>186</v>
      </c>
      <c r="AX29" s="133">
        <f>IFERROR(IF(AQ29="Probabilidad",(M29-(+M29*AT29)),IF(AQ29="Impacto",M29,"")),"")</f>
        <v>0.36</v>
      </c>
      <c r="AY29" s="134" t="str">
        <f t="shared" ref="AY29:AY34" si="28">IFERROR(IF(AX29="","",IF(AX29&lt;=0.2,"Muy Baja",IF(AX29&lt;=0.4,"Baja",IF(AX29&lt;=0.6,"Media",IF(AX29&lt;=0.8,"Alta","Muy Alta"))))),"")</f>
        <v>Baja</v>
      </c>
      <c r="AZ29" s="132">
        <f t="shared" ref="AZ29:AZ34" si="29">+AX29</f>
        <v>0.36</v>
      </c>
      <c r="BA29" s="134" t="str">
        <f t="shared" ref="BA29:BA34" si="30">IFERROR(IF(BB29="","",IF(BB29&lt;=0.2,"Leve",IF(BB29&lt;=0.4,"Menor",IF(BB29&lt;=0.6,"Moderado",IF(BB29&lt;=0.8,"Mayor","Catastrófico"))))),"")</f>
        <v>Catastrófico</v>
      </c>
      <c r="BB29" s="132">
        <f>IFERROR(IF(AQ29="Impacto",(AJ29-(+AJ29*AT29)),IF(AQ29="Probabilidad",AJ29,"")),"")</f>
        <v>1</v>
      </c>
      <c r="BC29" s="135" t="str">
        <f t="shared" ref="BC29:BC34" si="31">IFERROR(IF(OR(AND(AY29="Muy Baja",BA29="Leve"),AND(AY29="Muy Baja",BA29="Menor"),AND(AY29="Baja",BA29="Leve")),"Bajo",IF(OR(AND(AY29="Muy baja",BA29="Moderado"),AND(AY29="Baja",BA29="Menor"),AND(AY29="Baja",BA29="Moderado"),AND(AY29="Media",BA29="Leve"),AND(AY29="Media",BA29="Menor"),AND(AY29="Media",BA29="Moderado"),AND(AY29="Alta",BA29="Leve"),AND(AY29="Alta",BA29="Menor")),"Moderado",IF(OR(AND(AY29="Muy Baja",BA29="Mayor"),AND(AY29="Baja",BA29="Mayor"),AND(AY29="Media",BA29="Mayor"),AND(AY29="Alta",BA29="Moderado"),AND(AY29="Alta",BA29="Mayor"),AND(AY29="Muy Alta",BA29="Leve"),AND(AY29="Muy Alta",BA29="Menor"),AND(AY29="Muy Alta",BA29="Moderado"),AND(AY29="Muy Alta",BA29="Mayor")),"Alto",IF(OR(AND(AY29="Muy Baja",BA29="Catastrófico"),AND(AY29="Baja",BA29="Catastrófico"),AND(AY29="Media",BA29="Catastrófico"),AND(AY29="Alta",BA29="Catastrófico"),AND(AY29="Muy Alta",BA29="Catastrófico")),"Extremo","")))),"")</f>
        <v>Extremo</v>
      </c>
      <c r="BD29" s="131" t="s">
        <v>197</v>
      </c>
      <c r="BE29" s="127"/>
      <c r="BF29" s="126"/>
      <c r="BG29" s="136"/>
      <c r="BH29" s="136"/>
      <c r="BI29" s="127"/>
      <c r="BJ29" s="126"/>
      <c r="BK29" s="18"/>
      <c r="BL29" s="18"/>
      <c r="BM29" s="18"/>
      <c r="BN29" s="18"/>
      <c r="BO29" s="18"/>
      <c r="BP29" s="18"/>
      <c r="BQ29" s="18"/>
      <c r="BR29" s="18"/>
      <c r="BS29" s="18"/>
      <c r="BT29" s="18"/>
      <c r="BU29" s="18"/>
      <c r="BV29" s="18"/>
      <c r="BW29" s="18"/>
      <c r="BX29" s="18"/>
      <c r="BY29" s="18"/>
      <c r="BZ29" s="18"/>
      <c r="CA29" s="18"/>
      <c r="CB29" s="18"/>
      <c r="CC29" s="18"/>
      <c r="CD29" s="18"/>
    </row>
    <row r="30" spans="1:82" ht="89.55" customHeight="1" x14ac:dyDescent="0.25">
      <c r="A30" s="185"/>
      <c r="B30" s="195"/>
      <c r="C30" s="195"/>
      <c r="D30" s="185"/>
      <c r="E30" s="185"/>
      <c r="F30" s="191"/>
      <c r="G30" s="191"/>
      <c r="H30" s="185"/>
      <c r="I30" s="185"/>
      <c r="J30" s="185"/>
      <c r="K30" s="185"/>
      <c r="L30" s="185"/>
      <c r="M30" s="185"/>
      <c r="N30" s="185"/>
      <c r="O30" s="185"/>
      <c r="P30" s="183"/>
      <c r="Q30" s="183"/>
      <c r="R30" s="183"/>
      <c r="S30" s="183"/>
      <c r="T30" s="183"/>
      <c r="U30" s="183"/>
      <c r="V30" s="183"/>
      <c r="W30" s="183"/>
      <c r="X30" s="183"/>
      <c r="Y30" s="183"/>
      <c r="Z30" s="183"/>
      <c r="AA30" s="183"/>
      <c r="AB30" s="183"/>
      <c r="AC30" s="183"/>
      <c r="AD30" s="183"/>
      <c r="AE30" s="183"/>
      <c r="AF30" s="183"/>
      <c r="AG30" s="183"/>
      <c r="AH30" s="183"/>
      <c r="AI30" s="185"/>
      <c r="AJ30" s="185"/>
      <c r="AK30" s="185"/>
      <c r="AL30" s="126">
        <v>2</v>
      </c>
      <c r="AM30" s="126"/>
      <c r="AN30" s="126" t="e">
        <f>VLOOKUP(AM30,'Opciones Tratamiento'!$M$2:$O$37,3,FALSE)</f>
        <v>#N/A</v>
      </c>
      <c r="AO30" s="129" t="e">
        <f>VLOOKUP(AM30,'Opciones Tratamiento'!$M$2:$O$37,2,FALSE)</f>
        <v>#N/A</v>
      </c>
      <c r="AP30" s="130" t="s">
        <v>426</v>
      </c>
      <c r="AQ30" s="126" t="str">
        <f t="shared" si="26"/>
        <v>Probabilidad</v>
      </c>
      <c r="AR30" s="131" t="s">
        <v>166</v>
      </c>
      <c r="AS30" s="131" t="s">
        <v>174</v>
      </c>
      <c r="AT30" s="132" t="str">
        <f t="shared" si="27"/>
        <v>40%</v>
      </c>
      <c r="AU30" s="131" t="s">
        <v>177</v>
      </c>
      <c r="AV30" s="131" t="s">
        <v>182</v>
      </c>
      <c r="AW30" s="131" t="s">
        <v>186</v>
      </c>
      <c r="AX30" s="133">
        <f>IFERROR(IF(AND(AQ29="Probabilidad",AQ30="Probabilidad"),(AZ29-(+AZ29*AT30)),IF(AQ30="Probabilidad",(M29-(+M29*AT30)),IF(AQ30="Impacto",AZ29,""))),"")</f>
        <v>0.216</v>
      </c>
      <c r="AY30" s="134" t="str">
        <f t="shared" si="28"/>
        <v>Baja</v>
      </c>
      <c r="AZ30" s="132">
        <f t="shared" si="29"/>
        <v>0.216</v>
      </c>
      <c r="BA30" s="134" t="str">
        <f t="shared" si="30"/>
        <v>Catastrófico</v>
      </c>
      <c r="BB30" s="132">
        <f>IFERROR(IF(AND(AQ29="Impacto",AQ30="Impacto"),(BB25-(+BB25*AT30)),IF(AQ30="Impacto",($AJ$14-(+$AJ$14*AT30)),IF(AQ30="Probabilidad",BB25,""))),"")</f>
        <v>1</v>
      </c>
      <c r="BC30" s="135" t="str">
        <f t="shared" si="31"/>
        <v>Extremo</v>
      </c>
      <c r="BD30" s="131" t="s">
        <v>197</v>
      </c>
      <c r="BE30" s="127"/>
      <c r="BF30" s="126"/>
      <c r="BG30" s="136"/>
      <c r="BH30" s="136"/>
      <c r="BI30" s="127"/>
      <c r="BJ30" s="126"/>
      <c r="BK30" s="18"/>
      <c r="BL30" s="18"/>
      <c r="BM30" s="18"/>
      <c r="BN30" s="18"/>
      <c r="BO30" s="18"/>
      <c r="BP30" s="18"/>
      <c r="BQ30" s="18"/>
      <c r="BR30" s="18"/>
      <c r="BS30" s="18"/>
      <c r="BT30" s="18"/>
      <c r="BU30" s="18"/>
      <c r="BV30" s="18"/>
      <c r="BW30" s="18"/>
      <c r="BX30" s="18"/>
      <c r="BY30" s="18"/>
      <c r="BZ30" s="18"/>
      <c r="CA30" s="18"/>
      <c r="CB30" s="18"/>
      <c r="CC30" s="18"/>
      <c r="CD30" s="18"/>
    </row>
    <row r="31" spans="1:82" ht="89.55" customHeight="1" x14ac:dyDescent="0.25">
      <c r="A31" s="185"/>
      <c r="B31" s="195"/>
      <c r="C31" s="195"/>
      <c r="D31" s="185"/>
      <c r="E31" s="185"/>
      <c r="F31" s="191"/>
      <c r="G31" s="191"/>
      <c r="H31" s="185"/>
      <c r="I31" s="185"/>
      <c r="J31" s="185"/>
      <c r="K31" s="185"/>
      <c r="L31" s="185"/>
      <c r="M31" s="185"/>
      <c r="N31" s="185"/>
      <c r="O31" s="185"/>
      <c r="P31" s="183"/>
      <c r="Q31" s="183"/>
      <c r="R31" s="183"/>
      <c r="S31" s="183"/>
      <c r="T31" s="183"/>
      <c r="U31" s="183"/>
      <c r="V31" s="183"/>
      <c r="W31" s="183"/>
      <c r="X31" s="183"/>
      <c r="Y31" s="183"/>
      <c r="Z31" s="183"/>
      <c r="AA31" s="183"/>
      <c r="AB31" s="183"/>
      <c r="AC31" s="183"/>
      <c r="AD31" s="183"/>
      <c r="AE31" s="183"/>
      <c r="AF31" s="183"/>
      <c r="AG31" s="183"/>
      <c r="AH31" s="183"/>
      <c r="AI31" s="185"/>
      <c r="AJ31" s="185"/>
      <c r="AK31" s="185"/>
      <c r="AL31" s="126">
        <v>3</v>
      </c>
      <c r="AM31" s="126"/>
      <c r="AN31" s="126" t="e">
        <f>VLOOKUP(AM31,'Opciones Tratamiento'!$M$2:$O$37,3,FALSE)</f>
        <v>#N/A</v>
      </c>
      <c r="AO31" s="129" t="e">
        <f>VLOOKUP(AM31,'Opciones Tratamiento'!$M$2:$O$37,2,FALSE)</f>
        <v>#N/A</v>
      </c>
      <c r="AP31" s="130" t="s">
        <v>485</v>
      </c>
      <c r="AQ31" s="126" t="str">
        <f t="shared" si="26"/>
        <v>Probabilidad</v>
      </c>
      <c r="AR31" s="131" t="s">
        <v>166</v>
      </c>
      <c r="AS31" s="131" t="s">
        <v>174</v>
      </c>
      <c r="AT31" s="132" t="str">
        <f t="shared" si="27"/>
        <v>40%</v>
      </c>
      <c r="AU31" s="131" t="s">
        <v>177</v>
      </c>
      <c r="AV31" s="131" t="s">
        <v>182</v>
      </c>
      <c r="AW31" s="131" t="s">
        <v>186</v>
      </c>
      <c r="AX31" s="133">
        <f t="shared" ref="AX31:AX34" si="32">IFERROR(IF(AND(AQ30="Probabilidad",AQ31="Probabilidad"),(AZ30-(+AZ30*AT31)),IF(AND(AQ30="Impacto",AQ31="Probabilidad"),(AZ29-(+AZ29*AT31)),IF(AQ31="Impacto",AZ30,""))),"")</f>
        <v>0.12959999999999999</v>
      </c>
      <c r="AY31" s="134" t="str">
        <f t="shared" si="28"/>
        <v>Muy Baja</v>
      </c>
      <c r="AZ31" s="132">
        <f t="shared" si="29"/>
        <v>0.12959999999999999</v>
      </c>
      <c r="BA31" s="134" t="str">
        <f t="shared" si="30"/>
        <v>Catastrófico</v>
      </c>
      <c r="BB31" s="132">
        <f t="shared" ref="BB31:BB34" si="33">IFERROR(IF(AND(AQ30="Impacto",AQ31="Impacto"),(BB30-(+BB30*AT31)),IF(AND(AQ30="Probabilidad",AQ31="Impacto"),(BB29-(+BB29*AT31)),IF(AQ31="Probabilidad",BB30,""))),"")</f>
        <v>1</v>
      </c>
      <c r="BC31" s="135" t="str">
        <f t="shared" si="31"/>
        <v>Extremo</v>
      </c>
      <c r="BD31" s="131" t="s">
        <v>197</v>
      </c>
      <c r="BE31" s="127"/>
      <c r="BF31" s="126"/>
      <c r="BG31" s="136"/>
      <c r="BH31" s="136"/>
      <c r="BI31" s="127"/>
      <c r="BJ31" s="126"/>
      <c r="BK31" s="18"/>
      <c r="BL31" s="18"/>
      <c r="BM31" s="18"/>
      <c r="BN31" s="18"/>
      <c r="BO31" s="18"/>
      <c r="BP31" s="18"/>
      <c r="BQ31" s="18"/>
      <c r="BR31" s="18"/>
      <c r="BS31" s="18"/>
      <c r="BT31" s="18"/>
      <c r="BU31" s="18"/>
      <c r="BV31" s="18"/>
      <c r="BW31" s="18"/>
      <c r="BX31" s="18"/>
      <c r="BY31" s="18"/>
      <c r="BZ31" s="18"/>
      <c r="CA31" s="18"/>
      <c r="CB31" s="18"/>
      <c r="CC31" s="18"/>
      <c r="CD31" s="18"/>
    </row>
    <row r="32" spans="1:82" ht="89.55" customHeight="1" x14ac:dyDescent="0.25">
      <c r="A32" s="185"/>
      <c r="B32" s="195"/>
      <c r="C32" s="195"/>
      <c r="D32" s="185"/>
      <c r="E32" s="185"/>
      <c r="F32" s="191"/>
      <c r="G32" s="191"/>
      <c r="H32" s="185"/>
      <c r="I32" s="185"/>
      <c r="J32" s="185"/>
      <c r="K32" s="185"/>
      <c r="L32" s="185"/>
      <c r="M32" s="185"/>
      <c r="N32" s="185"/>
      <c r="O32" s="185"/>
      <c r="P32" s="183"/>
      <c r="Q32" s="183"/>
      <c r="R32" s="183"/>
      <c r="S32" s="183"/>
      <c r="T32" s="183"/>
      <c r="U32" s="183"/>
      <c r="V32" s="183"/>
      <c r="W32" s="183"/>
      <c r="X32" s="183"/>
      <c r="Y32" s="183"/>
      <c r="Z32" s="183"/>
      <c r="AA32" s="183"/>
      <c r="AB32" s="183"/>
      <c r="AC32" s="183"/>
      <c r="AD32" s="183"/>
      <c r="AE32" s="183"/>
      <c r="AF32" s="183"/>
      <c r="AG32" s="183"/>
      <c r="AH32" s="183"/>
      <c r="AI32" s="185"/>
      <c r="AJ32" s="185"/>
      <c r="AK32" s="185"/>
      <c r="AL32" s="126">
        <v>4</v>
      </c>
      <c r="AM32" s="126"/>
      <c r="AN32" s="126" t="e">
        <f>VLOOKUP(AM32,'Opciones Tratamiento'!$M$2:$O$37,3,FALSE)</f>
        <v>#N/A</v>
      </c>
      <c r="AO32" s="129" t="e">
        <f>VLOOKUP(AM32,'Opciones Tratamiento'!$M$2:$O$37,2,FALSE)</f>
        <v>#N/A</v>
      </c>
      <c r="AP32" s="130" t="s">
        <v>427</v>
      </c>
      <c r="AQ32" s="126" t="str">
        <f t="shared" si="26"/>
        <v>Probabilidad</v>
      </c>
      <c r="AR32" s="131" t="s">
        <v>166</v>
      </c>
      <c r="AS32" s="131" t="s">
        <v>174</v>
      </c>
      <c r="AT32" s="132" t="str">
        <f t="shared" si="27"/>
        <v>40%</v>
      </c>
      <c r="AU32" s="131" t="s">
        <v>177</v>
      </c>
      <c r="AV32" s="131" t="s">
        <v>182</v>
      </c>
      <c r="AW32" s="131" t="s">
        <v>186</v>
      </c>
      <c r="AX32" s="133">
        <f t="shared" si="32"/>
        <v>7.7759999999999996E-2</v>
      </c>
      <c r="AY32" s="134" t="str">
        <f t="shared" si="28"/>
        <v>Muy Baja</v>
      </c>
      <c r="AZ32" s="132">
        <f t="shared" si="29"/>
        <v>7.7759999999999996E-2</v>
      </c>
      <c r="BA32" s="134" t="str">
        <f t="shared" si="30"/>
        <v>Catastrófico</v>
      </c>
      <c r="BB32" s="132">
        <f t="shared" si="33"/>
        <v>1</v>
      </c>
      <c r="BC32" s="135" t="str">
        <f t="shared" si="31"/>
        <v>Extremo</v>
      </c>
      <c r="BD32" s="131" t="s">
        <v>197</v>
      </c>
      <c r="BE32" s="127"/>
      <c r="BF32" s="126"/>
      <c r="BG32" s="136"/>
      <c r="BH32" s="136"/>
      <c r="BI32" s="127"/>
      <c r="BJ32" s="126"/>
      <c r="BK32" s="18"/>
      <c r="BL32" s="18"/>
      <c r="BM32" s="18"/>
      <c r="BN32" s="18"/>
      <c r="BO32" s="18"/>
      <c r="BP32" s="18"/>
      <c r="BQ32" s="18"/>
      <c r="BR32" s="18"/>
      <c r="BS32" s="18"/>
      <c r="BT32" s="18"/>
      <c r="BU32" s="18"/>
      <c r="BV32" s="18"/>
      <c r="BW32" s="18"/>
      <c r="BX32" s="18"/>
      <c r="BY32" s="18"/>
      <c r="BZ32" s="18"/>
      <c r="CA32" s="18"/>
      <c r="CB32" s="18"/>
      <c r="CC32" s="18"/>
      <c r="CD32" s="18"/>
    </row>
    <row r="33" spans="1:82" ht="89.55" customHeight="1" x14ac:dyDescent="0.25">
      <c r="A33" s="185"/>
      <c r="B33" s="195"/>
      <c r="C33" s="195"/>
      <c r="D33" s="185"/>
      <c r="E33" s="185"/>
      <c r="F33" s="191"/>
      <c r="G33" s="191"/>
      <c r="H33" s="185"/>
      <c r="I33" s="185"/>
      <c r="J33" s="185"/>
      <c r="K33" s="185"/>
      <c r="L33" s="185"/>
      <c r="M33" s="185"/>
      <c r="N33" s="185"/>
      <c r="O33" s="185"/>
      <c r="P33" s="183"/>
      <c r="Q33" s="183"/>
      <c r="R33" s="183"/>
      <c r="S33" s="183"/>
      <c r="T33" s="183"/>
      <c r="U33" s="183"/>
      <c r="V33" s="183"/>
      <c r="W33" s="183"/>
      <c r="X33" s="183"/>
      <c r="Y33" s="183"/>
      <c r="Z33" s="183"/>
      <c r="AA33" s="183"/>
      <c r="AB33" s="183"/>
      <c r="AC33" s="183"/>
      <c r="AD33" s="183"/>
      <c r="AE33" s="183"/>
      <c r="AF33" s="183"/>
      <c r="AG33" s="183"/>
      <c r="AH33" s="183"/>
      <c r="AI33" s="185"/>
      <c r="AJ33" s="185"/>
      <c r="AK33" s="185"/>
      <c r="AL33" s="126">
        <v>5</v>
      </c>
      <c r="AM33" s="126"/>
      <c r="AN33" s="126" t="e">
        <f>VLOOKUP(AM33,'Opciones Tratamiento'!$M$2:$O$37,3,FALSE)</f>
        <v>#N/A</v>
      </c>
      <c r="AO33" s="129" t="e">
        <f>VLOOKUP(AM33,'Opciones Tratamiento'!$M$2:$O$37,2,FALSE)</f>
        <v>#N/A</v>
      </c>
      <c r="AP33" s="130" t="s">
        <v>428</v>
      </c>
      <c r="AQ33" s="126" t="str">
        <f t="shared" si="26"/>
        <v>Impacto</v>
      </c>
      <c r="AR33" s="131" t="s">
        <v>170</v>
      </c>
      <c r="AS33" s="131" t="s">
        <v>174</v>
      </c>
      <c r="AT33" s="132" t="str">
        <f t="shared" si="27"/>
        <v>25%</v>
      </c>
      <c r="AU33" s="131" t="s">
        <v>177</v>
      </c>
      <c r="AV33" s="131" t="s">
        <v>182</v>
      </c>
      <c r="AW33" s="131" t="s">
        <v>186</v>
      </c>
      <c r="AX33" s="133">
        <f t="shared" si="32"/>
        <v>7.7759999999999996E-2</v>
      </c>
      <c r="AY33" s="134" t="str">
        <f t="shared" si="28"/>
        <v>Muy Baja</v>
      </c>
      <c r="AZ33" s="132">
        <f t="shared" si="29"/>
        <v>7.7759999999999996E-2</v>
      </c>
      <c r="BA33" s="134" t="str">
        <f t="shared" si="30"/>
        <v>Mayor</v>
      </c>
      <c r="BB33" s="132">
        <f t="shared" si="33"/>
        <v>0.75</v>
      </c>
      <c r="BC33" s="135" t="str">
        <f t="shared" si="31"/>
        <v>Alto</v>
      </c>
      <c r="BD33" s="131" t="s">
        <v>197</v>
      </c>
      <c r="BE33" s="127"/>
      <c r="BF33" s="126"/>
      <c r="BG33" s="136"/>
      <c r="BH33" s="136"/>
      <c r="BI33" s="127"/>
      <c r="BJ33" s="126"/>
      <c r="BK33" s="18"/>
      <c r="BL33" s="18"/>
      <c r="BM33" s="18"/>
      <c r="BN33" s="18"/>
      <c r="BO33" s="18"/>
      <c r="BP33" s="18"/>
      <c r="BQ33" s="18"/>
      <c r="BR33" s="18"/>
      <c r="BS33" s="18"/>
      <c r="BT33" s="18"/>
      <c r="BU33" s="18"/>
      <c r="BV33" s="18"/>
      <c r="BW33" s="18"/>
      <c r="BX33" s="18"/>
      <c r="BY33" s="18"/>
      <c r="BZ33" s="18"/>
      <c r="CA33" s="18"/>
      <c r="CB33" s="18"/>
      <c r="CC33" s="18"/>
      <c r="CD33" s="18"/>
    </row>
    <row r="34" spans="1:82" ht="89.55" customHeight="1" x14ac:dyDescent="0.25">
      <c r="A34" s="185"/>
      <c r="B34" s="195"/>
      <c r="C34" s="195"/>
      <c r="D34" s="185"/>
      <c r="E34" s="185"/>
      <c r="F34" s="191"/>
      <c r="G34" s="191"/>
      <c r="H34" s="185"/>
      <c r="I34" s="185"/>
      <c r="J34" s="185"/>
      <c r="K34" s="185"/>
      <c r="L34" s="185"/>
      <c r="M34" s="185"/>
      <c r="N34" s="185"/>
      <c r="O34" s="185"/>
      <c r="P34" s="183"/>
      <c r="Q34" s="183"/>
      <c r="R34" s="183"/>
      <c r="S34" s="183"/>
      <c r="T34" s="183"/>
      <c r="U34" s="183"/>
      <c r="V34" s="183"/>
      <c r="W34" s="183"/>
      <c r="X34" s="183"/>
      <c r="Y34" s="183"/>
      <c r="Z34" s="183"/>
      <c r="AA34" s="183"/>
      <c r="AB34" s="183"/>
      <c r="AC34" s="183"/>
      <c r="AD34" s="183"/>
      <c r="AE34" s="183"/>
      <c r="AF34" s="183"/>
      <c r="AG34" s="183"/>
      <c r="AH34" s="183"/>
      <c r="AI34" s="185"/>
      <c r="AJ34" s="185"/>
      <c r="AK34" s="185"/>
      <c r="AL34" s="126">
        <v>6</v>
      </c>
      <c r="AM34" s="126"/>
      <c r="AN34" s="126" t="e">
        <f>VLOOKUP(AM34,'Opciones Tratamiento'!$M$2:$O$37,3,FALSE)</f>
        <v>#N/A</v>
      </c>
      <c r="AO34" s="129" t="e">
        <f>VLOOKUP(AM34,'Opciones Tratamiento'!$M$2:$O$37,2,FALSE)</f>
        <v>#N/A</v>
      </c>
      <c r="AP34" s="130" t="s">
        <v>486</v>
      </c>
      <c r="AQ34" s="126" t="str">
        <f t="shared" si="26"/>
        <v>Impacto</v>
      </c>
      <c r="AR34" s="131" t="s">
        <v>170</v>
      </c>
      <c r="AS34" s="131" t="s">
        <v>174</v>
      </c>
      <c r="AT34" s="132" t="str">
        <f t="shared" si="27"/>
        <v>25%</v>
      </c>
      <c r="AU34" s="131" t="s">
        <v>177</v>
      </c>
      <c r="AV34" s="131" t="s">
        <v>182</v>
      </c>
      <c r="AW34" s="131" t="s">
        <v>186</v>
      </c>
      <c r="AX34" s="133">
        <f t="shared" si="32"/>
        <v>7.7759999999999996E-2</v>
      </c>
      <c r="AY34" s="134" t="str">
        <f t="shared" si="28"/>
        <v>Muy Baja</v>
      </c>
      <c r="AZ34" s="132">
        <f t="shared" si="29"/>
        <v>7.7759999999999996E-2</v>
      </c>
      <c r="BA34" s="134" t="str">
        <f t="shared" si="30"/>
        <v>Moderado</v>
      </c>
      <c r="BB34" s="132">
        <f t="shared" si="33"/>
        <v>0.5625</v>
      </c>
      <c r="BC34" s="135" t="str">
        <f t="shared" si="31"/>
        <v>Moderado</v>
      </c>
      <c r="BD34" s="131" t="s">
        <v>197</v>
      </c>
      <c r="BE34" s="127"/>
      <c r="BF34" s="126"/>
      <c r="BG34" s="136"/>
      <c r="BH34" s="136"/>
      <c r="BI34" s="127"/>
      <c r="BJ34" s="126"/>
      <c r="BK34" s="18"/>
      <c r="BL34" s="18"/>
      <c r="BM34" s="18"/>
      <c r="BN34" s="18"/>
      <c r="BO34" s="18"/>
      <c r="BP34" s="18"/>
      <c r="BQ34" s="18"/>
      <c r="BR34" s="18"/>
      <c r="BS34" s="18"/>
      <c r="BT34" s="18"/>
      <c r="BU34" s="18"/>
      <c r="BV34" s="18"/>
      <c r="BW34" s="18"/>
      <c r="BX34" s="18"/>
      <c r="BY34" s="18"/>
      <c r="BZ34" s="18"/>
      <c r="CA34" s="18"/>
      <c r="CB34" s="18"/>
      <c r="CC34" s="18"/>
      <c r="CD34" s="18"/>
    </row>
    <row r="35" spans="1:82" ht="81.45" customHeight="1" x14ac:dyDescent="0.25">
      <c r="A35" s="188">
        <v>6</v>
      </c>
      <c r="B35" s="184" t="s">
        <v>429</v>
      </c>
      <c r="C35" s="184" t="s">
        <v>194</v>
      </c>
      <c r="D35" s="184" t="s">
        <v>228</v>
      </c>
      <c r="E35" s="184"/>
      <c r="F35" s="191" t="s">
        <v>430</v>
      </c>
      <c r="G35" s="191" t="s">
        <v>431</v>
      </c>
      <c r="H35" s="184" t="str">
        <f>_xlfn.CONCAT("Posibilidad de afectación ",IF(C35='Opciones Tratamiento'!$E$2,"económica",IF(C35='Opciones Tratamiento'!$E$4,"económica y reputacional",LOWER(C35)))," por ",LOWER(F35), ", debido a ",LOWER(G35))</f>
        <v>Posibilidad de afectación reputacional por favorecer a privados, con relación a un  informe de seguimiento, omitiendo su traslado a medidas especiales, debido a falta de información clara y debilidad en canales de acceso a la publicidad de la normatividad vigente y de los parámetros técnicos de los trámites de la delegada.
posibles conflictos de interés del servidor encargado de realizar el seguimiento del proyecto de inversión"</v>
      </c>
      <c r="I35" s="184" t="s">
        <v>205</v>
      </c>
      <c r="J35" s="188" t="s">
        <v>232</v>
      </c>
      <c r="K35" s="188" t="s">
        <v>244</v>
      </c>
      <c r="L35" s="189" t="str">
        <f>IF(OR(K35='Opciones Tratamiento'!$K$14,K35='Opciones Tratamiento'!$K$15,K35='Opciones Tratamiento'!$K$16),"Muy Baja",IF(OR(K35='Opciones Tratamiento'!$K$10,K35='Opciones Tratamiento'!$K$11,K35='Opciones Tratamiento'!$K$12,K35='Opciones Tratamiento'!$K$13),"Baja",IF(OR(K35='Opciones Tratamiento'!$K$4,K35='Opciones Tratamiento'!$K$5,K35='Opciones Tratamiento'!$K$6,K35='Opciones Tratamiento'!$K$7,K35='Opciones Tratamiento'!$K$8,K35='Opciones Tratamiento'!$K$9),"Media",IF(K35='Opciones Tratamiento'!$K$3,"Alta",IF(OR(K35='Opciones Tratamiento'!$K$2,K35='Opciones Tratamiento'!$K$17),"Muy Alta")))))</f>
        <v>Media</v>
      </c>
      <c r="M35" s="183">
        <f>IF(L35="","",IF(L35="Muy Baja",0.2,IF(L35="Baja",0.4,IF(L35="Media",0.6,IF(L35="Alta",0.8,IF(L35="Muy Alta",1,))))))</f>
        <v>0.6</v>
      </c>
      <c r="N35" s="183" t="s">
        <v>123</v>
      </c>
      <c r="O35" s="183" t="str">
        <f ca="1">IF(NOT(ISERROR(MATCH(N35,'Tabla Impacto'!$B$221:$B$223,0))),'Tabla Impacto'!$F$223&amp;"Por favor no seleccionar los criterios de impacto(Afectación Económica o presupuestal y Pérdida Reputacional)",N35)</f>
        <v>❌Por favor no seleccionar los criterios de impacto(Afectación Económica o presupuestal y Pérdida Reputacional)</v>
      </c>
      <c r="P35" s="183" t="s">
        <v>231</v>
      </c>
      <c r="Q35" s="183" t="s">
        <v>231</v>
      </c>
      <c r="R35" s="183" t="s">
        <v>231</v>
      </c>
      <c r="S35" s="183" t="s">
        <v>231</v>
      </c>
      <c r="T35" s="183" t="s">
        <v>231</v>
      </c>
      <c r="U35" s="183" t="s">
        <v>232</v>
      </c>
      <c r="V35" s="183" t="s">
        <v>231</v>
      </c>
      <c r="W35" s="183" t="s">
        <v>231</v>
      </c>
      <c r="X35" s="183" t="s">
        <v>232</v>
      </c>
      <c r="Y35" s="183" t="s">
        <v>231</v>
      </c>
      <c r="Z35" s="183" t="s">
        <v>231</v>
      </c>
      <c r="AA35" s="183" t="s">
        <v>231</v>
      </c>
      <c r="AB35" s="183" t="s">
        <v>231</v>
      </c>
      <c r="AC35" s="183" t="s">
        <v>231</v>
      </c>
      <c r="AD35" s="183" t="s">
        <v>231</v>
      </c>
      <c r="AE35" s="183" t="s">
        <v>232</v>
      </c>
      <c r="AF35" s="183" t="s">
        <v>231</v>
      </c>
      <c r="AG35" s="183" t="s">
        <v>231</v>
      </c>
      <c r="AH35" s="183" t="s">
        <v>232</v>
      </c>
      <c r="AI35" s="189" t="str">
        <f>IF(OR(D35='Opciones Tratamiento'!$H$2,D35='Opciones Tratamiento'!$H$4),IF(OR(O35='Tabla Impacto'!$C$11,O35='Tabla Impacto'!$D$11),"Leve",IF(OR(O35='Tabla Impacto'!$C$12,O35='Tabla Impacto'!$D$12),"Menor",IF(OR(O35='Tabla Impacto'!$C$13,O35='Tabla Impacto'!$D$13),"Moderado",IF(OR(O35='Tabla Impacto'!$C$14,O35='Tabla Impacto'!$D$14),"Mayor",IF(OR(O35='Tabla Impacto'!$C$15,O35='Tabla Impacto'!$D$15),"Catastrófico",""))))),IF(D35='Opciones Tratamiento'!$H$3,IF(COUNTIF('Mapa final'!P35:AH35,"Si")&lt;=5,"Moderado",IF(AND(COUNTIF('Mapa final'!P35:AH35,"Si")&gt;5,COUNTIF('Mapa final'!P35:AH35,"Si")&lt;=10),"Mayor",IF(COUNTIF('Mapa final'!P35:AH35,"Si")&gt;10,"Catastrófico","")))))</f>
        <v>Catastrófico</v>
      </c>
      <c r="AJ35" s="183">
        <f>IF(AI35="","",IF(AI35="Leve",0.2,IF(AI35="Menor",0.4,IF(AI35="Moderado",0.6,IF(AI35="Mayor",0.8,IF(AI35="Catastrófico",1,))))))</f>
        <v>1</v>
      </c>
      <c r="AK35" s="190" t="str">
        <f>IF(OR(AND(L35="Muy Baja",AI35="Leve"),AND(L35="Muy Baja",AI35="Menor"),AND(L35="Baja",AI35="Leve")),"Bajo",IF(OR(AND(L35="Muy baja",AI35="Moderado"),AND(L35="Baja",AI35="Menor"),AND(L35="Baja",AI35="Moderado"),AND(L35="Media",AI35="Leve"),AND(L35="Media",AI35="Menor"),AND(L35="Media",AI35="Moderado"),AND(L35="Alta",AI35="Leve"),AND(L35="Alta",AI35="Menor")),"Moderado",IF(OR(AND(L35="Muy Baja",AI35="Mayor"),AND(L35="Baja",AI35="Mayor"),AND(L35="Media",AI35="Mayor"),AND(L35="Alta",AI35="Moderado"),AND(L35="Alta",AI35="Mayor"),AND(L35="Muy Alta",AI35="Leve"),AND(L35="Muy Alta",AI35="Menor"),AND(L35="Muy Alta",AI35="Moderado"),AND(L35="Muy Alta",AI35="Mayor")),"Alto",IF(OR(AND(L35="Muy Baja",AI35="Catastrófico"),AND(L35="Baja",AI35="Catastrófico"),AND(L35="Media",AI35="Catastrófico"),AND(L35="Alta",AI35="Catastrófico"),AND(L35="Muy Alta",AI35="Catastrófico")),"Extremo",""))))</f>
        <v>Extremo</v>
      </c>
      <c r="AL35" s="126">
        <v>1</v>
      </c>
      <c r="AM35" s="126"/>
      <c r="AN35" s="126" t="e">
        <f>VLOOKUP(AM35,'Opciones Tratamiento'!$M$2:$O$37,3,FALSE)</f>
        <v>#N/A</v>
      </c>
      <c r="AO35" s="129" t="e">
        <f>VLOOKUP(AM35,'Opciones Tratamiento'!$M$2:$O$37,2,FALSE)</f>
        <v>#N/A</v>
      </c>
      <c r="AP35" s="130" t="s">
        <v>432</v>
      </c>
      <c r="AQ35" s="126" t="str">
        <f t="shared" ref="AQ35:AQ39" si="34">IF(OR(AR35="Preventivo",AR35="Detectivo"),"Probabilidad",IF(AR35="Correctivo","Impacto",""))</f>
        <v>Probabilidad</v>
      </c>
      <c r="AR35" s="131" t="s">
        <v>166</v>
      </c>
      <c r="AS35" s="131" t="s">
        <v>174</v>
      </c>
      <c r="AT35" s="132" t="str">
        <f t="shared" ref="AT35:AT39" si="35">IF(AND(AR35="Preventivo",AS35="Automático"),"50%",IF(AND(AR35="Preventivo",AS35="Manual"),"40%",IF(AND(AR35="Detectivo",AS35="Automático"),"40%",IF(AND(AR35="Detectivo",AS35="Manual"),"30%",IF(AND(AR35="Correctivo",AS35="Automático"),"35%",IF(AND(AR35="Correctivo",AS35="Manual"),"25%",""))))))</f>
        <v>40%</v>
      </c>
      <c r="AU35" s="131" t="s">
        <v>177</v>
      </c>
      <c r="AV35" s="131" t="s">
        <v>182</v>
      </c>
      <c r="AW35" s="131" t="s">
        <v>186</v>
      </c>
      <c r="AX35" s="133">
        <f>IFERROR(IF(AQ35="Probabilidad",(M35-(+M35*AT35)),IF(AQ35="Impacto",M35,"")),"")</f>
        <v>0.36</v>
      </c>
      <c r="AY35" s="134" t="str">
        <f t="shared" ref="AY35:AY39" si="36">IFERROR(IF(AX35="","",IF(AX35&lt;=0.2,"Muy Baja",IF(AX35&lt;=0.4,"Baja",IF(AX35&lt;=0.6,"Media",IF(AX35&lt;=0.8,"Alta","Muy Alta"))))),"")</f>
        <v>Baja</v>
      </c>
      <c r="AZ35" s="132">
        <f t="shared" ref="AZ35:AZ39" si="37">+AX35</f>
        <v>0.36</v>
      </c>
      <c r="BA35" s="134" t="str">
        <f t="shared" ref="BA35:BA39" si="38">IFERROR(IF(BB35="","",IF(BB35&lt;=0.2,"Leve",IF(BB35&lt;=0.4,"Menor",IF(BB35&lt;=0.6,"Moderado",IF(BB35&lt;=0.8,"Mayor","Catastrófico"))))),"")</f>
        <v>Catastrófico</v>
      </c>
      <c r="BB35" s="132">
        <f>IFERROR(IF(AQ35="Impacto",(AJ35-(+AJ35*AT35)),IF(AQ35="Probabilidad",AJ35,"")),"")</f>
        <v>1</v>
      </c>
      <c r="BC35" s="135" t="str">
        <f t="shared" ref="BC35:BC39" si="39">IFERROR(IF(OR(AND(AY35="Muy Baja",BA35="Leve"),AND(AY35="Muy Baja",BA35="Menor"),AND(AY35="Baja",BA35="Leve")),"Bajo",IF(OR(AND(AY35="Muy baja",BA35="Moderado"),AND(AY35="Baja",BA35="Menor"),AND(AY35="Baja",BA35="Moderado"),AND(AY35="Media",BA35="Leve"),AND(AY35="Media",BA35="Menor"),AND(AY35="Media",BA35="Moderado"),AND(AY35="Alta",BA35="Leve"),AND(AY35="Alta",BA35="Menor")),"Moderado",IF(OR(AND(AY35="Muy Baja",BA35="Mayor"),AND(AY35="Baja",BA35="Mayor"),AND(AY35="Media",BA35="Mayor"),AND(AY35="Alta",BA35="Moderado"),AND(AY35="Alta",BA35="Mayor"),AND(AY35="Muy Alta",BA35="Leve"),AND(AY35="Muy Alta",BA35="Menor"),AND(AY35="Muy Alta",BA35="Moderado"),AND(AY35="Muy Alta",BA35="Mayor")),"Alto",IF(OR(AND(AY35="Muy Baja",BA35="Catastrófico"),AND(AY35="Baja",BA35="Catastrófico"),AND(AY35="Media",BA35="Catastrófico"),AND(AY35="Alta",BA35="Catastrófico"),AND(AY35="Muy Alta",BA35="Catastrófico")),"Extremo","")))),"")</f>
        <v>Extremo</v>
      </c>
      <c r="BD35" s="131" t="s">
        <v>197</v>
      </c>
      <c r="BE35" s="127"/>
      <c r="BF35" s="126"/>
      <c r="BG35" s="136"/>
      <c r="BH35" s="136"/>
      <c r="BI35" s="127"/>
      <c r="BJ35" s="126"/>
      <c r="BK35" s="18"/>
      <c r="BL35" s="18"/>
      <c r="BM35" s="18"/>
      <c r="BN35" s="18"/>
      <c r="BO35" s="18"/>
      <c r="BP35" s="18"/>
      <c r="BQ35" s="18"/>
      <c r="BR35" s="18"/>
      <c r="BS35" s="18"/>
      <c r="BT35" s="18"/>
      <c r="BU35" s="18"/>
      <c r="BV35" s="18"/>
      <c r="BW35" s="18"/>
      <c r="BX35" s="18"/>
      <c r="BY35" s="18"/>
      <c r="BZ35" s="18"/>
      <c r="CA35" s="18"/>
      <c r="CB35" s="18"/>
      <c r="CC35" s="18"/>
      <c r="CD35" s="18"/>
    </row>
    <row r="36" spans="1:82" ht="81.45" customHeight="1" x14ac:dyDescent="0.25">
      <c r="A36" s="185"/>
      <c r="B36" s="185"/>
      <c r="C36" s="185"/>
      <c r="D36" s="185"/>
      <c r="E36" s="185"/>
      <c r="F36" s="191"/>
      <c r="G36" s="191"/>
      <c r="H36" s="185"/>
      <c r="I36" s="185"/>
      <c r="J36" s="185"/>
      <c r="K36" s="185"/>
      <c r="L36" s="185"/>
      <c r="M36" s="185"/>
      <c r="N36" s="185"/>
      <c r="O36" s="185"/>
      <c r="P36" s="183"/>
      <c r="Q36" s="183"/>
      <c r="R36" s="183"/>
      <c r="S36" s="183"/>
      <c r="T36" s="183"/>
      <c r="U36" s="183"/>
      <c r="V36" s="183"/>
      <c r="W36" s="183"/>
      <c r="X36" s="183"/>
      <c r="Y36" s="183"/>
      <c r="Z36" s="183"/>
      <c r="AA36" s="183"/>
      <c r="AB36" s="183"/>
      <c r="AC36" s="183"/>
      <c r="AD36" s="183"/>
      <c r="AE36" s="183"/>
      <c r="AF36" s="183"/>
      <c r="AG36" s="183"/>
      <c r="AH36" s="183"/>
      <c r="AI36" s="185"/>
      <c r="AJ36" s="185"/>
      <c r="AK36" s="185"/>
      <c r="AL36" s="126">
        <v>2</v>
      </c>
      <c r="AM36" s="126"/>
      <c r="AN36" s="126" t="e">
        <f>VLOOKUP(AM36,'Opciones Tratamiento'!$M$2:$O$37,3,FALSE)</f>
        <v>#N/A</v>
      </c>
      <c r="AO36" s="129" t="e">
        <f>VLOOKUP(AM36,'Opciones Tratamiento'!$M$2:$O$37,2,FALSE)</f>
        <v>#N/A</v>
      </c>
      <c r="AP36" s="130" t="s">
        <v>434</v>
      </c>
      <c r="AQ36" s="126" t="str">
        <f t="shared" si="34"/>
        <v>Probabilidad</v>
      </c>
      <c r="AR36" s="131" t="s">
        <v>166</v>
      </c>
      <c r="AS36" s="131" t="s">
        <v>174</v>
      </c>
      <c r="AT36" s="132" t="str">
        <f t="shared" si="35"/>
        <v>40%</v>
      </c>
      <c r="AU36" s="131" t="s">
        <v>177</v>
      </c>
      <c r="AV36" s="131" t="s">
        <v>182</v>
      </c>
      <c r="AW36" s="131" t="s">
        <v>186</v>
      </c>
      <c r="AX36" s="133">
        <f>IFERROR(IF(AND(AQ35="Probabilidad",AQ36="Probabilidad"),(AZ35-(+AZ35*AT36)),IF(AQ36="Probabilidad",(M35-(+M35*AT36)),IF(AQ36="Impacto",AZ35,""))),"")</f>
        <v>0.216</v>
      </c>
      <c r="AY36" s="134" t="str">
        <f t="shared" si="36"/>
        <v>Baja</v>
      </c>
      <c r="AZ36" s="132">
        <f t="shared" si="37"/>
        <v>0.216</v>
      </c>
      <c r="BA36" s="134" t="str">
        <f t="shared" si="38"/>
        <v>Catastrófico</v>
      </c>
      <c r="BB36" s="132">
        <f>IFERROR(IF(AND(AQ35="Impacto",AQ36="Impacto"),(BB31-(+BB31*AT36)),IF(AQ36="Impacto",($AJ$14-(+$AJ$14*AT36)),IF(AQ36="Probabilidad",BB31,""))),"")</f>
        <v>1</v>
      </c>
      <c r="BC36" s="135" t="str">
        <f t="shared" si="39"/>
        <v>Extremo</v>
      </c>
      <c r="BD36" s="131" t="s">
        <v>197</v>
      </c>
      <c r="BE36" s="127"/>
      <c r="BF36" s="126"/>
      <c r="BG36" s="136"/>
      <c r="BH36" s="136"/>
      <c r="BI36" s="127"/>
      <c r="BJ36" s="126"/>
      <c r="BK36" s="18"/>
      <c r="BL36" s="18"/>
      <c r="BM36" s="18"/>
      <c r="BN36" s="18"/>
      <c r="BO36" s="18"/>
      <c r="BP36" s="18"/>
      <c r="BQ36" s="18"/>
      <c r="BR36" s="18"/>
      <c r="BS36" s="18"/>
      <c r="BT36" s="18"/>
      <c r="BU36" s="18"/>
      <c r="BV36" s="18"/>
      <c r="BW36" s="18"/>
      <c r="BX36" s="18"/>
      <c r="BY36" s="18"/>
      <c r="BZ36" s="18"/>
      <c r="CA36" s="18"/>
      <c r="CB36" s="18"/>
      <c r="CC36" s="18"/>
      <c r="CD36" s="18"/>
    </row>
    <row r="37" spans="1:82" ht="81.45" customHeight="1" x14ac:dyDescent="0.25">
      <c r="A37" s="185"/>
      <c r="B37" s="185"/>
      <c r="C37" s="185"/>
      <c r="D37" s="185"/>
      <c r="E37" s="185"/>
      <c r="F37" s="191"/>
      <c r="G37" s="191"/>
      <c r="H37" s="185"/>
      <c r="I37" s="185"/>
      <c r="J37" s="185"/>
      <c r="K37" s="185"/>
      <c r="L37" s="185"/>
      <c r="M37" s="185"/>
      <c r="N37" s="185"/>
      <c r="O37" s="185"/>
      <c r="P37" s="183"/>
      <c r="Q37" s="183"/>
      <c r="R37" s="183"/>
      <c r="S37" s="183"/>
      <c r="T37" s="183"/>
      <c r="U37" s="183"/>
      <c r="V37" s="183"/>
      <c r="W37" s="183"/>
      <c r="X37" s="183"/>
      <c r="Y37" s="183"/>
      <c r="Z37" s="183"/>
      <c r="AA37" s="183"/>
      <c r="AB37" s="183"/>
      <c r="AC37" s="183"/>
      <c r="AD37" s="183"/>
      <c r="AE37" s="183"/>
      <c r="AF37" s="183"/>
      <c r="AG37" s="183"/>
      <c r="AH37" s="183"/>
      <c r="AI37" s="185"/>
      <c r="AJ37" s="185"/>
      <c r="AK37" s="185"/>
      <c r="AL37" s="126">
        <v>3</v>
      </c>
      <c r="AM37" s="126"/>
      <c r="AN37" s="126" t="e">
        <f>VLOOKUP(AM37,'Opciones Tratamiento'!$M$2:$O$37,3,FALSE)</f>
        <v>#N/A</v>
      </c>
      <c r="AO37" s="129" t="e">
        <f>VLOOKUP(AM37,'Opciones Tratamiento'!$M$2:$O$37,2,FALSE)</f>
        <v>#N/A</v>
      </c>
      <c r="AP37" s="129" t="s">
        <v>433</v>
      </c>
      <c r="AQ37" s="126" t="str">
        <f t="shared" si="34"/>
        <v>Probabilidad</v>
      </c>
      <c r="AR37" s="131" t="s">
        <v>166</v>
      </c>
      <c r="AS37" s="131" t="s">
        <v>174</v>
      </c>
      <c r="AT37" s="132" t="str">
        <f t="shared" si="35"/>
        <v>40%</v>
      </c>
      <c r="AU37" s="131" t="s">
        <v>177</v>
      </c>
      <c r="AV37" s="131" t="s">
        <v>182</v>
      </c>
      <c r="AW37" s="131" t="s">
        <v>186</v>
      </c>
      <c r="AX37" s="133">
        <f t="shared" ref="AX37:AX39" si="40">IFERROR(IF(AND(AQ36="Probabilidad",AQ37="Probabilidad"),(AZ36-(+AZ36*AT37)),IF(AND(AQ36="Impacto",AQ37="Probabilidad"),(AZ35-(+AZ35*AT37)),IF(AQ37="Impacto",AZ36,""))),"")</f>
        <v>0.12959999999999999</v>
      </c>
      <c r="AY37" s="134" t="str">
        <f t="shared" si="36"/>
        <v>Muy Baja</v>
      </c>
      <c r="AZ37" s="132">
        <f t="shared" si="37"/>
        <v>0.12959999999999999</v>
      </c>
      <c r="BA37" s="134" t="str">
        <f t="shared" si="38"/>
        <v>Catastrófico</v>
      </c>
      <c r="BB37" s="132">
        <f t="shared" ref="BB37:BB39" si="41">IFERROR(IF(AND(AQ36="Impacto",AQ37="Impacto"),(BB36-(+BB36*AT37)),IF(AND(AQ36="Probabilidad",AQ37="Impacto"),(BB35-(+BB35*AT37)),IF(AQ37="Probabilidad",BB36,""))),"")</f>
        <v>1</v>
      </c>
      <c r="BC37" s="135" t="str">
        <f t="shared" si="39"/>
        <v>Extremo</v>
      </c>
      <c r="BD37" s="131" t="s">
        <v>197</v>
      </c>
      <c r="BE37" s="127"/>
      <c r="BF37" s="126"/>
      <c r="BG37" s="136"/>
      <c r="BH37" s="136"/>
      <c r="BI37" s="127"/>
      <c r="BJ37" s="126"/>
      <c r="BK37" s="18"/>
      <c r="BL37" s="18"/>
      <c r="BM37" s="18"/>
      <c r="BN37" s="18"/>
      <c r="BO37" s="18"/>
      <c r="BP37" s="18"/>
      <c r="BQ37" s="18"/>
      <c r="BR37" s="18"/>
      <c r="BS37" s="18"/>
      <c r="BT37" s="18"/>
      <c r="BU37" s="18"/>
      <c r="BV37" s="18"/>
      <c r="BW37" s="18"/>
      <c r="BX37" s="18"/>
      <c r="BY37" s="18"/>
      <c r="BZ37" s="18"/>
      <c r="CA37" s="18"/>
      <c r="CB37" s="18"/>
      <c r="CC37" s="18"/>
      <c r="CD37" s="18"/>
    </row>
    <row r="38" spans="1:82" ht="81.45" customHeight="1" x14ac:dyDescent="0.25">
      <c r="A38" s="185"/>
      <c r="B38" s="185"/>
      <c r="C38" s="185"/>
      <c r="D38" s="185"/>
      <c r="E38" s="185"/>
      <c r="F38" s="191"/>
      <c r="G38" s="191"/>
      <c r="H38" s="185"/>
      <c r="I38" s="185"/>
      <c r="J38" s="185"/>
      <c r="K38" s="185"/>
      <c r="L38" s="185"/>
      <c r="M38" s="185"/>
      <c r="N38" s="185"/>
      <c r="O38" s="185"/>
      <c r="P38" s="183"/>
      <c r="Q38" s="183"/>
      <c r="R38" s="183"/>
      <c r="S38" s="183"/>
      <c r="T38" s="183"/>
      <c r="U38" s="183"/>
      <c r="V38" s="183"/>
      <c r="W38" s="183"/>
      <c r="X38" s="183"/>
      <c r="Y38" s="183"/>
      <c r="Z38" s="183"/>
      <c r="AA38" s="183"/>
      <c r="AB38" s="183"/>
      <c r="AC38" s="183"/>
      <c r="AD38" s="183"/>
      <c r="AE38" s="183"/>
      <c r="AF38" s="183"/>
      <c r="AG38" s="183"/>
      <c r="AH38" s="183"/>
      <c r="AI38" s="185"/>
      <c r="AJ38" s="185"/>
      <c r="AK38" s="185"/>
      <c r="AL38" s="126">
        <v>4</v>
      </c>
      <c r="AM38" s="126"/>
      <c r="AN38" s="126" t="e">
        <f>VLOOKUP(AM38,'Opciones Tratamiento'!$M$2:$O$37,3,FALSE)</f>
        <v>#N/A</v>
      </c>
      <c r="AO38" s="129" t="e">
        <f>VLOOKUP(AM38,'Opciones Tratamiento'!$M$2:$O$37,2,FALSE)</f>
        <v>#N/A</v>
      </c>
      <c r="AP38" s="130" t="s">
        <v>435</v>
      </c>
      <c r="AQ38" s="126" t="str">
        <f t="shared" si="34"/>
        <v>Impacto</v>
      </c>
      <c r="AR38" s="131" t="s">
        <v>170</v>
      </c>
      <c r="AS38" s="131" t="s">
        <v>174</v>
      </c>
      <c r="AT38" s="132" t="str">
        <f t="shared" si="35"/>
        <v>25%</v>
      </c>
      <c r="AU38" s="131" t="s">
        <v>177</v>
      </c>
      <c r="AV38" s="131" t="s">
        <v>182</v>
      </c>
      <c r="AW38" s="131" t="s">
        <v>186</v>
      </c>
      <c r="AX38" s="133">
        <f t="shared" si="40"/>
        <v>0.12959999999999999</v>
      </c>
      <c r="AY38" s="134" t="str">
        <f t="shared" si="36"/>
        <v>Muy Baja</v>
      </c>
      <c r="AZ38" s="132">
        <f t="shared" si="37"/>
        <v>0.12959999999999999</v>
      </c>
      <c r="BA38" s="134" t="str">
        <f t="shared" si="38"/>
        <v>Mayor</v>
      </c>
      <c r="BB38" s="132">
        <f t="shared" si="41"/>
        <v>0.75</v>
      </c>
      <c r="BC38" s="135" t="str">
        <f t="shared" si="39"/>
        <v>Alto</v>
      </c>
      <c r="BD38" s="131" t="s">
        <v>197</v>
      </c>
      <c r="BE38" s="127"/>
      <c r="BF38" s="126"/>
      <c r="BG38" s="136"/>
      <c r="BH38" s="136"/>
      <c r="BI38" s="127"/>
      <c r="BJ38" s="126"/>
      <c r="BK38" s="18"/>
      <c r="BL38" s="18"/>
      <c r="BM38" s="18"/>
      <c r="BN38" s="18"/>
      <c r="BO38" s="18"/>
      <c r="BP38" s="18"/>
      <c r="BQ38" s="18"/>
      <c r="BR38" s="18"/>
      <c r="BS38" s="18"/>
      <c r="BT38" s="18"/>
      <c r="BU38" s="18"/>
      <c r="BV38" s="18"/>
      <c r="BW38" s="18"/>
      <c r="BX38" s="18"/>
      <c r="BY38" s="18"/>
      <c r="BZ38" s="18"/>
      <c r="CA38" s="18"/>
      <c r="CB38" s="18"/>
      <c r="CC38" s="18"/>
      <c r="CD38" s="18"/>
    </row>
    <row r="39" spans="1:82" ht="81.45" customHeight="1" x14ac:dyDescent="0.25">
      <c r="A39" s="185"/>
      <c r="B39" s="185"/>
      <c r="C39" s="185"/>
      <c r="D39" s="185"/>
      <c r="E39" s="185"/>
      <c r="F39" s="191"/>
      <c r="G39" s="191"/>
      <c r="H39" s="185"/>
      <c r="I39" s="185"/>
      <c r="J39" s="185"/>
      <c r="K39" s="185"/>
      <c r="L39" s="185"/>
      <c r="M39" s="185"/>
      <c r="N39" s="185"/>
      <c r="O39" s="185"/>
      <c r="P39" s="183"/>
      <c r="Q39" s="183"/>
      <c r="R39" s="183"/>
      <c r="S39" s="183"/>
      <c r="T39" s="183"/>
      <c r="U39" s="183"/>
      <c r="V39" s="183"/>
      <c r="W39" s="183"/>
      <c r="X39" s="183"/>
      <c r="Y39" s="183"/>
      <c r="Z39" s="183"/>
      <c r="AA39" s="183"/>
      <c r="AB39" s="183"/>
      <c r="AC39" s="183"/>
      <c r="AD39" s="183"/>
      <c r="AE39" s="183"/>
      <c r="AF39" s="183"/>
      <c r="AG39" s="183"/>
      <c r="AH39" s="183"/>
      <c r="AI39" s="185"/>
      <c r="AJ39" s="185"/>
      <c r="AK39" s="185"/>
      <c r="AL39" s="126">
        <v>5</v>
      </c>
      <c r="AM39" s="126"/>
      <c r="AN39" s="126" t="e">
        <f>VLOOKUP(AM39,'Opciones Tratamiento'!$M$2:$O$37,3,FALSE)</f>
        <v>#N/A</v>
      </c>
      <c r="AO39" s="129" t="e">
        <f>VLOOKUP(AM39,'Opciones Tratamiento'!$M$2:$O$37,2,FALSE)</f>
        <v>#N/A</v>
      </c>
      <c r="AP39" s="130" t="s">
        <v>436</v>
      </c>
      <c r="AQ39" s="126" t="str">
        <f t="shared" si="34"/>
        <v>Impacto</v>
      </c>
      <c r="AR39" s="131" t="s">
        <v>170</v>
      </c>
      <c r="AS39" s="131" t="s">
        <v>174</v>
      </c>
      <c r="AT39" s="132" t="str">
        <f t="shared" si="35"/>
        <v>25%</v>
      </c>
      <c r="AU39" s="131" t="s">
        <v>177</v>
      </c>
      <c r="AV39" s="131" t="s">
        <v>182</v>
      </c>
      <c r="AW39" s="131" t="s">
        <v>186</v>
      </c>
      <c r="AX39" s="133">
        <f t="shared" si="40"/>
        <v>0.12959999999999999</v>
      </c>
      <c r="AY39" s="134" t="str">
        <f t="shared" si="36"/>
        <v>Muy Baja</v>
      </c>
      <c r="AZ39" s="132">
        <f t="shared" si="37"/>
        <v>0.12959999999999999</v>
      </c>
      <c r="BA39" s="134" t="str">
        <f t="shared" si="38"/>
        <v>Moderado</v>
      </c>
      <c r="BB39" s="132">
        <f t="shared" si="41"/>
        <v>0.5625</v>
      </c>
      <c r="BC39" s="135" t="str">
        <f t="shared" si="39"/>
        <v>Moderado</v>
      </c>
      <c r="BD39" s="131" t="s">
        <v>197</v>
      </c>
      <c r="BE39" s="127"/>
      <c r="BF39" s="126"/>
      <c r="BG39" s="136"/>
      <c r="BH39" s="136"/>
      <c r="BI39" s="127"/>
      <c r="BJ39" s="126"/>
      <c r="BK39" s="18"/>
      <c r="BL39" s="18"/>
      <c r="BM39" s="18"/>
      <c r="BN39" s="18"/>
      <c r="BO39" s="18"/>
      <c r="BP39" s="18"/>
      <c r="BQ39" s="18"/>
      <c r="BR39" s="18"/>
      <c r="BS39" s="18"/>
      <c r="BT39" s="18"/>
      <c r="BU39" s="18"/>
      <c r="BV39" s="18"/>
      <c r="BW39" s="18"/>
      <c r="BX39" s="18"/>
      <c r="BY39" s="18"/>
      <c r="BZ39" s="18"/>
      <c r="CA39" s="18"/>
      <c r="CB39" s="18"/>
      <c r="CC39" s="18"/>
      <c r="CD39" s="18"/>
    </row>
    <row r="40" spans="1:82" ht="88.95" customHeight="1" x14ac:dyDescent="0.25">
      <c r="A40" s="192">
        <v>7</v>
      </c>
      <c r="B40" s="184" t="s">
        <v>437</v>
      </c>
      <c r="C40" s="184" t="s">
        <v>194</v>
      </c>
      <c r="D40" s="184" t="s">
        <v>228</v>
      </c>
      <c r="E40" s="184"/>
      <c r="F40" s="191" t="s">
        <v>438</v>
      </c>
      <c r="G40" s="191" t="s">
        <v>439</v>
      </c>
      <c r="H40" s="184" t="str">
        <f>_xlfn.CONCAT("Posibilidad de afectación ",IF(C40='Opciones Tratamiento'!$E$2,"económica",IF(C40='Opciones Tratamiento'!$E$4,"económica y reputacional",LOWER(C40)))," por ",LOWER(F40), ", debido a ",LOWER(G40))</f>
        <v>Posibilidad de afectación reputacional por emitir actos administrativos manipulados, en beneficio o perjuicio de los sujetos  y entidades sometidos a la inspección, vigilancia y control , sin fundamentos jurídicos, debido a  posible conflicto de interés no gestionado
 tráfico de influencias
cohecho</v>
      </c>
      <c r="I40" s="184" t="s">
        <v>205</v>
      </c>
      <c r="J40" s="188" t="s">
        <v>232</v>
      </c>
      <c r="K40" s="188" t="s">
        <v>247</v>
      </c>
      <c r="L40" s="189" t="str">
        <f>IF(OR(K40='Opciones Tratamiento'!$K$14,K40='Opciones Tratamiento'!$K$15,K40='Opciones Tratamiento'!$K$16),"Muy Baja",IF(OR(K40='Opciones Tratamiento'!$K$10,K40='Opciones Tratamiento'!$K$11,K40='Opciones Tratamiento'!$K$12,K40='Opciones Tratamiento'!$K$13),"Baja",IF(OR(K40='Opciones Tratamiento'!$K$4,K40='Opciones Tratamiento'!$K$5,K40='Opciones Tratamiento'!$K$6,K40='Opciones Tratamiento'!$K$7,K40='Opciones Tratamiento'!$K$8,K40='Opciones Tratamiento'!$K$9),"Media",IF(K40='Opciones Tratamiento'!$K$3,"Alta",IF(OR(K40='Opciones Tratamiento'!$K$2,K40='Opciones Tratamiento'!$K$17),"Muy Alta")))))</f>
        <v>Media</v>
      </c>
      <c r="M40" s="183">
        <f>IF(L40="","",IF(L40="Muy Baja",0.2,IF(L40="Baja",0.4,IF(L40="Media",0.6,IF(L40="Alta",0.8,IF(L40="Muy Alta",1,))))))</f>
        <v>0.6</v>
      </c>
      <c r="N40" s="183" t="s">
        <v>123</v>
      </c>
      <c r="O40" s="183" t="str">
        <f ca="1">IF(NOT(ISERROR(MATCH(N40,'Tabla Impacto'!$B$221:$B$223,0))),'Tabla Impacto'!$F$223&amp;"Por favor no seleccionar los criterios de impacto(Afectación Económica o presupuestal y Pérdida Reputacional)",N40)</f>
        <v>❌Por favor no seleccionar los criterios de impacto(Afectación Económica o presupuestal y Pérdida Reputacional)</v>
      </c>
      <c r="P40" s="183" t="s">
        <v>231</v>
      </c>
      <c r="Q40" s="183" t="s">
        <v>231</v>
      </c>
      <c r="R40" s="183" t="s">
        <v>231</v>
      </c>
      <c r="S40" s="183" t="s">
        <v>232</v>
      </c>
      <c r="T40" s="183" t="s">
        <v>231</v>
      </c>
      <c r="U40" s="183" t="s">
        <v>232</v>
      </c>
      <c r="V40" s="183" t="s">
        <v>232</v>
      </c>
      <c r="W40" s="183" t="s">
        <v>231</v>
      </c>
      <c r="X40" s="183" t="s">
        <v>232</v>
      </c>
      <c r="Y40" s="183" t="s">
        <v>231</v>
      </c>
      <c r="Z40" s="183" t="s">
        <v>231</v>
      </c>
      <c r="AA40" s="183" t="s">
        <v>231</v>
      </c>
      <c r="AB40" s="183" t="s">
        <v>232</v>
      </c>
      <c r="AC40" s="183" t="s">
        <v>231</v>
      </c>
      <c r="AD40" s="183" t="s">
        <v>231</v>
      </c>
      <c r="AE40" s="183" t="s">
        <v>232</v>
      </c>
      <c r="AF40" s="183" t="s">
        <v>232</v>
      </c>
      <c r="AG40" s="183" t="s">
        <v>231</v>
      </c>
      <c r="AH40" s="183" t="s">
        <v>232</v>
      </c>
      <c r="AI40" s="189" t="str">
        <f>IF(OR(D40='Opciones Tratamiento'!$H$2,D40='Opciones Tratamiento'!$H$4),IF(OR(O40='Tabla Impacto'!$C$11,O40='Tabla Impacto'!$D$11),"Leve",IF(OR(O40='Tabla Impacto'!$C$12,O40='Tabla Impacto'!$D$12),"Menor",IF(OR(O40='Tabla Impacto'!$C$13,O40='Tabla Impacto'!$D$13),"Moderado",IF(OR(O40='Tabla Impacto'!$C$14,O40='Tabla Impacto'!$D$14),"Mayor",IF(OR(O40='Tabla Impacto'!$C$15,O40='Tabla Impacto'!$D$15),"Catastrófico",""))))),IF(D40='Opciones Tratamiento'!$H$3,IF(COUNTIF('Mapa final'!P40:AH40,"Si")&lt;=5,"Moderado",IF(AND(COUNTIF('Mapa final'!P40:AH40,"Si")&gt;5,COUNTIF('Mapa final'!P40:AH40,"Si")&lt;=10),"Mayor",IF(COUNTIF('Mapa final'!P40:AH40,"Si")&gt;10,"Catastrófico","")))))</f>
        <v>Catastrófico</v>
      </c>
      <c r="AJ40" s="183">
        <f>IF(AI40="","",IF(AI40="Leve",0.2,IF(AI40="Menor",0.4,IF(AI40="Moderado",0.6,IF(AI40="Mayor",0.8,IF(AI40="Catastrófico",1,))))))</f>
        <v>1</v>
      </c>
      <c r="AK40" s="190" t="str">
        <f>IF(OR(AND(L40="Muy Baja",AI40="Leve"),AND(L40="Muy Baja",AI40="Menor"),AND(L40="Baja",AI40="Leve")),"Bajo",IF(OR(AND(L40="Muy baja",AI40="Moderado"),AND(L40="Baja",AI40="Menor"),AND(L40="Baja",AI40="Moderado"),AND(L40="Media",AI40="Leve"),AND(L40="Media",AI40="Menor"),AND(L40="Media",AI40="Moderado"),AND(L40="Alta",AI40="Leve"),AND(L40="Alta",AI40="Menor")),"Moderado",IF(OR(AND(L40="Muy Baja",AI40="Mayor"),AND(L40="Baja",AI40="Mayor"),AND(L40="Media",AI40="Mayor"),AND(L40="Alta",AI40="Moderado"),AND(L40="Alta",AI40="Mayor"),AND(L40="Muy Alta",AI40="Leve"),AND(L40="Muy Alta",AI40="Menor"),AND(L40="Muy Alta",AI40="Moderado"),AND(L40="Muy Alta",AI40="Mayor")),"Alto",IF(OR(AND(L40="Muy Baja",AI40="Catastrófico"),AND(L40="Baja",AI40="Catastrófico"),AND(L40="Media",AI40="Catastrófico"),AND(L40="Alta",AI40="Catastrófico"),AND(L40="Muy Alta",AI40="Catastrófico")),"Extremo",""))))</f>
        <v>Extremo</v>
      </c>
      <c r="AL40" s="126">
        <v>1</v>
      </c>
      <c r="AM40" s="126"/>
      <c r="AN40" s="126" t="e">
        <f>VLOOKUP(AM40,'Opciones Tratamiento'!$M$2:$O$37,3,FALSE)</f>
        <v>#N/A</v>
      </c>
      <c r="AO40" s="129" t="e">
        <f>VLOOKUP(AM40,'Opciones Tratamiento'!$M$2:$O$37,2,FALSE)</f>
        <v>#N/A</v>
      </c>
      <c r="AP40" s="130" t="s">
        <v>440</v>
      </c>
      <c r="AQ40" s="126" t="str">
        <f t="shared" ref="AQ40:AQ44" si="42">IF(OR(AR40="Preventivo",AR40="Detectivo"),"Probabilidad",IF(AR40="Correctivo","Impacto",""))</f>
        <v>Probabilidad</v>
      </c>
      <c r="AR40" s="131" t="s">
        <v>166</v>
      </c>
      <c r="AS40" s="131" t="s">
        <v>174</v>
      </c>
      <c r="AT40" s="132" t="str">
        <f t="shared" ref="AT40:AT44" si="43">IF(AND(AR40="Preventivo",AS40="Automático"),"50%",IF(AND(AR40="Preventivo",AS40="Manual"),"40%",IF(AND(AR40="Detectivo",AS40="Automático"),"40%",IF(AND(AR40="Detectivo",AS40="Manual"),"30%",IF(AND(AR40="Correctivo",AS40="Automático"),"35%",IF(AND(AR40="Correctivo",AS40="Manual"),"25%",""))))))</f>
        <v>40%</v>
      </c>
      <c r="AU40" s="131" t="s">
        <v>177</v>
      </c>
      <c r="AV40" s="131" t="s">
        <v>182</v>
      </c>
      <c r="AW40" s="131" t="s">
        <v>186</v>
      </c>
      <c r="AX40" s="133">
        <f>IFERROR(IF(AQ40="Probabilidad",(M40-(+M40*AT40)),IF(AQ40="Impacto",M40,"")),"")</f>
        <v>0.36</v>
      </c>
      <c r="AY40" s="134" t="str">
        <f t="shared" ref="AY40:AY44" si="44">IFERROR(IF(AX40="","",IF(AX40&lt;=0.2,"Muy Baja",IF(AX40&lt;=0.4,"Baja",IF(AX40&lt;=0.6,"Media",IF(AX40&lt;=0.8,"Alta","Muy Alta"))))),"")</f>
        <v>Baja</v>
      </c>
      <c r="AZ40" s="132">
        <f t="shared" ref="AZ40:AZ44" si="45">+AX40</f>
        <v>0.36</v>
      </c>
      <c r="BA40" s="134" t="str">
        <f t="shared" ref="BA40:BA44" si="46">IFERROR(IF(BB40="","",IF(BB40&lt;=0.2,"Leve",IF(BB40&lt;=0.4,"Menor",IF(BB40&lt;=0.6,"Moderado",IF(BB40&lt;=0.8,"Mayor","Catastrófico"))))),"")</f>
        <v>Catastrófico</v>
      </c>
      <c r="BB40" s="132">
        <f>IFERROR(IF(AQ40="Impacto",(AJ40-(+AJ40*AT40)),IF(AQ40="Probabilidad",AJ40,"")),"")</f>
        <v>1</v>
      </c>
      <c r="BC40" s="135" t="str">
        <f t="shared" ref="BC40:BC44" si="47">IFERROR(IF(OR(AND(AY40="Muy Baja",BA40="Leve"),AND(AY40="Muy Baja",BA40="Menor"),AND(AY40="Baja",BA40="Leve")),"Bajo",IF(OR(AND(AY40="Muy baja",BA40="Moderado"),AND(AY40="Baja",BA40="Menor"),AND(AY40="Baja",BA40="Moderado"),AND(AY40="Media",BA40="Leve"),AND(AY40="Media",BA40="Menor"),AND(AY40="Media",BA40="Moderado"),AND(AY40="Alta",BA40="Leve"),AND(AY40="Alta",BA40="Menor")),"Moderado",IF(OR(AND(AY40="Muy Baja",BA40="Mayor"),AND(AY40="Baja",BA40="Mayor"),AND(AY40="Media",BA40="Mayor"),AND(AY40="Alta",BA40="Moderado"),AND(AY40="Alta",BA40="Mayor"),AND(AY40="Muy Alta",BA40="Leve"),AND(AY40="Muy Alta",BA40="Menor"),AND(AY40="Muy Alta",BA40="Moderado"),AND(AY40="Muy Alta",BA40="Mayor")),"Alto",IF(OR(AND(AY40="Muy Baja",BA40="Catastrófico"),AND(AY40="Baja",BA40="Catastrófico"),AND(AY40="Media",BA40="Catastrófico"),AND(AY40="Alta",BA40="Catastrófico"),AND(AY40="Muy Alta",BA40="Catastrófico")),"Extremo","")))),"")</f>
        <v>Extremo</v>
      </c>
      <c r="BD40" s="131" t="s">
        <v>197</v>
      </c>
      <c r="BE40" s="127"/>
      <c r="BF40" s="126"/>
      <c r="BG40" s="136"/>
      <c r="BH40" s="136"/>
      <c r="BI40" s="127"/>
      <c r="BJ40" s="126"/>
      <c r="BK40" s="18"/>
      <c r="BL40" s="18"/>
      <c r="BM40" s="18"/>
      <c r="BN40" s="18"/>
      <c r="BO40" s="18"/>
      <c r="BP40" s="18"/>
      <c r="BQ40" s="18"/>
      <c r="BR40" s="18"/>
      <c r="BS40" s="18"/>
      <c r="BT40" s="18"/>
      <c r="BU40" s="18"/>
      <c r="BV40" s="18"/>
      <c r="BW40" s="18"/>
      <c r="BX40" s="18"/>
      <c r="BY40" s="18"/>
      <c r="BZ40" s="18"/>
      <c r="CA40" s="18"/>
      <c r="CB40" s="18"/>
      <c r="CC40" s="18"/>
      <c r="CD40" s="18"/>
    </row>
    <row r="41" spans="1:82" ht="88.95" customHeight="1" x14ac:dyDescent="0.25">
      <c r="A41" s="193"/>
      <c r="B41" s="185"/>
      <c r="C41" s="185"/>
      <c r="D41" s="185"/>
      <c r="E41" s="185"/>
      <c r="F41" s="191"/>
      <c r="G41" s="191"/>
      <c r="H41" s="185"/>
      <c r="I41" s="185"/>
      <c r="J41" s="185"/>
      <c r="K41" s="185"/>
      <c r="L41" s="185"/>
      <c r="M41" s="185"/>
      <c r="N41" s="185"/>
      <c r="O41" s="185"/>
      <c r="P41" s="183"/>
      <c r="Q41" s="183"/>
      <c r="R41" s="183"/>
      <c r="S41" s="183"/>
      <c r="T41" s="183"/>
      <c r="U41" s="183"/>
      <c r="V41" s="183"/>
      <c r="W41" s="183"/>
      <c r="X41" s="183"/>
      <c r="Y41" s="183"/>
      <c r="Z41" s="183"/>
      <c r="AA41" s="183"/>
      <c r="AB41" s="183"/>
      <c r="AC41" s="183"/>
      <c r="AD41" s="183"/>
      <c r="AE41" s="183"/>
      <c r="AF41" s="183"/>
      <c r="AG41" s="183"/>
      <c r="AH41" s="183"/>
      <c r="AI41" s="185"/>
      <c r="AJ41" s="185"/>
      <c r="AK41" s="185"/>
      <c r="AL41" s="126">
        <v>2</v>
      </c>
      <c r="AM41" s="126"/>
      <c r="AN41" s="126" t="e">
        <f>VLOOKUP(AM41,'Opciones Tratamiento'!$M$2:$O$37,3,FALSE)</f>
        <v>#N/A</v>
      </c>
      <c r="AO41" s="129" t="e">
        <f>VLOOKUP(AM41,'Opciones Tratamiento'!$M$2:$O$37,2,FALSE)</f>
        <v>#N/A</v>
      </c>
      <c r="AP41" s="130" t="s">
        <v>427</v>
      </c>
      <c r="AQ41" s="126" t="str">
        <f t="shared" si="42"/>
        <v>Probabilidad</v>
      </c>
      <c r="AR41" s="131" t="s">
        <v>166</v>
      </c>
      <c r="AS41" s="131" t="s">
        <v>174</v>
      </c>
      <c r="AT41" s="132" t="str">
        <f t="shared" si="43"/>
        <v>40%</v>
      </c>
      <c r="AU41" s="131" t="s">
        <v>177</v>
      </c>
      <c r="AV41" s="131" t="s">
        <v>182</v>
      </c>
      <c r="AW41" s="131" t="s">
        <v>186</v>
      </c>
      <c r="AX41" s="133">
        <f>IFERROR(IF(AND(AQ40="Probabilidad",AQ41="Probabilidad"),(AZ40-(+AZ40*AT41)),IF(AQ41="Probabilidad",(M40-(+M40*AT41)),IF(AQ41="Impacto",AZ40,""))),"")</f>
        <v>0.216</v>
      </c>
      <c r="AY41" s="134" t="str">
        <f t="shared" si="44"/>
        <v>Baja</v>
      </c>
      <c r="AZ41" s="132">
        <f t="shared" si="45"/>
        <v>0.216</v>
      </c>
      <c r="BA41" s="134" t="str">
        <f t="shared" si="46"/>
        <v>Catastrófico</v>
      </c>
      <c r="BB41" s="132">
        <f>IFERROR(IF(AND(AQ40="Impacto",AQ41="Impacto"),(BB37-(+BB37*AT41)),IF(AQ41="Impacto",($AJ$14-(+$AJ$14*AT41)),IF(AQ41="Probabilidad",BB37,""))),"")</f>
        <v>1</v>
      </c>
      <c r="BC41" s="135" t="str">
        <f t="shared" si="47"/>
        <v>Extremo</v>
      </c>
      <c r="BD41" s="131" t="s">
        <v>197</v>
      </c>
      <c r="BE41" s="127"/>
      <c r="BF41" s="126"/>
      <c r="BG41" s="136"/>
      <c r="BH41" s="136"/>
      <c r="BI41" s="127"/>
      <c r="BJ41" s="126"/>
      <c r="BK41" s="18"/>
      <c r="BL41" s="18"/>
      <c r="BM41" s="18"/>
      <c r="BN41" s="18"/>
      <c r="BO41" s="18"/>
      <c r="BP41" s="18"/>
      <c r="BQ41" s="18"/>
      <c r="BR41" s="18"/>
      <c r="BS41" s="18"/>
      <c r="BT41" s="18"/>
      <c r="BU41" s="18"/>
      <c r="BV41" s="18"/>
      <c r="BW41" s="18"/>
      <c r="BX41" s="18"/>
      <c r="BY41" s="18"/>
      <c r="BZ41" s="18"/>
      <c r="CA41" s="18"/>
      <c r="CB41" s="18"/>
      <c r="CC41" s="18"/>
      <c r="CD41" s="18"/>
    </row>
    <row r="42" spans="1:82" ht="88.95" customHeight="1" x14ac:dyDescent="0.25">
      <c r="A42" s="193"/>
      <c r="B42" s="185"/>
      <c r="C42" s="185"/>
      <c r="D42" s="185"/>
      <c r="E42" s="185"/>
      <c r="F42" s="191"/>
      <c r="G42" s="191"/>
      <c r="H42" s="185"/>
      <c r="I42" s="185"/>
      <c r="J42" s="185"/>
      <c r="K42" s="185"/>
      <c r="L42" s="185"/>
      <c r="M42" s="185"/>
      <c r="N42" s="185"/>
      <c r="O42" s="185"/>
      <c r="P42" s="183"/>
      <c r="Q42" s="183"/>
      <c r="R42" s="183"/>
      <c r="S42" s="183"/>
      <c r="T42" s="183"/>
      <c r="U42" s="183"/>
      <c r="V42" s="183"/>
      <c r="W42" s="183"/>
      <c r="X42" s="183"/>
      <c r="Y42" s="183"/>
      <c r="Z42" s="183"/>
      <c r="AA42" s="183"/>
      <c r="AB42" s="183"/>
      <c r="AC42" s="183"/>
      <c r="AD42" s="183"/>
      <c r="AE42" s="183"/>
      <c r="AF42" s="183"/>
      <c r="AG42" s="183"/>
      <c r="AH42" s="183"/>
      <c r="AI42" s="185"/>
      <c r="AJ42" s="185"/>
      <c r="AK42" s="185"/>
      <c r="AL42" s="126">
        <v>3</v>
      </c>
      <c r="AM42" s="126"/>
      <c r="AN42" s="126" t="e">
        <f>VLOOKUP(AM42,'Opciones Tratamiento'!$M$2:$O$37,3,FALSE)</f>
        <v>#N/A</v>
      </c>
      <c r="AO42" s="129" t="e">
        <f>VLOOKUP(AM42,'Opciones Tratamiento'!$M$2:$O$37,2,FALSE)</f>
        <v>#N/A</v>
      </c>
      <c r="AP42" s="130" t="s">
        <v>441</v>
      </c>
      <c r="AQ42" s="126" t="str">
        <f t="shared" si="42"/>
        <v>Probabilidad</v>
      </c>
      <c r="AR42" s="131" t="s">
        <v>166</v>
      </c>
      <c r="AS42" s="131" t="s">
        <v>174</v>
      </c>
      <c r="AT42" s="132" t="str">
        <f t="shared" si="43"/>
        <v>40%</v>
      </c>
      <c r="AU42" s="131" t="s">
        <v>177</v>
      </c>
      <c r="AV42" s="131" t="s">
        <v>182</v>
      </c>
      <c r="AW42" s="131" t="s">
        <v>186</v>
      </c>
      <c r="AX42" s="133">
        <f t="shared" ref="AX42:AX44" si="48">IFERROR(IF(AND(AQ41="Probabilidad",AQ42="Probabilidad"),(AZ41-(+AZ41*AT42)),IF(AND(AQ41="Impacto",AQ42="Probabilidad"),(AZ40-(+AZ40*AT42)),IF(AQ42="Impacto",AZ41,""))),"")</f>
        <v>0.12959999999999999</v>
      </c>
      <c r="AY42" s="134" t="str">
        <f t="shared" si="44"/>
        <v>Muy Baja</v>
      </c>
      <c r="AZ42" s="132">
        <f t="shared" si="45"/>
        <v>0.12959999999999999</v>
      </c>
      <c r="BA42" s="134" t="str">
        <f t="shared" si="46"/>
        <v>Catastrófico</v>
      </c>
      <c r="BB42" s="132">
        <f t="shared" ref="BB42:BB44" si="49">IFERROR(IF(AND(AQ41="Impacto",AQ42="Impacto"),(BB41-(+BB41*AT42)),IF(AND(AQ41="Probabilidad",AQ42="Impacto"),(BB40-(+BB40*AT42)),IF(AQ42="Probabilidad",BB41,""))),"")</f>
        <v>1</v>
      </c>
      <c r="BC42" s="135" t="str">
        <f t="shared" si="47"/>
        <v>Extremo</v>
      </c>
      <c r="BD42" s="131" t="s">
        <v>197</v>
      </c>
      <c r="BE42" s="127"/>
      <c r="BF42" s="126"/>
      <c r="BG42" s="136"/>
      <c r="BH42" s="136"/>
      <c r="BI42" s="127"/>
      <c r="BJ42" s="126"/>
      <c r="BK42" s="18"/>
      <c r="BL42" s="18"/>
      <c r="BM42" s="18"/>
      <c r="BN42" s="18"/>
      <c r="BO42" s="18"/>
      <c r="BP42" s="18"/>
      <c r="BQ42" s="18"/>
      <c r="BR42" s="18"/>
      <c r="BS42" s="18"/>
      <c r="BT42" s="18"/>
      <c r="BU42" s="18"/>
      <c r="BV42" s="18"/>
      <c r="BW42" s="18"/>
      <c r="BX42" s="18"/>
      <c r="BY42" s="18"/>
      <c r="BZ42" s="18"/>
      <c r="CA42" s="18"/>
      <c r="CB42" s="18"/>
      <c r="CC42" s="18"/>
      <c r="CD42" s="18"/>
    </row>
    <row r="43" spans="1:82" ht="88.95" customHeight="1" x14ac:dyDescent="0.25">
      <c r="A43" s="193"/>
      <c r="B43" s="185"/>
      <c r="C43" s="185"/>
      <c r="D43" s="185"/>
      <c r="E43" s="185"/>
      <c r="F43" s="191"/>
      <c r="G43" s="191"/>
      <c r="H43" s="185"/>
      <c r="I43" s="185"/>
      <c r="J43" s="185"/>
      <c r="K43" s="185"/>
      <c r="L43" s="185"/>
      <c r="M43" s="185"/>
      <c r="N43" s="185"/>
      <c r="O43" s="185"/>
      <c r="P43" s="183"/>
      <c r="Q43" s="183"/>
      <c r="R43" s="183"/>
      <c r="S43" s="183"/>
      <c r="T43" s="183"/>
      <c r="U43" s="183"/>
      <c r="V43" s="183"/>
      <c r="W43" s="183"/>
      <c r="X43" s="183"/>
      <c r="Y43" s="183"/>
      <c r="Z43" s="183"/>
      <c r="AA43" s="183"/>
      <c r="AB43" s="183"/>
      <c r="AC43" s="183"/>
      <c r="AD43" s="183"/>
      <c r="AE43" s="183"/>
      <c r="AF43" s="183"/>
      <c r="AG43" s="183"/>
      <c r="AH43" s="183"/>
      <c r="AI43" s="185"/>
      <c r="AJ43" s="185"/>
      <c r="AK43" s="185"/>
      <c r="AL43" s="126">
        <v>4</v>
      </c>
      <c r="AM43" s="126"/>
      <c r="AN43" s="126" t="e">
        <f>VLOOKUP(AM43,'Opciones Tratamiento'!$M$2:$O$37,3,FALSE)</f>
        <v>#N/A</v>
      </c>
      <c r="AO43" s="129" t="e">
        <f>VLOOKUP(AM43,'Opciones Tratamiento'!$M$2:$O$37,2,FALSE)</f>
        <v>#N/A</v>
      </c>
      <c r="AP43" s="130" t="s">
        <v>442</v>
      </c>
      <c r="AQ43" s="126" t="str">
        <f t="shared" si="42"/>
        <v>Impacto</v>
      </c>
      <c r="AR43" s="131" t="s">
        <v>170</v>
      </c>
      <c r="AS43" s="131" t="s">
        <v>174</v>
      </c>
      <c r="AT43" s="132" t="str">
        <f t="shared" si="43"/>
        <v>25%</v>
      </c>
      <c r="AU43" s="131" t="s">
        <v>177</v>
      </c>
      <c r="AV43" s="131" t="s">
        <v>182</v>
      </c>
      <c r="AW43" s="131" t="s">
        <v>186</v>
      </c>
      <c r="AX43" s="133">
        <f t="shared" si="48"/>
        <v>0.12959999999999999</v>
      </c>
      <c r="AY43" s="134" t="str">
        <f t="shared" si="44"/>
        <v>Muy Baja</v>
      </c>
      <c r="AZ43" s="132">
        <f t="shared" si="45"/>
        <v>0.12959999999999999</v>
      </c>
      <c r="BA43" s="134" t="str">
        <f t="shared" si="46"/>
        <v>Mayor</v>
      </c>
      <c r="BB43" s="132">
        <f t="shared" si="49"/>
        <v>0.75</v>
      </c>
      <c r="BC43" s="135" t="str">
        <f t="shared" si="47"/>
        <v>Alto</v>
      </c>
      <c r="BD43" s="131" t="s">
        <v>197</v>
      </c>
      <c r="BE43" s="127"/>
      <c r="BF43" s="126"/>
      <c r="BG43" s="136"/>
      <c r="BH43" s="136"/>
      <c r="BI43" s="127"/>
      <c r="BJ43" s="126"/>
      <c r="BK43" s="18"/>
      <c r="BL43" s="18"/>
      <c r="BM43" s="18"/>
      <c r="BN43" s="18"/>
      <c r="BO43" s="18"/>
      <c r="BP43" s="18"/>
      <c r="BQ43" s="18"/>
      <c r="BR43" s="18"/>
      <c r="BS43" s="18"/>
      <c r="BT43" s="18"/>
      <c r="BU43" s="18"/>
      <c r="BV43" s="18"/>
      <c r="BW43" s="18"/>
      <c r="BX43" s="18"/>
      <c r="BY43" s="18"/>
      <c r="BZ43" s="18"/>
      <c r="CA43" s="18"/>
      <c r="CB43" s="18"/>
      <c r="CC43" s="18"/>
      <c r="CD43" s="18"/>
    </row>
    <row r="44" spans="1:82" ht="88.95" customHeight="1" x14ac:dyDescent="0.25">
      <c r="A44" s="193"/>
      <c r="B44" s="186"/>
      <c r="C44" s="186"/>
      <c r="D44" s="186"/>
      <c r="E44" s="186"/>
      <c r="F44" s="194"/>
      <c r="G44" s="194"/>
      <c r="H44" s="186"/>
      <c r="I44" s="186"/>
      <c r="J44" s="186"/>
      <c r="K44" s="186"/>
      <c r="L44" s="186"/>
      <c r="M44" s="186"/>
      <c r="N44" s="186"/>
      <c r="O44" s="186"/>
      <c r="P44" s="187"/>
      <c r="Q44" s="187"/>
      <c r="R44" s="187"/>
      <c r="S44" s="187"/>
      <c r="T44" s="187"/>
      <c r="U44" s="187"/>
      <c r="V44" s="187"/>
      <c r="W44" s="187"/>
      <c r="X44" s="187"/>
      <c r="Y44" s="187"/>
      <c r="Z44" s="187"/>
      <c r="AA44" s="187"/>
      <c r="AB44" s="187"/>
      <c r="AC44" s="187"/>
      <c r="AD44" s="187"/>
      <c r="AE44" s="187"/>
      <c r="AF44" s="187"/>
      <c r="AG44" s="187"/>
      <c r="AH44" s="187"/>
      <c r="AI44" s="186"/>
      <c r="AJ44" s="186"/>
      <c r="AK44" s="186"/>
      <c r="AL44" s="137">
        <v>5</v>
      </c>
      <c r="AM44" s="137"/>
      <c r="AN44" s="137" t="e">
        <f>VLOOKUP(AM44,'Opciones Tratamiento'!$M$2:$O$37,3,FALSE)</f>
        <v>#N/A</v>
      </c>
      <c r="AO44" s="138" t="e">
        <f>VLOOKUP(AM44,'Opciones Tratamiento'!$M$2:$O$37,2,FALSE)</f>
        <v>#N/A</v>
      </c>
      <c r="AP44" s="139" t="s">
        <v>443</v>
      </c>
      <c r="AQ44" s="137" t="str">
        <f t="shared" si="42"/>
        <v>Impacto</v>
      </c>
      <c r="AR44" s="140" t="s">
        <v>170</v>
      </c>
      <c r="AS44" s="140" t="s">
        <v>174</v>
      </c>
      <c r="AT44" s="141" t="str">
        <f t="shared" si="43"/>
        <v>25%</v>
      </c>
      <c r="AU44" s="140" t="s">
        <v>177</v>
      </c>
      <c r="AV44" s="140" t="s">
        <v>182</v>
      </c>
      <c r="AW44" s="140" t="s">
        <v>186</v>
      </c>
      <c r="AX44" s="142">
        <f t="shared" si="48"/>
        <v>0.12959999999999999</v>
      </c>
      <c r="AY44" s="143" t="str">
        <f t="shared" si="44"/>
        <v>Muy Baja</v>
      </c>
      <c r="AZ44" s="141">
        <f t="shared" si="45"/>
        <v>0.12959999999999999</v>
      </c>
      <c r="BA44" s="143" t="str">
        <f t="shared" si="46"/>
        <v>Moderado</v>
      </c>
      <c r="BB44" s="141">
        <f t="shared" si="49"/>
        <v>0.5625</v>
      </c>
      <c r="BC44" s="144" t="str">
        <f t="shared" si="47"/>
        <v>Moderado</v>
      </c>
      <c r="BD44" s="140" t="s">
        <v>197</v>
      </c>
      <c r="BE44" s="145"/>
      <c r="BF44" s="137"/>
      <c r="BG44" s="146"/>
      <c r="BH44" s="146"/>
      <c r="BI44" s="145"/>
      <c r="BJ44" s="137"/>
      <c r="BK44" s="18"/>
      <c r="BL44" s="18"/>
      <c r="BM44" s="18"/>
      <c r="BN44" s="18"/>
      <c r="BO44" s="18"/>
      <c r="BP44" s="18"/>
      <c r="BQ44" s="18"/>
      <c r="BR44" s="18"/>
      <c r="BS44" s="18"/>
      <c r="BT44" s="18"/>
      <c r="BU44" s="18"/>
      <c r="BV44" s="18"/>
      <c r="BW44" s="18"/>
      <c r="BX44" s="18"/>
      <c r="BY44" s="18"/>
      <c r="BZ44" s="18"/>
      <c r="CA44" s="18"/>
      <c r="CB44" s="18"/>
      <c r="CC44" s="18"/>
      <c r="CD44" s="18"/>
    </row>
    <row r="45" spans="1:82" ht="88.95" customHeight="1" x14ac:dyDescent="0.25">
      <c r="A45" s="188">
        <v>8</v>
      </c>
      <c r="B45" s="184" t="s">
        <v>444</v>
      </c>
      <c r="C45" s="184" t="s">
        <v>194</v>
      </c>
      <c r="D45" s="184" t="s">
        <v>228</v>
      </c>
      <c r="E45" s="184"/>
      <c r="F45" s="191" t="s">
        <v>445</v>
      </c>
      <c r="G45" s="191" t="s">
        <v>446</v>
      </c>
      <c r="H45" s="184" t="str">
        <f>_xlfn.CONCAT("Posibilidad de afectación ",IF(C45='Opciones Tratamiento'!$E$2,"económica",IF(C45='Opciones Tratamiento'!$E$4,"económica y reputacional",LOWER(C45)))," por ",LOWER(F45), ", debido a ",LOWER(G45))</f>
        <v xml:space="preserve">Posibilidad de afectación reputacional por cobro por la realización de un trámite (concusión) para beneficio o de un tercero, debido a debilidades en el seguimiento por parte de los responsables de los procesos sobre las actividades de los funcionarios </v>
      </c>
      <c r="I45" s="184" t="s">
        <v>205</v>
      </c>
      <c r="J45" s="188" t="s">
        <v>232</v>
      </c>
      <c r="K45" s="188" t="s">
        <v>258</v>
      </c>
      <c r="L45" s="189" t="str">
        <f>IF(OR(K45='Opciones Tratamiento'!$K$14,K45='Opciones Tratamiento'!$K$15,K45='Opciones Tratamiento'!$K$16),"Muy Baja",IF(OR(K45='Opciones Tratamiento'!$K$10,K45='Opciones Tratamiento'!$K$11,K45='Opciones Tratamiento'!$K$12,K45='Opciones Tratamiento'!$K$13),"Baja",IF(OR(K45='Opciones Tratamiento'!$K$4,K45='Opciones Tratamiento'!$K$5,K45='Opciones Tratamiento'!$K$6,K45='Opciones Tratamiento'!$K$7,K45='Opciones Tratamiento'!$K$8,K45='Opciones Tratamiento'!$K$9),"Media",IF(K45='Opciones Tratamiento'!$K$3,"Alta",IF(OR(K45='Opciones Tratamiento'!$K$2,K45='Opciones Tratamiento'!$K$17),"Muy Alta")))))</f>
        <v>Muy Alta</v>
      </c>
      <c r="M45" s="183">
        <f>IF(L45="","",IF(L45="Muy Baja",0.2,IF(L45="Baja",0.4,IF(L45="Media",0.6,IF(L45="Alta",0.8,IF(L45="Muy Alta",1,))))))</f>
        <v>1</v>
      </c>
      <c r="N45" s="183" t="s">
        <v>123</v>
      </c>
      <c r="O45" s="183" t="str">
        <f ca="1">IF(NOT(ISERROR(MATCH(N45,'Tabla Impacto'!$B$221:$B$223,0))),'Tabla Impacto'!$F$223&amp;"Por favor no seleccionar los criterios de impacto(Afectación Económica o presupuestal y Pérdida Reputacional)",N45)</f>
        <v>❌Por favor no seleccionar los criterios de impacto(Afectación Económica o presupuestal y Pérdida Reputacional)</v>
      </c>
      <c r="P45" s="183" t="s">
        <v>231</v>
      </c>
      <c r="Q45" s="183" t="s">
        <v>231</v>
      </c>
      <c r="R45" s="183" t="s">
        <v>231</v>
      </c>
      <c r="S45" s="183" t="s">
        <v>232</v>
      </c>
      <c r="T45" s="183" t="s">
        <v>231</v>
      </c>
      <c r="U45" s="183" t="s">
        <v>232</v>
      </c>
      <c r="V45" s="183" t="s">
        <v>232</v>
      </c>
      <c r="W45" s="183" t="s">
        <v>232</v>
      </c>
      <c r="X45" s="183" t="s">
        <v>232</v>
      </c>
      <c r="Y45" s="183" t="s">
        <v>231</v>
      </c>
      <c r="Z45" s="183" t="s">
        <v>231</v>
      </c>
      <c r="AA45" s="183" t="s">
        <v>231</v>
      </c>
      <c r="AB45" s="183" t="s">
        <v>232</v>
      </c>
      <c r="AC45" s="183" t="s">
        <v>231</v>
      </c>
      <c r="AD45" s="183" t="s">
        <v>231</v>
      </c>
      <c r="AE45" s="183" t="s">
        <v>232</v>
      </c>
      <c r="AF45" s="183" t="s">
        <v>232</v>
      </c>
      <c r="AG45" s="183" t="s">
        <v>231</v>
      </c>
      <c r="AH45" s="183" t="s">
        <v>232</v>
      </c>
      <c r="AI45" s="189" t="str">
        <f>IF(OR(D45='Opciones Tratamiento'!$H$2,D45='Opciones Tratamiento'!$H$4),IF(OR(O45='Tabla Impacto'!$C$11,O45='Tabla Impacto'!$D$11),"Leve",IF(OR(O45='Tabla Impacto'!$C$12,O45='Tabla Impacto'!$D$12),"Menor",IF(OR(O45='Tabla Impacto'!$C$13,O45='Tabla Impacto'!$D$13),"Moderado",IF(OR(O45='Tabla Impacto'!$C$14,O45='Tabla Impacto'!$D$14),"Mayor",IF(OR(O45='Tabla Impacto'!$C$15,O45='Tabla Impacto'!$D$15),"Catastrófico",""))))),IF(D45='Opciones Tratamiento'!$H$3,IF(COUNTIF('Mapa final'!P45:AH45,"Si")&lt;=5,"Moderado",IF(AND(COUNTIF('Mapa final'!P45:AH45,"Si")&gt;5,COUNTIF('Mapa final'!P45:AH45,"Si")&lt;=10),"Mayor",IF(COUNTIF('Mapa final'!P45:AH45,"Si")&gt;10,"Catastrófico","")))))</f>
        <v>Mayor</v>
      </c>
      <c r="AJ45" s="183">
        <f>IF(AI45="","",IF(AI45="Leve",0.2,IF(AI45="Menor",0.4,IF(AI45="Moderado",0.6,IF(AI45="Mayor",0.8,IF(AI45="Catastrófico",1,))))))</f>
        <v>0.8</v>
      </c>
      <c r="AK45" s="190" t="str">
        <f>IF(OR(AND(L45="Muy Baja",AI45="Leve"),AND(L45="Muy Baja",AI45="Menor"),AND(L45="Baja",AI45="Leve")),"Bajo",IF(OR(AND(L45="Muy baja",AI45="Moderado"),AND(L45="Baja",AI45="Menor"),AND(L45="Baja",AI45="Moderado"),AND(L45="Media",AI45="Leve"),AND(L45="Media",AI45="Menor"),AND(L45="Media",AI45="Moderado"),AND(L45="Alta",AI45="Leve"),AND(L45="Alta",AI45="Menor")),"Moderado",IF(OR(AND(L45="Muy Baja",AI45="Mayor"),AND(L45="Baja",AI45="Mayor"),AND(L45="Media",AI45="Mayor"),AND(L45="Alta",AI45="Moderado"),AND(L45="Alta",AI45="Mayor"),AND(L45="Muy Alta",AI45="Leve"),AND(L45="Muy Alta",AI45="Menor"),AND(L45="Muy Alta",AI45="Moderado"),AND(L45="Muy Alta",AI45="Mayor")),"Alto",IF(OR(AND(L45="Muy Baja",AI45="Catastrófico"),AND(L45="Baja",AI45="Catastrófico"),AND(L45="Media",AI45="Catastrófico"),AND(L45="Alta",AI45="Catastrófico"),AND(L45="Muy Alta",AI45="Catastrófico")),"Extremo",""))))</f>
        <v>Alto</v>
      </c>
      <c r="AL45" s="126">
        <v>1</v>
      </c>
      <c r="AM45" s="126"/>
      <c r="AN45" s="126" t="e">
        <f>VLOOKUP(AM45,'Opciones Tratamiento'!$M$2:$O$37,3,FALSE)</f>
        <v>#N/A</v>
      </c>
      <c r="AO45" s="129" t="e">
        <f>VLOOKUP(AM45,'Opciones Tratamiento'!$M$2:$O$37,2,FALSE)</f>
        <v>#N/A</v>
      </c>
      <c r="AP45" s="130" t="s">
        <v>487</v>
      </c>
      <c r="AQ45" s="126" t="str">
        <f t="shared" ref="AQ45:AQ49" si="50">IF(OR(AR45="Preventivo",AR45="Detectivo"),"Probabilidad",IF(AR45="Correctivo","Impacto",""))</f>
        <v>Probabilidad</v>
      </c>
      <c r="AR45" s="131" t="s">
        <v>166</v>
      </c>
      <c r="AS45" s="131" t="s">
        <v>174</v>
      </c>
      <c r="AT45" s="132" t="str">
        <f t="shared" ref="AT45:AT49" si="51">IF(AND(AR45="Preventivo",AS45="Automático"),"50%",IF(AND(AR45="Preventivo",AS45="Manual"),"40%",IF(AND(AR45="Detectivo",AS45="Automático"),"40%",IF(AND(AR45="Detectivo",AS45="Manual"),"30%",IF(AND(AR45="Correctivo",AS45="Automático"),"35%",IF(AND(AR45="Correctivo",AS45="Manual"),"25%",""))))))</f>
        <v>40%</v>
      </c>
      <c r="AU45" s="131" t="s">
        <v>177</v>
      </c>
      <c r="AV45" s="131" t="s">
        <v>182</v>
      </c>
      <c r="AW45" s="131" t="s">
        <v>186</v>
      </c>
      <c r="AX45" s="133">
        <f>IFERROR(IF(AQ45="Probabilidad",(M45-(+M45*AT45)),IF(AQ45="Impacto",M45,"")),"")</f>
        <v>0.6</v>
      </c>
      <c r="AY45" s="134" t="str">
        <f t="shared" ref="AY45:AY49" si="52">IFERROR(IF(AX45="","",IF(AX45&lt;=0.2,"Muy Baja",IF(AX45&lt;=0.4,"Baja",IF(AX45&lt;=0.6,"Media",IF(AX45&lt;=0.8,"Alta","Muy Alta"))))),"")</f>
        <v>Media</v>
      </c>
      <c r="AZ45" s="132">
        <f t="shared" ref="AZ45:AZ49" si="53">+AX45</f>
        <v>0.6</v>
      </c>
      <c r="BA45" s="134" t="str">
        <f t="shared" ref="BA45:BA49" si="54">IFERROR(IF(BB45="","",IF(BB45&lt;=0.2,"Leve",IF(BB45&lt;=0.4,"Menor",IF(BB45&lt;=0.6,"Moderado",IF(BB45&lt;=0.8,"Mayor","Catastrófico"))))),"")</f>
        <v>Mayor</v>
      </c>
      <c r="BB45" s="132">
        <f>IFERROR(IF(AQ45="Impacto",(AJ45-(+AJ45*AT45)),IF(AQ45="Probabilidad",AJ45,"")),"")</f>
        <v>0.8</v>
      </c>
      <c r="BC45" s="135" t="str">
        <f t="shared" ref="BC45:BC49" si="55">IFERROR(IF(OR(AND(AY45="Muy Baja",BA45="Leve"),AND(AY45="Muy Baja",BA45="Menor"),AND(AY45="Baja",BA45="Leve")),"Bajo",IF(OR(AND(AY45="Muy baja",BA45="Moderado"),AND(AY45="Baja",BA45="Menor"),AND(AY45="Baja",BA45="Moderado"),AND(AY45="Media",BA45="Leve"),AND(AY45="Media",BA45="Menor"),AND(AY45="Media",BA45="Moderado"),AND(AY45="Alta",BA45="Leve"),AND(AY45="Alta",BA45="Menor")),"Moderado",IF(OR(AND(AY45="Muy Baja",BA45="Mayor"),AND(AY45="Baja",BA45="Mayor"),AND(AY45="Media",BA45="Mayor"),AND(AY45="Alta",BA45="Moderado"),AND(AY45="Alta",BA45="Mayor"),AND(AY45="Muy Alta",BA45="Leve"),AND(AY45="Muy Alta",BA45="Menor"),AND(AY45="Muy Alta",BA45="Moderado"),AND(AY45="Muy Alta",BA45="Mayor")),"Alto",IF(OR(AND(AY45="Muy Baja",BA45="Catastrófico"),AND(AY45="Baja",BA45="Catastrófico"),AND(AY45="Media",BA45="Catastrófico"),AND(AY45="Alta",BA45="Catastrófico"),AND(AY45="Muy Alta",BA45="Catastrófico")),"Extremo","")))),"")</f>
        <v>Alto</v>
      </c>
      <c r="BD45" s="131" t="s">
        <v>197</v>
      </c>
      <c r="BE45" s="127"/>
      <c r="BF45" s="126"/>
      <c r="BG45" s="136"/>
      <c r="BH45" s="136"/>
      <c r="BI45" s="127"/>
      <c r="BJ45" s="126"/>
      <c r="BK45" s="18"/>
      <c r="BL45" s="18"/>
      <c r="BM45" s="18"/>
      <c r="BN45" s="18"/>
      <c r="BO45" s="18"/>
      <c r="BP45" s="18"/>
      <c r="BQ45" s="18"/>
      <c r="BR45" s="18"/>
      <c r="BS45" s="18"/>
      <c r="BT45" s="18"/>
      <c r="BU45" s="18"/>
      <c r="BV45" s="18"/>
      <c r="BW45" s="18"/>
      <c r="BX45" s="18"/>
      <c r="BY45" s="18"/>
      <c r="BZ45" s="18"/>
      <c r="CA45" s="18"/>
      <c r="CB45" s="18"/>
      <c r="CC45" s="18"/>
      <c r="CD45" s="18"/>
    </row>
    <row r="46" spans="1:82" ht="88.95" customHeight="1" x14ac:dyDescent="0.25">
      <c r="A46" s="185"/>
      <c r="B46" s="185"/>
      <c r="C46" s="185"/>
      <c r="D46" s="185"/>
      <c r="E46" s="185"/>
      <c r="F46" s="191"/>
      <c r="G46" s="191"/>
      <c r="H46" s="185"/>
      <c r="I46" s="185"/>
      <c r="J46" s="185"/>
      <c r="K46" s="185"/>
      <c r="L46" s="185"/>
      <c r="M46" s="185"/>
      <c r="N46" s="185"/>
      <c r="O46" s="185"/>
      <c r="P46" s="183"/>
      <c r="Q46" s="183"/>
      <c r="R46" s="183"/>
      <c r="S46" s="183"/>
      <c r="T46" s="183"/>
      <c r="U46" s="183"/>
      <c r="V46" s="183"/>
      <c r="W46" s="183"/>
      <c r="X46" s="183"/>
      <c r="Y46" s="183"/>
      <c r="Z46" s="183"/>
      <c r="AA46" s="183"/>
      <c r="AB46" s="183"/>
      <c r="AC46" s="183"/>
      <c r="AD46" s="183"/>
      <c r="AE46" s="183"/>
      <c r="AF46" s="183"/>
      <c r="AG46" s="183"/>
      <c r="AH46" s="183"/>
      <c r="AI46" s="185"/>
      <c r="AJ46" s="185"/>
      <c r="AK46" s="185"/>
      <c r="AL46" s="126">
        <v>2</v>
      </c>
      <c r="AM46" s="126"/>
      <c r="AN46" s="126" t="e">
        <f>VLOOKUP(AM46,'Opciones Tratamiento'!$M$2:$O$37,3,FALSE)</f>
        <v>#N/A</v>
      </c>
      <c r="AO46" s="129" t="e">
        <f>VLOOKUP(AM46,'Opciones Tratamiento'!$M$2:$O$37,2,FALSE)</f>
        <v>#N/A</v>
      </c>
      <c r="AP46" s="130" t="s">
        <v>447</v>
      </c>
      <c r="AQ46" s="126" t="str">
        <f t="shared" si="50"/>
        <v>Probabilidad</v>
      </c>
      <c r="AR46" s="131" t="s">
        <v>166</v>
      </c>
      <c r="AS46" s="131" t="s">
        <v>174</v>
      </c>
      <c r="AT46" s="132" t="str">
        <f t="shared" si="51"/>
        <v>40%</v>
      </c>
      <c r="AU46" s="131" t="s">
        <v>177</v>
      </c>
      <c r="AV46" s="131" t="s">
        <v>182</v>
      </c>
      <c r="AW46" s="131" t="s">
        <v>186</v>
      </c>
      <c r="AX46" s="133">
        <f>IFERROR(IF(AND(AQ45="Probabilidad",AQ46="Probabilidad"),(AZ45-(+AZ45*AT46)),IF(AQ46="Probabilidad",(M45-(+M45*AT46)),IF(AQ46="Impacto",AZ45,""))),"")</f>
        <v>0.36</v>
      </c>
      <c r="AY46" s="134" t="str">
        <f t="shared" si="52"/>
        <v>Baja</v>
      </c>
      <c r="AZ46" s="132">
        <f t="shared" si="53"/>
        <v>0.36</v>
      </c>
      <c r="BA46" s="134" t="str">
        <f t="shared" si="54"/>
        <v>Mayor</v>
      </c>
      <c r="BB46" s="132">
        <v>0.8</v>
      </c>
      <c r="BC46" s="135" t="str">
        <f t="shared" si="55"/>
        <v>Alto</v>
      </c>
      <c r="BD46" s="131" t="s">
        <v>197</v>
      </c>
      <c r="BE46" s="127"/>
      <c r="BF46" s="126"/>
      <c r="BG46" s="136"/>
      <c r="BH46" s="136"/>
      <c r="BI46" s="127"/>
      <c r="BJ46" s="126"/>
      <c r="BK46" s="18"/>
      <c r="BL46" s="18"/>
      <c r="BM46" s="18"/>
      <c r="BN46" s="18"/>
      <c r="BO46" s="18"/>
      <c r="BP46" s="18"/>
      <c r="BQ46" s="18"/>
      <c r="BR46" s="18"/>
      <c r="BS46" s="18"/>
      <c r="BT46" s="18"/>
      <c r="BU46" s="18"/>
      <c r="BV46" s="18"/>
      <c r="BW46" s="18"/>
      <c r="BX46" s="18"/>
      <c r="BY46" s="18"/>
      <c r="BZ46" s="18"/>
      <c r="CA46" s="18"/>
      <c r="CB46" s="18"/>
      <c r="CC46" s="18"/>
      <c r="CD46" s="18"/>
    </row>
    <row r="47" spans="1:82" ht="88.95" customHeight="1" x14ac:dyDescent="0.25">
      <c r="A47" s="185"/>
      <c r="B47" s="185"/>
      <c r="C47" s="185"/>
      <c r="D47" s="185"/>
      <c r="E47" s="185"/>
      <c r="F47" s="191"/>
      <c r="G47" s="191"/>
      <c r="H47" s="185"/>
      <c r="I47" s="185"/>
      <c r="J47" s="185"/>
      <c r="K47" s="185"/>
      <c r="L47" s="185"/>
      <c r="M47" s="185"/>
      <c r="N47" s="185"/>
      <c r="O47" s="185"/>
      <c r="P47" s="183"/>
      <c r="Q47" s="183"/>
      <c r="R47" s="183"/>
      <c r="S47" s="183"/>
      <c r="T47" s="183"/>
      <c r="U47" s="183"/>
      <c r="V47" s="183"/>
      <c r="W47" s="183"/>
      <c r="X47" s="183"/>
      <c r="Y47" s="183"/>
      <c r="Z47" s="183"/>
      <c r="AA47" s="183"/>
      <c r="AB47" s="183"/>
      <c r="AC47" s="183"/>
      <c r="AD47" s="183"/>
      <c r="AE47" s="183"/>
      <c r="AF47" s="183"/>
      <c r="AG47" s="183"/>
      <c r="AH47" s="183"/>
      <c r="AI47" s="185"/>
      <c r="AJ47" s="185"/>
      <c r="AK47" s="185"/>
      <c r="AL47" s="126">
        <v>3</v>
      </c>
      <c r="AM47" s="126"/>
      <c r="AN47" s="126" t="e">
        <f>VLOOKUP(AM47,'Opciones Tratamiento'!$M$2:$O$37,3,FALSE)</f>
        <v>#N/A</v>
      </c>
      <c r="AO47" s="129" t="e">
        <f>VLOOKUP(AM47,'Opciones Tratamiento'!$M$2:$O$37,2,FALSE)</f>
        <v>#N/A</v>
      </c>
      <c r="AP47" s="130" t="s">
        <v>448</v>
      </c>
      <c r="AQ47" s="126" t="str">
        <f t="shared" si="50"/>
        <v>Probabilidad</v>
      </c>
      <c r="AR47" s="131" t="s">
        <v>166</v>
      </c>
      <c r="AS47" s="131" t="s">
        <v>174</v>
      </c>
      <c r="AT47" s="132" t="str">
        <f t="shared" si="51"/>
        <v>40%</v>
      </c>
      <c r="AU47" s="131" t="s">
        <v>177</v>
      </c>
      <c r="AV47" s="131" t="s">
        <v>182</v>
      </c>
      <c r="AW47" s="131" t="s">
        <v>186</v>
      </c>
      <c r="AX47" s="133">
        <f t="shared" ref="AX47:AX49" si="56">IFERROR(IF(AND(AQ46="Probabilidad",AQ47="Probabilidad"),(AZ46-(+AZ46*AT47)),IF(AND(AQ46="Impacto",AQ47="Probabilidad"),(AZ45-(+AZ45*AT47)),IF(AQ47="Impacto",AZ46,""))),"")</f>
        <v>0.216</v>
      </c>
      <c r="AY47" s="134" t="str">
        <f t="shared" si="52"/>
        <v>Baja</v>
      </c>
      <c r="AZ47" s="132">
        <f t="shared" si="53"/>
        <v>0.216</v>
      </c>
      <c r="BA47" s="134" t="str">
        <f t="shared" si="54"/>
        <v>Mayor</v>
      </c>
      <c r="BB47" s="132">
        <f t="shared" ref="BB47:BB49" si="57">IFERROR(IF(AND(AQ46="Impacto",AQ47="Impacto"),(BB46-(+BB46*AT47)),IF(AND(AQ46="Probabilidad",AQ47="Impacto"),(BB45-(+BB45*AT47)),IF(AQ47="Probabilidad",BB46,""))),"")</f>
        <v>0.8</v>
      </c>
      <c r="BC47" s="135" t="str">
        <f t="shared" si="55"/>
        <v>Alto</v>
      </c>
      <c r="BD47" s="131" t="s">
        <v>197</v>
      </c>
      <c r="BE47" s="127"/>
      <c r="BF47" s="126"/>
      <c r="BG47" s="136"/>
      <c r="BH47" s="136"/>
      <c r="BI47" s="127"/>
      <c r="BJ47" s="126"/>
      <c r="BK47" s="18"/>
      <c r="BL47" s="18"/>
      <c r="BM47" s="18"/>
      <c r="BN47" s="18"/>
      <c r="BO47" s="18"/>
      <c r="BP47" s="18"/>
      <c r="BQ47" s="18"/>
      <c r="BR47" s="18"/>
      <c r="BS47" s="18"/>
      <c r="BT47" s="18"/>
      <c r="BU47" s="18"/>
      <c r="BV47" s="18"/>
      <c r="BW47" s="18"/>
      <c r="BX47" s="18"/>
      <c r="BY47" s="18"/>
      <c r="BZ47" s="18"/>
      <c r="CA47" s="18"/>
      <c r="CB47" s="18"/>
      <c r="CC47" s="18"/>
      <c r="CD47" s="18"/>
    </row>
    <row r="48" spans="1:82" ht="88.95" customHeight="1" x14ac:dyDescent="0.25">
      <c r="A48" s="185"/>
      <c r="B48" s="185"/>
      <c r="C48" s="185"/>
      <c r="D48" s="185"/>
      <c r="E48" s="185"/>
      <c r="F48" s="191"/>
      <c r="G48" s="191"/>
      <c r="H48" s="185"/>
      <c r="I48" s="185"/>
      <c r="J48" s="185"/>
      <c r="K48" s="185"/>
      <c r="L48" s="185"/>
      <c r="M48" s="185"/>
      <c r="N48" s="185"/>
      <c r="O48" s="185"/>
      <c r="P48" s="183"/>
      <c r="Q48" s="183"/>
      <c r="R48" s="183"/>
      <c r="S48" s="183"/>
      <c r="T48" s="183"/>
      <c r="U48" s="183"/>
      <c r="V48" s="183"/>
      <c r="W48" s="183"/>
      <c r="X48" s="183"/>
      <c r="Y48" s="183"/>
      <c r="Z48" s="183"/>
      <c r="AA48" s="183"/>
      <c r="AB48" s="183"/>
      <c r="AC48" s="183"/>
      <c r="AD48" s="183"/>
      <c r="AE48" s="183"/>
      <c r="AF48" s="183"/>
      <c r="AG48" s="183"/>
      <c r="AH48" s="183"/>
      <c r="AI48" s="185"/>
      <c r="AJ48" s="185"/>
      <c r="AK48" s="185"/>
      <c r="AL48" s="126">
        <v>4</v>
      </c>
      <c r="AM48" s="126"/>
      <c r="AN48" s="126" t="e">
        <f>VLOOKUP(AM48,'Opciones Tratamiento'!$M$2:$O$37,3,FALSE)</f>
        <v>#N/A</v>
      </c>
      <c r="AO48" s="129" t="e">
        <f>VLOOKUP(AM48,'Opciones Tratamiento'!$M$2:$O$37,2,FALSE)</f>
        <v>#N/A</v>
      </c>
      <c r="AP48" s="130" t="s">
        <v>488</v>
      </c>
      <c r="AQ48" s="126" t="str">
        <f t="shared" si="50"/>
        <v>Impacto</v>
      </c>
      <c r="AR48" s="131" t="s">
        <v>170</v>
      </c>
      <c r="AS48" s="131" t="s">
        <v>174</v>
      </c>
      <c r="AT48" s="132" t="str">
        <f t="shared" si="51"/>
        <v>25%</v>
      </c>
      <c r="AU48" s="131" t="s">
        <v>177</v>
      </c>
      <c r="AV48" s="131" t="s">
        <v>182</v>
      </c>
      <c r="AW48" s="131" t="s">
        <v>186</v>
      </c>
      <c r="AX48" s="133">
        <f t="shared" si="56"/>
        <v>0.216</v>
      </c>
      <c r="AY48" s="134" t="str">
        <f t="shared" si="52"/>
        <v>Baja</v>
      </c>
      <c r="AZ48" s="132">
        <f t="shared" si="53"/>
        <v>0.216</v>
      </c>
      <c r="BA48" s="134" t="str">
        <f t="shared" si="54"/>
        <v>Moderado</v>
      </c>
      <c r="BB48" s="132">
        <f t="shared" si="57"/>
        <v>0.60000000000000009</v>
      </c>
      <c r="BC48" s="135" t="str">
        <f t="shared" si="55"/>
        <v>Moderado</v>
      </c>
      <c r="BD48" s="131" t="s">
        <v>197</v>
      </c>
      <c r="BE48" s="127"/>
      <c r="BF48" s="126"/>
      <c r="BG48" s="136"/>
      <c r="BH48" s="136"/>
      <c r="BI48" s="127"/>
      <c r="BJ48" s="126"/>
      <c r="BK48" s="18"/>
      <c r="BL48" s="18"/>
      <c r="BM48" s="18"/>
      <c r="BN48" s="18"/>
      <c r="BO48" s="18"/>
      <c r="BP48" s="18"/>
      <c r="BQ48" s="18"/>
      <c r="BR48" s="18"/>
      <c r="BS48" s="18"/>
      <c r="BT48" s="18"/>
      <c r="BU48" s="18"/>
      <c r="BV48" s="18"/>
      <c r="BW48" s="18"/>
      <c r="BX48" s="18"/>
      <c r="BY48" s="18"/>
      <c r="BZ48" s="18"/>
      <c r="CA48" s="18"/>
      <c r="CB48" s="18"/>
      <c r="CC48" s="18"/>
      <c r="CD48" s="18"/>
    </row>
    <row r="49" spans="1:82" ht="88.95" customHeight="1" x14ac:dyDescent="0.25">
      <c r="A49" s="185"/>
      <c r="B49" s="185"/>
      <c r="C49" s="185"/>
      <c r="D49" s="185"/>
      <c r="E49" s="185"/>
      <c r="F49" s="191"/>
      <c r="G49" s="191"/>
      <c r="H49" s="185"/>
      <c r="I49" s="185"/>
      <c r="J49" s="185"/>
      <c r="K49" s="185"/>
      <c r="L49" s="185"/>
      <c r="M49" s="185"/>
      <c r="N49" s="185"/>
      <c r="O49" s="185"/>
      <c r="P49" s="183"/>
      <c r="Q49" s="183"/>
      <c r="R49" s="183"/>
      <c r="S49" s="183"/>
      <c r="T49" s="183"/>
      <c r="U49" s="183"/>
      <c r="V49" s="183"/>
      <c r="W49" s="183"/>
      <c r="X49" s="183"/>
      <c r="Y49" s="183"/>
      <c r="Z49" s="183"/>
      <c r="AA49" s="183"/>
      <c r="AB49" s="183"/>
      <c r="AC49" s="183"/>
      <c r="AD49" s="183"/>
      <c r="AE49" s="183"/>
      <c r="AF49" s="183"/>
      <c r="AG49" s="183"/>
      <c r="AH49" s="183"/>
      <c r="AI49" s="185"/>
      <c r="AJ49" s="185"/>
      <c r="AK49" s="185"/>
      <c r="AL49" s="126">
        <v>5</v>
      </c>
      <c r="AM49" s="126"/>
      <c r="AN49" s="126" t="e">
        <f>VLOOKUP(AM49,'Opciones Tratamiento'!$M$2:$O$37,3,FALSE)</f>
        <v>#N/A</v>
      </c>
      <c r="AO49" s="129" t="e">
        <f>VLOOKUP(AM49,'Opciones Tratamiento'!$M$2:$O$37,2,FALSE)</f>
        <v>#N/A</v>
      </c>
      <c r="AP49" s="130" t="s">
        <v>449</v>
      </c>
      <c r="AQ49" s="126" t="str">
        <f t="shared" si="50"/>
        <v>Impacto</v>
      </c>
      <c r="AR49" s="131" t="s">
        <v>170</v>
      </c>
      <c r="AS49" s="131" t="s">
        <v>174</v>
      </c>
      <c r="AT49" s="132" t="str">
        <f t="shared" si="51"/>
        <v>25%</v>
      </c>
      <c r="AU49" s="131" t="s">
        <v>177</v>
      </c>
      <c r="AV49" s="131" t="s">
        <v>182</v>
      </c>
      <c r="AW49" s="131" t="s">
        <v>186</v>
      </c>
      <c r="AX49" s="133">
        <f t="shared" si="56"/>
        <v>0.216</v>
      </c>
      <c r="AY49" s="134" t="str">
        <f t="shared" si="52"/>
        <v>Baja</v>
      </c>
      <c r="AZ49" s="132">
        <f t="shared" si="53"/>
        <v>0.216</v>
      </c>
      <c r="BA49" s="134" t="str">
        <f t="shared" si="54"/>
        <v>Moderado</v>
      </c>
      <c r="BB49" s="132">
        <f t="shared" si="57"/>
        <v>0.45000000000000007</v>
      </c>
      <c r="BC49" s="135" t="str">
        <f t="shared" si="55"/>
        <v>Moderado</v>
      </c>
      <c r="BD49" s="131" t="s">
        <v>197</v>
      </c>
      <c r="BE49" s="127" t="s">
        <v>450</v>
      </c>
      <c r="BF49" s="127" t="s">
        <v>451</v>
      </c>
      <c r="BG49" s="136">
        <v>45291</v>
      </c>
      <c r="BH49" s="136">
        <v>45291</v>
      </c>
      <c r="BI49" s="127"/>
      <c r="BJ49" s="126"/>
      <c r="BK49" s="18"/>
      <c r="BL49" s="18"/>
      <c r="BM49" s="18"/>
      <c r="BN49" s="18"/>
      <c r="BO49" s="18"/>
      <c r="BP49" s="18"/>
      <c r="BQ49" s="18"/>
      <c r="BR49" s="18"/>
      <c r="BS49" s="18"/>
      <c r="BT49" s="18"/>
      <c r="BU49" s="18"/>
      <c r="BV49" s="18"/>
      <c r="BW49" s="18"/>
      <c r="BX49" s="18"/>
      <c r="BY49" s="18"/>
      <c r="BZ49" s="18"/>
      <c r="CA49" s="18"/>
      <c r="CB49" s="18"/>
      <c r="CC49" s="18"/>
      <c r="CD49" s="18"/>
    </row>
    <row r="50" spans="1:82" ht="151.5" customHeight="1" x14ac:dyDescent="0.25">
      <c r="A50" s="188">
        <v>9</v>
      </c>
      <c r="B50" s="184" t="s">
        <v>452</v>
      </c>
      <c r="C50" s="184" t="s">
        <v>194</v>
      </c>
      <c r="D50" s="184" t="s">
        <v>228</v>
      </c>
      <c r="E50" s="184"/>
      <c r="F50" s="191" t="s">
        <v>453</v>
      </c>
      <c r="G50" s="191" t="s">
        <v>454</v>
      </c>
      <c r="H50" s="184" t="str">
        <f>_xlfn.CONCAT("Posibilidad de afectación ",IF(C50='Opciones Tratamiento'!$E$2,"económica",IF(C50='Opciones Tratamiento'!$E$4,"económica y reputacional",LOWER(C50)))," por ",LOWER(F50), ", debido a ",LOWER(G50))</f>
        <v>Posibilidad de afectación reputacional por mora deliberada en el trámite de los procesos con el fin de obtener vencimiento de términos  o prescripción del mismo para beneficio del investigado, debido a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0" s="184" t="s">
        <v>205</v>
      </c>
      <c r="J50" s="188" t="s">
        <v>232</v>
      </c>
      <c r="K50" s="188" t="s">
        <v>249</v>
      </c>
      <c r="L50" s="189" t="str">
        <f>IF(OR(K50='Opciones Tratamiento'!$K$14,K50='Opciones Tratamiento'!$K$15,K50='Opciones Tratamiento'!$K$16),"Muy Baja",IF(OR(K50='Opciones Tratamiento'!$K$10,K50='Opciones Tratamiento'!$K$11,K50='Opciones Tratamiento'!$K$12,K50='Opciones Tratamiento'!$K$13),"Baja",IF(OR(K50='Opciones Tratamiento'!$K$4,K50='Opciones Tratamiento'!$K$5,K50='Opciones Tratamiento'!$K$6,K50='Opciones Tratamiento'!$K$7,K50='Opciones Tratamiento'!$K$8,K50='Opciones Tratamiento'!$K$9),"Media",IF(K50='Opciones Tratamiento'!$K$3,"Alta",IF(OR(K50='Opciones Tratamiento'!$K$2,K50='Opciones Tratamiento'!$K$17),"Muy Alta")))))</f>
        <v>Baja</v>
      </c>
      <c r="M50" s="183">
        <f>IF(L50="","",IF(L50="Muy Baja",0.2,IF(L50="Baja",0.4,IF(L50="Media",0.6,IF(L50="Alta",0.8,IF(L50="Muy Alta",1,))))))</f>
        <v>0.4</v>
      </c>
      <c r="N50" s="183" t="s">
        <v>123</v>
      </c>
      <c r="O50" s="183" t="str">
        <f ca="1">IF(NOT(ISERROR(MATCH(N50,'Tabla Impacto'!$B$221:$B$223,0))),'Tabla Impacto'!$F$223&amp;"Por favor no seleccionar los criterios de impacto(Afectación Económica o presupuestal y Pérdida Reputacional)",N50)</f>
        <v>❌Por favor no seleccionar los criterios de impacto(Afectación Económica o presupuestal y Pérdida Reputacional)</v>
      </c>
      <c r="P50" s="183" t="s">
        <v>231</v>
      </c>
      <c r="Q50" s="183" t="s">
        <v>231</v>
      </c>
      <c r="R50" s="183" t="s">
        <v>232</v>
      </c>
      <c r="S50" s="183" t="s">
        <v>232</v>
      </c>
      <c r="T50" s="183" t="s">
        <v>231</v>
      </c>
      <c r="U50" s="183" t="s">
        <v>231</v>
      </c>
      <c r="V50" s="183" t="s">
        <v>232</v>
      </c>
      <c r="W50" s="183" t="s">
        <v>232</v>
      </c>
      <c r="X50" s="183" t="s">
        <v>232</v>
      </c>
      <c r="Y50" s="183" t="s">
        <v>231</v>
      </c>
      <c r="Z50" s="183" t="s">
        <v>231</v>
      </c>
      <c r="AA50" s="183" t="s">
        <v>231</v>
      </c>
      <c r="AB50" s="183" t="s">
        <v>232</v>
      </c>
      <c r="AC50" s="183" t="s">
        <v>231</v>
      </c>
      <c r="AD50" s="183" t="s">
        <v>232</v>
      </c>
      <c r="AE50" s="183" t="s">
        <v>232</v>
      </c>
      <c r="AF50" s="183" t="s">
        <v>232</v>
      </c>
      <c r="AG50" s="183" t="s">
        <v>232</v>
      </c>
      <c r="AH50" s="183" t="s">
        <v>232</v>
      </c>
      <c r="AI50" s="189" t="str">
        <f>IF(OR(D50='Opciones Tratamiento'!$H$2,D50='Opciones Tratamiento'!$H$4),IF(OR(O50='Tabla Impacto'!$C$11,O50='Tabla Impacto'!$D$11),"Leve",IF(OR(O50='Tabla Impacto'!$C$12,O50='Tabla Impacto'!$D$12),"Menor",IF(OR(O50='Tabla Impacto'!$C$13,O50='Tabla Impacto'!$D$13),"Moderado",IF(OR(O50='Tabla Impacto'!$C$14,O50='Tabla Impacto'!$D$14),"Mayor",IF(OR(O50='Tabla Impacto'!$C$15,O50='Tabla Impacto'!$D$15),"Catastrófico",""))))),IF(D50='Opciones Tratamiento'!$H$3,IF(COUNTIF('Mapa final'!P50:AH50,"Si")&lt;=5,"Moderado",IF(AND(COUNTIF('Mapa final'!P50:AH50,"Si")&gt;5,COUNTIF('Mapa final'!P50:AH50,"Si")&lt;=10),"Mayor",IF(COUNTIF('Mapa final'!P50:AH50,"Si")&gt;10,"Catastrófico","")))))</f>
        <v>Mayor</v>
      </c>
      <c r="AJ50" s="183">
        <f>IF(AI50="","",IF(AI50="Leve",0.2,IF(AI50="Menor",0.4,IF(AI50="Moderado",0.6,IF(AI50="Mayor",0.8,IF(AI50="Catastrófico",1,))))))</f>
        <v>0.8</v>
      </c>
      <c r="AK50" s="190" t="str">
        <f>IF(OR(AND(L50="Muy Baja",AI50="Leve"),AND(L50="Muy Baja",AI50="Menor"),AND(L50="Baja",AI50="Leve")),"Bajo",IF(OR(AND(L50="Muy baja",AI50="Moderado"),AND(L50="Baja",AI50="Menor"),AND(L50="Baja",AI50="Moderado"),AND(L50="Media",AI50="Leve"),AND(L50="Media",AI50="Menor"),AND(L50="Media",AI50="Moderado"),AND(L50="Alta",AI50="Leve"),AND(L50="Alta",AI50="Menor")),"Moderado",IF(OR(AND(L50="Muy Baja",AI50="Mayor"),AND(L50="Baja",AI50="Mayor"),AND(L50="Media",AI50="Mayor"),AND(L50="Alta",AI50="Moderado"),AND(L50="Alta",AI50="Mayor"),AND(L50="Muy Alta",AI50="Leve"),AND(L50="Muy Alta",AI50="Menor"),AND(L50="Muy Alta",AI50="Moderado"),AND(L50="Muy Alta",AI50="Mayor")),"Alto",IF(OR(AND(L50="Muy Baja",AI50="Catastrófico"),AND(L50="Baja",AI50="Catastrófico"),AND(L50="Media",AI50="Catastrófico"),AND(L50="Alta",AI50="Catastrófico"),AND(L50="Muy Alta",AI50="Catastrófico")),"Extremo",""))))</f>
        <v>Alto</v>
      </c>
      <c r="AL50" s="126">
        <v>1</v>
      </c>
      <c r="AM50" s="126"/>
      <c r="AN50" s="126" t="e">
        <f>VLOOKUP(AM50,'Opciones Tratamiento'!$M$2:$O$37,3,FALSE)</f>
        <v>#N/A</v>
      </c>
      <c r="AO50" s="129" t="e">
        <f>VLOOKUP(AM50,'Opciones Tratamiento'!$M$2:$O$37,2,FALSE)</f>
        <v>#N/A</v>
      </c>
      <c r="AP50" s="130" t="s">
        <v>455</v>
      </c>
      <c r="AQ50" s="126" t="str">
        <f t="shared" ref="AQ50:AQ53" si="58">IF(OR(AR50="Preventivo",AR50="Detectivo"),"Probabilidad",IF(AR50="Correctivo","Impacto",""))</f>
        <v>Probabilidad</v>
      </c>
      <c r="AR50" s="131" t="s">
        <v>166</v>
      </c>
      <c r="AS50" s="131" t="s">
        <v>174</v>
      </c>
      <c r="AT50" s="132" t="str">
        <f t="shared" ref="AT50:AT53" si="59">IF(AND(AR50="Preventivo",AS50="Automático"),"50%",IF(AND(AR50="Preventivo",AS50="Manual"),"40%",IF(AND(AR50="Detectivo",AS50="Automático"),"40%",IF(AND(AR50="Detectivo",AS50="Manual"),"30%",IF(AND(AR50="Correctivo",AS50="Automático"),"35%",IF(AND(AR50="Correctivo",AS50="Manual"),"25%",""))))))</f>
        <v>40%</v>
      </c>
      <c r="AU50" s="131" t="s">
        <v>177</v>
      </c>
      <c r="AV50" s="131" t="s">
        <v>182</v>
      </c>
      <c r="AW50" s="131" t="s">
        <v>186</v>
      </c>
      <c r="AX50" s="133">
        <f>IFERROR(IF(AQ50="Probabilidad",(M50-(+M50*AT50)),IF(AQ50="Impacto",M50,"")),"")</f>
        <v>0.24</v>
      </c>
      <c r="AY50" s="134" t="str">
        <f t="shared" ref="AY50:AY53" si="60">IFERROR(IF(AX50="","",IF(AX50&lt;=0.2,"Muy Baja",IF(AX50&lt;=0.4,"Baja",IF(AX50&lt;=0.6,"Media",IF(AX50&lt;=0.8,"Alta","Muy Alta"))))),"")</f>
        <v>Baja</v>
      </c>
      <c r="AZ50" s="132">
        <f t="shared" ref="AZ50:AZ53" si="61">+AX50</f>
        <v>0.24</v>
      </c>
      <c r="BA50" s="134" t="str">
        <f t="shared" ref="BA50:BA53" si="62">IFERROR(IF(BB50="","",IF(BB50&lt;=0.2,"Leve",IF(BB50&lt;=0.4,"Menor",IF(BB50&lt;=0.6,"Moderado",IF(BB50&lt;=0.8,"Mayor","Catastrófico"))))),"")</f>
        <v>Mayor</v>
      </c>
      <c r="BB50" s="132">
        <f>IFERROR(IF(AQ50="Impacto",(AJ50-(+AJ50*AT50)),IF(AQ50="Probabilidad",AJ50,"")),"")</f>
        <v>0.8</v>
      </c>
      <c r="BC50" s="135" t="str">
        <f t="shared" ref="BC50:BC53" si="63">IFERROR(IF(OR(AND(AY50="Muy Baja",BA50="Leve"),AND(AY50="Muy Baja",BA50="Menor"),AND(AY50="Baja",BA50="Leve")),"Bajo",IF(OR(AND(AY50="Muy baja",BA50="Moderado"),AND(AY50="Baja",BA50="Menor"),AND(AY50="Baja",BA50="Moderado"),AND(AY50="Media",BA50="Leve"),AND(AY50="Media",BA50="Menor"),AND(AY50="Media",BA50="Moderado"),AND(AY50="Alta",BA50="Leve"),AND(AY50="Alta",BA50="Menor")),"Moderado",IF(OR(AND(AY50="Muy Baja",BA50="Mayor"),AND(AY50="Baja",BA50="Mayor"),AND(AY50="Media",BA50="Mayor"),AND(AY50="Alta",BA50="Moderado"),AND(AY50="Alta",BA50="Mayor"),AND(AY50="Muy Alta",BA50="Leve"),AND(AY50="Muy Alta",BA50="Menor"),AND(AY50="Muy Alta",BA50="Moderado"),AND(AY50="Muy Alta",BA50="Mayor")),"Alto",IF(OR(AND(AY50="Muy Baja",BA50="Catastrófico"),AND(AY50="Baja",BA50="Catastrófico"),AND(AY50="Media",BA50="Catastrófico"),AND(AY50="Alta",BA50="Catastrófico"),AND(AY50="Muy Alta",BA50="Catastrófico")),"Extremo","")))),"")</f>
        <v>Alto</v>
      </c>
      <c r="BD50" s="131" t="s">
        <v>197</v>
      </c>
      <c r="BE50" s="127"/>
      <c r="BF50" s="126"/>
      <c r="BG50" s="136"/>
      <c r="BH50" s="136"/>
      <c r="BI50" s="127"/>
      <c r="BJ50" s="126"/>
      <c r="BK50" s="18"/>
      <c r="BL50" s="18"/>
      <c r="BM50" s="18"/>
      <c r="BN50" s="18"/>
      <c r="BO50" s="18"/>
      <c r="BP50" s="18"/>
      <c r="BQ50" s="18"/>
      <c r="BR50" s="18"/>
      <c r="BS50" s="18"/>
      <c r="BT50" s="18"/>
      <c r="BU50" s="18"/>
      <c r="BV50" s="18"/>
      <c r="BW50" s="18"/>
      <c r="BX50" s="18"/>
      <c r="BY50" s="18"/>
      <c r="BZ50" s="18"/>
      <c r="CA50" s="18"/>
      <c r="CB50" s="18"/>
      <c r="CC50" s="18"/>
      <c r="CD50" s="18"/>
    </row>
    <row r="51" spans="1:82" ht="151.5" customHeight="1" x14ac:dyDescent="0.25">
      <c r="A51" s="185"/>
      <c r="B51" s="185"/>
      <c r="C51" s="185"/>
      <c r="D51" s="185"/>
      <c r="E51" s="185"/>
      <c r="F51" s="191"/>
      <c r="G51" s="191"/>
      <c r="H51" s="185"/>
      <c r="I51" s="185"/>
      <c r="J51" s="185"/>
      <c r="K51" s="185"/>
      <c r="L51" s="185"/>
      <c r="M51" s="185"/>
      <c r="N51" s="185"/>
      <c r="O51" s="185"/>
      <c r="P51" s="183"/>
      <c r="Q51" s="183"/>
      <c r="R51" s="183"/>
      <c r="S51" s="183"/>
      <c r="T51" s="183"/>
      <c r="U51" s="183"/>
      <c r="V51" s="183"/>
      <c r="W51" s="183"/>
      <c r="X51" s="183"/>
      <c r="Y51" s="183"/>
      <c r="Z51" s="183"/>
      <c r="AA51" s="183"/>
      <c r="AB51" s="183"/>
      <c r="AC51" s="183"/>
      <c r="AD51" s="183"/>
      <c r="AE51" s="183"/>
      <c r="AF51" s="183"/>
      <c r="AG51" s="183"/>
      <c r="AH51" s="183"/>
      <c r="AI51" s="185"/>
      <c r="AJ51" s="185"/>
      <c r="AK51" s="185"/>
      <c r="AL51" s="126">
        <v>2</v>
      </c>
      <c r="AM51" s="126"/>
      <c r="AN51" s="126" t="e">
        <f>VLOOKUP(AM51,'Opciones Tratamiento'!$M$2:$O$37,3,FALSE)</f>
        <v>#N/A</v>
      </c>
      <c r="AO51" s="129" t="e">
        <f>VLOOKUP(AM51,'Opciones Tratamiento'!$M$2:$O$37,2,FALSE)</f>
        <v>#N/A</v>
      </c>
      <c r="AP51" s="130" t="s">
        <v>427</v>
      </c>
      <c r="AQ51" s="126" t="str">
        <f t="shared" si="58"/>
        <v>Probabilidad</v>
      </c>
      <c r="AR51" s="131" t="s">
        <v>166</v>
      </c>
      <c r="AS51" s="131" t="s">
        <v>174</v>
      </c>
      <c r="AT51" s="132" t="str">
        <f t="shared" si="59"/>
        <v>40%</v>
      </c>
      <c r="AU51" s="131" t="s">
        <v>177</v>
      </c>
      <c r="AV51" s="131" t="s">
        <v>182</v>
      </c>
      <c r="AW51" s="131" t="s">
        <v>186</v>
      </c>
      <c r="AX51" s="133">
        <f>IFERROR(IF(AND(AQ50="Probabilidad",AQ51="Probabilidad"),(AZ50-(+AZ50*AT51)),IF(AQ51="Probabilidad",(M50-(+M50*AT51)),IF(AQ51="Impacto",AZ50,""))),"")</f>
        <v>0.14399999999999999</v>
      </c>
      <c r="AY51" s="134" t="str">
        <f t="shared" si="60"/>
        <v>Muy Baja</v>
      </c>
      <c r="AZ51" s="132">
        <f t="shared" si="61"/>
        <v>0.14399999999999999</v>
      </c>
      <c r="BA51" s="134" t="str">
        <f t="shared" si="62"/>
        <v>Mayor</v>
      </c>
      <c r="BB51" s="132">
        <f>IFERROR(IF(AND(AQ50="Impacto",AQ51="Impacto"),(BB47-(+BB47*AT51)),IF(AQ51="Impacto",($AJ$14-(+$AJ$14*AT51)),IF(AQ51="Probabilidad",BB47,""))),"")</f>
        <v>0.8</v>
      </c>
      <c r="BC51" s="135" t="str">
        <f t="shared" si="63"/>
        <v>Alto</v>
      </c>
      <c r="BD51" s="131" t="s">
        <v>197</v>
      </c>
      <c r="BE51" s="127"/>
      <c r="BF51" s="126"/>
      <c r="BG51" s="136"/>
      <c r="BH51" s="136"/>
      <c r="BI51" s="127"/>
      <c r="BJ51" s="126"/>
      <c r="BK51" s="18"/>
      <c r="BL51" s="18"/>
      <c r="BM51" s="18"/>
      <c r="BN51" s="18"/>
      <c r="BO51" s="18"/>
      <c r="BP51" s="18"/>
      <c r="BQ51" s="18"/>
      <c r="BR51" s="18"/>
      <c r="BS51" s="18"/>
      <c r="BT51" s="18"/>
      <c r="BU51" s="18"/>
      <c r="BV51" s="18"/>
      <c r="BW51" s="18"/>
      <c r="BX51" s="18"/>
      <c r="BY51" s="18"/>
      <c r="BZ51" s="18"/>
      <c r="CA51" s="18"/>
      <c r="CB51" s="18"/>
      <c r="CC51" s="18"/>
      <c r="CD51" s="18"/>
    </row>
    <row r="52" spans="1:82" ht="151.5" customHeight="1" x14ac:dyDescent="0.25">
      <c r="A52" s="185"/>
      <c r="B52" s="185"/>
      <c r="C52" s="185"/>
      <c r="D52" s="185"/>
      <c r="E52" s="185"/>
      <c r="F52" s="191"/>
      <c r="G52" s="191"/>
      <c r="H52" s="185"/>
      <c r="I52" s="185"/>
      <c r="J52" s="185"/>
      <c r="K52" s="185"/>
      <c r="L52" s="185"/>
      <c r="M52" s="185"/>
      <c r="N52" s="185"/>
      <c r="O52" s="185"/>
      <c r="P52" s="183"/>
      <c r="Q52" s="183"/>
      <c r="R52" s="183"/>
      <c r="S52" s="183"/>
      <c r="T52" s="183"/>
      <c r="U52" s="183"/>
      <c r="V52" s="183"/>
      <c r="W52" s="183"/>
      <c r="X52" s="183"/>
      <c r="Y52" s="183"/>
      <c r="Z52" s="183"/>
      <c r="AA52" s="183"/>
      <c r="AB52" s="183"/>
      <c r="AC52" s="183"/>
      <c r="AD52" s="183"/>
      <c r="AE52" s="183"/>
      <c r="AF52" s="183"/>
      <c r="AG52" s="183"/>
      <c r="AH52" s="183"/>
      <c r="AI52" s="185"/>
      <c r="AJ52" s="185"/>
      <c r="AK52" s="185"/>
      <c r="AL52" s="126">
        <v>3</v>
      </c>
      <c r="AM52" s="126"/>
      <c r="AN52" s="126" t="e">
        <f>VLOOKUP(AM52,'Opciones Tratamiento'!$M$2:$O$37,3,FALSE)</f>
        <v>#N/A</v>
      </c>
      <c r="AO52" s="129" t="e">
        <f>VLOOKUP(AM52,'Opciones Tratamiento'!$M$2:$O$37,2,FALSE)</f>
        <v>#N/A</v>
      </c>
      <c r="AP52" s="130" t="s">
        <v>489</v>
      </c>
      <c r="AQ52" s="126" t="str">
        <f t="shared" si="58"/>
        <v>Impacto</v>
      </c>
      <c r="AR52" s="131" t="s">
        <v>170</v>
      </c>
      <c r="AS52" s="131" t="s">
        <v>174</v>
      </c>
      <c r="AT52" s="132" t="str">
        <f t="shared" si="59"/>
        <v>25%</v>
      </c>
      <c r="AU52" s="131" t="s">
        <v>177</v>
      </c>
      <c r="AV52" s="131" t="s">
        <v>182</v>
      </c>
      <c r="AW52" s="131" t="s">
        <v>186</v>
      </c>
      <c r="AX52" s="133">
        <f t="shared" ref="AX52:AX53" si="64">IFERROR(IF(AND(AQ51="Probabilidad",AQ52="Probabilidad"),(AZ51-(+AZ51*AT52)),IF(AND(AQ51="Impacto",AQ52="Probabilidad"),(AZ50-(+AZ50*AT52)),IF(AQ52="Impacto",AZ51,""))),"")</f>
        <v>0.14399999999999999</v>
      </c>
      <c r="AY52" s="134" t="str">
        <f t="shared" si="60"/>
        <v>Muy Baja</v>
      </c>
      <c r="AZ52" s="132">
        <f t="shared" si="61"/>
        <v>0.14399999999999999</v>
      </c>
      <c r="BA52" s="134" t="str">
        <f t="shared" si="62"/>
        <v>Moderado</v>
      </c>
      <c r="BB52" s="132">
        <f t="shared" ref="BB52:BB53" si="65">IFERROR(IF(AND(AQ51="Impacto",AQ52="Impacto"),(BB51-(+BB51*AT52)),IF(AND(AQ51="Probabilidad",AQ52="Impacto"),(BB50-(+BB50*AT52)),IF(AQ52="Probabilidad",BB51,""))),"")</f>
        <v>0.60000000000000009</v>
      </c>
      <c r="BC52" s="135" t="str">
        <f t="shared" si="63"/>
        <v>Moderado</v>
      </c>
      <c r="BD52" s="131" t="s">
        <v>197</v>
      </c>
      <c r="BE52" s="127"/>
      <c r="BF52" s="126"/>
      <c r="BG52" s="136"/>
      <c r="BH52" s="136"/>
      <c r="BI52" s="127"/>
      <c r="BJ52" s="126"/>
      <c r="BK52" s="18"/>
      <c r="BL52" s="18"/>
      <c r="BM52" s="18"/>
      <c r="BN52" s="18"/>
      <c r="BO52" s="18"/>
      <c r="BP52" s="18"/>
      <c r="BQ52" s="18"/>
      <c r="BR52" s="18"/>
      <c r="BS52" s="18"/>
      <c r="BT52" s="18"/>
      <c r="BU52" s="18"/>
      <c r="BV52" s="18"/>
      <c r="BW52" s="18"/>
      <c r="BX52" s="18"/>
      <c r="BY52" s="18"/>
      <c r="BZ52" s="18"/>
      <c r="CA52" s="18"/>
      <c r="CB52" s="18"/>
      <c r="CC52" s="18"/>
      <c r="CD52" s="18"/>
    </row>
    <row r="53" spans="1:82" ht="151.5" customHeight="1" x14ac:dyDescent="0.25">
      <c r="A53" s="185"/>
      <c r="B53" s="185"/>
      <c r="C53" s="185"/>
      <c r="D53" s="185"/>
      <c r="E53" s="185"/>
      <c r="F53" s="191"/>
      <c r="G53" s="191"/>
      <c r="H53" s="185"/>
      <c r="I53" s="185"/>
      <c r="J53" s="185"/>
      <c r="K53" s="185"/>
      <c r="L53" s="185"/>
      <c r="M53" s="185"/>
      <c r="N53" s="185"/>
      <c r="O53" s="185"/>
      <c r="P53" s="183"/>
      <c r="Q53" s="183"/>
      <c r="R53" s="183"/>
      <c r="S53" s="183"/>
      <c r="T53" s="183"/>
      <c r="U53" s="183"/>
      <c r="V53" s="183"/>
      <c r="W53" s="183"/>
      <c r="X53" s="183"/>
      <c r="Y53" s="183"/>
      <c r="Z53" s="183"/>
      <c r="AA53" s="183"/>
      <c r="AB53" s="183"/>
      <c r="AC53" s="183"/>
      <c r="AD53" s="183"/>
      <c r="AE53" s="183"/>
      <c r="AF53" s="183"/>
      <c r="AG53" s="183"/>
      <c r="AH53" s="183"/>
      <c r="AI53" s="185"/>
      <c r="AJ53" s="185"/>
      <c r="AK53" s="185"/>
      <c r="AL53" s="126">
        <v>4</v>
      </c>
      <c r="AM53" s="126"/>
      <c r="AN53" s="126" t="e">
        <f>VLOOKUP(AM53,'Opciones Tratamiento'!$M$2:$O$37,3,FALSE)</f>
        <v>#N/A</v>
      </c>
      <c r="AO53" s="129" t="e">
        <f>VLOOKUP(AM53,'Opciones Tratamiento'!$M$2:$O$37,2,FALSE)</f>
        <v>#N/A</v>
      </c>
      <c r="AP53" s="130" t="s">
        <v>456</v>
      </c>
      <c r="AQ53" s="126" t="str">
        <f t="shared" si="58"/>
        <v>Impacto</v>
      </c>
      <c r="AR53" s="131" t="s">
        <v>170</v>
      </c>
      <c r="AS53" s="131" t="s">
        <v>174</v>
      </c>
      <c r="AT53" s="132" t="str">
        <f t="shared" si="59"/>
        <v>25%</v>
      </c>
      <c r="AU53" s="131" t="s">
        <v>177</v>
      </c>
      <c r="AV53" s="131" t="s">
        <v>182</v>
      </c>
      <c r="AW53" s="131" t="s">
        <v>186</v>
      </c>
      <c r="AX53" s="133">
        <f t="shared" si="64"/>
        <v>0.14399999999999999</v>
      </c>
      <c r="AY53" s="134" t="str">
        <f t="shared" si="60"/>
        <v>Muy Baja</v>
      </c>
      <c r="AZ53" s="132">
        <f t="shared" si="61"/>
        <v>0.14399999999999999</v>
      </c>
      <c r="BA53" s="134" t="str">
        <f t="shared" si="62"/>
        <v>Moderado</v>
      </c>
      <c r="BB53" s="132">
        <f t="shared" si="65"/>
        <v>0.45000000000000007</v>
      </c>
      <c r="BC53" s="135" t="str">
        <f t="shared" si="63"/>
        <v>Moderado</v>
      </c>
      <c r="BD53" s="131" t="s">
        <v>197</v>
      </c>
      <c r="BE53" s="127"/>
      <c r="BF53" s="126"/>
      <c r="BG53" s="136"/>
      <c r="BH53" s="136"/>
      <c r="BI53" s="127"/>
      <c r="BJ53" s="126"/>
      <c r="BK53" s="18"/>
      <c r="BL53" s="18"/>
      <c r="BM53" s="18"/>
      <c r="BN53" s="18"/>
      <c r="BO53" s="18"/>
      <c r="BP53" s="18"/>
      <c r="BQ53" s="18"/>
      <c r="BR53" s="18"/>
      <c r="BS53" s="18"/>
      <c r="BT53" s="18"/>
      <c r="BU53" s="18"/>
      <c r="BV53" s="18"/>
      <c r="BW53" s="18"/>
      <c r="BX53" s="18"/>
      <c r="BY53" s="18"/>
      <c r="BZ53" s="18"/>
      <c r="CA53" s="18"/>
      <c r="CB53" s="18"/>
      <c r="CC53" s="18"/>
      <c r="CD53" s="18"/>
    </row>
    <row r="54" spans="1:82" ht="109.5" customHeight="1" x14ac:dyDescent="0.25">
      <c r="A54" s="188">
        <v>10</v>
      </c>
      <c r="B54" s="184" t="s">
        <v>452</v>
      </c>
      <c r="C54" s="184" t="s">
        <v>194</v>
      </c>
      <c r="D54" s="184"/>
      <c r="E54" s="184"/>
      <c r="F54" s="184" t="s">
        <v>490</v>
      </c>
      <c r="G54" s="184" t="s">
        <v>491</v>
      </c>
      <c r="H54" s="184" t="str">
        <f>_xlfn.CONCAT("Posibilidad de afectación ",IF(C54='Opciones Tratamiento'!$E$2,"económica",IF(C54='Opciones Tratamiento'!$E$4,"económica y reputacional",LOWER(C54)))," por ",LOWER(F54), ", debido a ",LOWER(G54))</f>
        <v>Posibilidad de afectación reputacional por emitir actos administrativos manipulados, en  el marco de la acción disciplinaria para beneficiar a los interesados, debido a  influencia política, jerárquica, personal o familiar durante  el ejercicio de la acción disciplinaria. potenciales conflictos de interés, concreción de acuerdos previos entre el funcionario de instrucción y el disciplinado para el favorecimiento de éste último con decisiones inhibitorias, de archivo o absolutorias; aceptación de dádivas, posibles conflictos de interés, tráfico de influencias de terceros</v>
      </c>
      <c r="I54" s="184" t="s">
        <v>205</v>
      </c>
      <c r="J54" s="188" t="s">
        <v>232</v>
      </c>
      <c r="K54" s="188" t="s">
        <v>247</v>
      </c>
      <c r="L54" s="189" t="str">
        <f>IF(OR(K54='Opciones Tratamiento'!$K$14,K54='Opciones Tratamiento'!$K$15,K54='Opciones Tratamiento'!$K$16),"Muy Baja",IF(OR(K54='Opciones Tratamiento'!$K$10,K54='Opciones Tratamiento'!$K$11,K54='Opciones Tratamiento'!$K$12,K54='Opciones Tratamiento'!$K$13),"Baja",IF(OR(K54='Opciones Tratamiento'!$K$4,K54='Opciones Tratamiento'!$K$5,K54='Opciones Tratamiento'!$K$6,K54='Opciones Tratamiento'!$K$7,K54='Opciones Tratamiento'!$K$8,K54='Opciones Tratamiento'!$K$9),"Media",IF(K54='Opciones Tratamiento'!$K$3,"Alta",IF(OR(K54='Opciones Tratamiento'!$K$2,K54='Opciones Tratamiento'!$K$17),"Muy Alta")))))</f>
        <v>Media</v>
      </c>
      <c r="M54" s="183">
        <f>IF(L54="","",IF(L54="Muy Baja",0.2,IF(L54="Baja",0.4,IF(L54="Media",0.6,IF(L54="Alta",0.8,IF(L54="Muy Alta",1,))))))</f>
        <v>0.6</v>
      </c>
      <c r="N54" s="183" t="s">
        <v>123</v>
      </c>
      <c r="O54" s="183" t="str">
        <f ca="1">IF(NOT(ISERROR(MATCH(N54,'Tabla Impacto'!$B$221:$B$223,0))),'Tabla Impacto'!$F$223&amp;"Por favor no seleccionar los criterios de impacto(Afectación Económica o presupuestal y Pérdida Reputacional)",N54)</f>
        <v>❌Por favor no seleccionar los criterios de impacto(Afectación Económica o presupuestal y Pérdida Reputacional)</v>
      </c>
      <c r="P54" s="183" t="s">
        <v>231</v>
      </c>
      <c r="Q54" s="183" t="s">
        <v>231</v>
      </c>
      <c r="R54" s="183" t="s">
        <v>232</v>
      </c>
      <c r="S54" s="183" t="s">
        <v>232</v>
      </c>
      <c r="T54" s="183" t="s">
        <v>231</v>
      </c>
      <c r="U54" s="183" t="s">
        <v>231</v>
      </c>
      <c r="V54" s="183" t="s">
        <v>232</v>
      </c>
      <c r="W54" s="183" t="s">
        <v>232</v>
      </c>
      <c r="X54" s="183" t="s">
        <v>232</v>
      </c>
      <c r="Y54" s="183" t="s">
        <v>231</v>
      </c>
      <c r="Z54" s="183" t="s">
        <v>231</v>
      </c>
      <c r="AA54" s="183" t="s">
        <v>231</v>
      </c>
      <c r="AB54" s="183" t="s">
        <v>232</v>
      </c>
      <c r="AC54" s="183" t="s">
        <v>231</v>
      </c>
      <c r="AD54" s="183" t="s">
        <v>232</v>
      </c>
      <c r="AE54" s="183" t="s">
        <v>232</v>
      </c>
      <c r="AF54" s="183" t="s">
        <v>232</v>
      </c>
      <c r="AG54" s="183" t="s">
        <v>232</v>
      </c>
      <c r="AH54" s="183" t="s">
        <v>232</v>
      </c>
      <c r="AI54" s="189" t="s">
        <v>135</v>
      </c>
      <c r="AJ54" s="183">
        <f>IF(AI54="","",IF(AI54="Leve",0.2,IF(AI54="Menor",0.4,IF(AI54="Moderado",0.6,IF(AI54="Mayor",0.8,IF(AI54="Catastrófico",1,))))))</f>
        <v>0.8</v>
      </c>
      <c r="AK54" s="190" t="str">
        <f>IF(OR(AND(L54="Muy Baja",AI54="Leve"),AND(L54="Muy Baja",AI54="Menor"),AND(L54="Baja",AI54="Leve")),"Bajo",IF(OR(AND(L54="Muy baja",AI54="Moderado"),AND(L54="Baja",AI54="Menor"),AND(L54="Baja",AI54="Moderado"),AND(L54="Media",AI54="Leve"),AND(L54="Media",AI54="Menor"),AND(L54="Media",AI54="Moderado"),AND(L54="Alta",AI54="Leve"),AND(L54="Alta",AI54="Menor")),"Moderado",IF(OR(AND(L54="Muy Baja",AI54="Mayor"),AND(L54="Baja",AI54="Mayor"),AND(L54="Media",AI54="Mayor"),AND(L54="Alta",AI54="Moderado"),AND(L54="Alta",AI54="Mayor"),AND(L54="Muy Alta",AI54="Leve"),AND(L54="Muy Alta",AI54="Menor"),AND(L54="Muy Alta",AI54="Moderado"),AND(L54="Muy Alta",AI54="Mayor")),"Alto",IF(OR(AND(L54="Muy Baja",AI54="Catastrófico"),AND(L54="Baja",AI54="Catastrófico"),AND(L54="Media",AI54="Catastrófico"),AND(L54="Alta",AI54="Catastrófico"),AND(L54="Muy Alta",AI54="Catastrófico")),"Extremo",""))))</f>
        <v>Alto</v>
      </c>
      <c r="AL54" s="126">
        <v>1</v>
      </c>
      <c r="AM54" s="126"/>
      <c r="AN54" s="126" t="e">
        <f>VLOOKUP(AM54,'Opciones Tratamiento'!$M$2:$O$37,3,FALSE)</f>
        <v>#N/A</v>
      </c>
      <c r="AO54" s="129" t="e">
        <f>VLOOKUP(AM54,'Opciones Tratamiento'!$M$2:$O$37,2,FALSE)</f>
        <v>#N/A</v>
      </c>
      <c r="AP54" s="130" t="s">
        <v>492</v>
      </c>
      <c r="AQ54" s="126" t="str">
        <f t="shared" ref="AQ54:AQ57" si="66">IF(OR(AR54="Preventivo",AR54="Detectivo"),"Probabilidad",IF(AR54="Correctivo","Impacto",""))</f>
        <v>Probabilidad</v>
      </c>
      <c r="AR54" s="131" t="s">
        <v>166</v>
      </c>
      <c r="AS54" s="131" t="s">
        <v>174</v>
      </c>
      <c r="AT54" s="132" t="str">
        <f t="shared" ref="AT54:AT57" si="67">IF(AND(AR54="Preventivo",AS54="Automático"),"50%",IF(AND(AR54="Preventivo",AS54="Manual"),"40%",IF(AND(AR54="Detectivo",AS54="Automático"),"40%",IF(AND(AR54="Detectivo",AS54="Manual"),"30%",IF(AND(AR54="Correctivo",AS54="Automático"),"35%",IF(AND(AR54="Correctivo",AS54="Manual"),"25%",""))))))</f>
        <v>40%</v>
      </c>
      <c r="AU54" s="131" t="s">
        <v>177</v>
      </c>
      <c r="AV54" s="131" t="s">
        <v>182</v>
      </c>
      <c r="AW54" s="131" t="s">
        <v>186</v>
      </c>
      <c r="AX54" s="133">
        <v>0.6</v>
      </c>
      <c r="AY54" s="134" t="str">
        <f t="shared" ref="AY54:AY57" si="68">IFERROR(IF(AX54="","",IF(AX54&lt;=0.2,"Muy Baja",IF(AX54&lt;=0.4,"Baja",IF(AX54&lt;=0.6,"Media",IF(AX54&lt;=0.8,"Alta","Muy Alta"))))),"")</f>
        <v>Media</v>
      </c>
      <c r="AZ54" s="132">
        <f t="shared" ref="AZ54:AZ57" si="69">+AX54</f>
        <v>0.6</v>
      </c>
      <c r="BA54" s="134" t="str">
        <f t="shared" ref="BA54:BA57" si="70">IFERROR(IF(BB54="","",IF(BB54&lt;=0.2,"Leve",IF(BB54&lt;=0.4,"Menor",IF(BB54&lt;=0.6,"Moderado",IF(BB54&lt;=0.8,"Mayor","Catastrófico"))))),"")</f>
        <v>Mayor</v>
      </c>
      <c r="BB54" s="132">
        <f>IFERROR(IF(AQ54="Impacto",(AJ54-(+AJ54*AT54)),IF(AQ54="Probabilidad",AJ54,"")),"")</f>
        <v>0.8</v>
      </c>
      <c r="BC54" s="135" t="str">
        <f t="shared" ref="BC54:BC57" si="71">IFERROR(IF(OR(AND(AY54="Muy Baja",BA54="Leve"),AND(AY54="Muy Baja",BA54="Menor"),AND(AY54="Baja",BA54="Leve")),"Bajo",IF(OR(AND(AY54="Muy baja",BA54="Moderado"),AND(AY54="Baja",BA54="Menor"),AND(AY54="Baja",BA54="Moderado"),AND(AY54="Media",BA54="Leve"),AND(AY54="Media",BA54="Menor"),AND(AY54="Media",BA54="Moderado"),AND(AY54="Alta",BA54="Leve"),AND(AY54="Alta",BA54="Menor")),"Moderado",IF(OR(AND(AY54="Muy Baja",BA54="Mayor"),AND(AY54="Baja",BA54="Mayor"),AND(AY54="Media",BA54="Mayor"),AND(AY54="Alta",BA54="Moderado"),AND(AY54="Alta",BA54="Mayor"),AND(AY54="Muy Alta",BA54="Leve"),AND(AY54="Muy Alta",BA54="Menor"),AND(AY54="Muy Alta",BA54="Moderado"),AND(AY54="Muy Alta",BA54="Mayor")),"Alto",IF(OR(AND(AY54="Muy Baja",BA54="Catastrófico"),AND(AY54="Baja",BA54="Catastrófico"),AND(AY54="Media",BA54="Catastrófico"),AND(AY54="Alta",BA54="Catastrófico"),AND(AY54="Muy Alta",BA54="Catastrófico")),"Extremo","")))),"")</f>
        <v>Alto</v>
      </c>
      <c r="BD54" s="131" t="s">
        <v>197</v>
      </c>
      <c r="BE54" s="127"/>
      <c r="BF54" s="126"/>
      <c r="BG54" s="136"/>
      <c r="BH54" s="136"/>
      <c r="BI54" s="127"/>
      <c r="BJ54" s="126"/>
      <c r="BK54" s="18"/>
      <c r="BL54" s="18"/>
      <c r="BM54" s="18"/>
      <c r="BN54" s="18"/>
      <c r="BO54" s="18"/>
      <c r="BP54" s="18"/>
      <c r="BQ54" s="18"/>
      <c r="BR54" s="18"/>
      <c r="BS54" s="18"/>
      <c r="BT54" s="18"/>
      <c r="BU54" s="18"/>
      <c r="BV54" s="18"/>
      <c r="BW54" s="18"/>
      <c r="BX54" s="18"/>
      <c r="BY54" s="18"/>
      <c r="BZ54" s="18"/>
      <c r="CA54" s="18"/>
      <c r="CB54" s="18"/>
      <c r="CC54" s="18"/>
      <c r="CD54" s="18"/>
    </row>
    <row r="55" spans="1:82" ht="109.5" customHeight="1" x14ac:dyDescent="0.25">
      <c r="A55" s="185"/>
      <c r="B55" s="185"/>
      <c r="C55" s="185"/>
      <c r="D55" s="185"/>
      <c r="E55" s="185"/>
      <c r="F55" s="185"/>
      <c r="G55" s="185"/>
      <c r="H55" s="185"/>
      <c r="I55" s="185"/>
      <c r="J55" s="185"/>
      <c r="K55" s="185"/>
      <c r="L55" s="185"/>
      <c r="M55" s="185"/>
      <c r="N55" s="185"/>
      <c r="O55" s="185"/>
      <c r="P55" s="183"/>
      <c r="Q55" s="183"/>
      <c r="R55" s="183"/>
      <c r="S55" s="183"/>
      <c r="T55" s="183"/>
      <c r="U55" s="183"/>
      <c r="V55" s="183"/>
      <c r="W55" s="183"/>
      <c r="X55" s="183"/>
      <c r="Y55" s="183"/>
      <c r="Z55" s="183"/>
      <c r="AA55" s="183"/>
      <c r="AB55" s="183"/>
      <c r="AC55" s="183"/>
      <c r="AD55" s="183"/>
      <c r="AE55" s="183"/>
      <c r="AF55" s="183"/>
      <c r="AG55" s="183"/>
      <c r="AH55" s="183"/>
      <c r="AI55" s="185"/>
      <c r="AJ55" s="185"/>
      <c r="AK55" s="185"/>
      <c r="AL55" s="126">
        <v>2</v>
      </c>
      <c r="AM55" s="126"/>
      <c r="AN55" s="126" t="e">
        <f>VLOOKUP(AM55,'Opciones Tratamiento'!$M$2:$O$37,3,FALSE)</f>
        <v>#N/A</v>
      </c>
      <c r="AO55" s="129" t="e">
        <f>VLOOKUP(AM55,'Opciones Tratamiento'!$M$2:$O$37,2,FALSE)</f>
        <v>#N/A</v>
      </c>
      <c r="AP55" s="130" t="s">
        <v>427</v>
      </c>
      <c r="AQ55" s="126" t="str">
        <f t="shared" si="66"/>
        <v>Probabilidad</v>
      </c>
      <c r="AR55" s="131" t="s">
        <v>166</v>
      </c>
      <c r="AS55" s="131" t="s">
        <v>174</v>
      </c>
      <c r="AT55" s="132" t="str">
        <f t="shared" si="67"/>
        <v>40%</v>
      </c>
      <c r="AU55" s="131" t="s">
        <v>177</v>
      </c>
      <c r="AV55" s="131" t="s">
        <v>182</v>
      </c>
      <c r="AW55" s="131" t="s">
        <v>186</v>
      </c>
      <c r="AX55" s="133">
        <f>IFERROR(IF(AND(AQ54="Probabilidad",AQ55="Probabilidad"),(AZ54-(+AZ54*AT55)),IF(AQ55="Probabilidad",(M54-(+M54*AT55)),IF(AQ55="Impacto",AZ54,""))),"")</f>
        <v>0.36</v>
      </c>
      <c r="AY55" s="134" t="str">
        <f t="shared" si="68"/>
        <v>Baja</v>
      </c>
      <c r="AZ55" s="132">
        <f t="shared" si="69"/>
        <v>0.36</v>
      </c>
      <c r="BA55" s="134" t="str">
        <f t="shared" si="70"/>
        <v>Mayor</v>
      </c>
      <c r="BB55" s="132">
        <v>0.8</v>
      </c>
      <c r="BC55" s="135" t="str">
        <f t="shared" si="71"/>
        <v>Alto</v>
      </c>
      <c r="BD55" s="131" t="s">
        <v>197</v>
      </c>
      <c r="BE55" s="127"/>
      <c r="BF55" s="126"/>
      <c r="BG55" s="136"/>
      <c r="BH55" s="136"/>
      <c r="BI55" s="127"/>
      <c r="BJ55" s="126"/>
      <c r="BK55" s="18"/>
      <c r="BL55" s="18"/>
      <c r="BM55" s="18"/>
      <c r="BN55" s="18"/>
      <c r="BO55" s="18"/>
      <c r="BP55" s="18"/>
      <c r="BQ55" s="18"/>
      <c r="BR55" s="18"/>
      <c r="BS55" s="18"/>
      <c r="BT55" s="18"/>
      <c r="BU55" s="18"/>
      <c r="BV55" s="18"/>
      <c r="BW55" s="18"/>
      <c r="BX55" s="18"/>
      <c r="BY55" s="18"/>
      <c r="BZ55" s="18"/>
      <c r="CA55" s="18"/>
      <c r="CB55" s="18"/>
      <c r="CC55" s="18"/>
      <c r="CD55" s="18"/>
    </row>
    <row r="56" spans="1:82" ht="109.5" customHeight="1" x14ac:dyDescent="0.25">
      <c r="A56" s="185"/>
      <c r="B56" s="185"/>
      <c r="C56" s="185"/>
      <c r="D56" s="185"/>
      <c r="E56" s="185"/>
      <c r="F56" s="185"/>
      <c r="G56" s="185"/>
      <c r="H56" s="185"/>
      <c r="I56" s="185"/>
      <c r="J56" s="185"/>
      <c r="K56" s="185"/>
      <c r="L56" s="185"/>
      <c r="M56" s="185"/>
      <c r="N56" s="185"/>
      <c r="O56" s="185"/>
      <c r="P56" s="183"/>
      <c r="Q56" s="183"/>
      <c r="R56" s="183"/>
      <c r="S56" s="183"/>
      <c r="T56" s="183"/>
      <c r="U56" s="183"/>
      <c r="V56" s="183"/>
      <c r="W56" s="183"/>
      <c r="X56" s="183"/>
      <c r="Y56" s="183"/>
      <c r="Z56" s="183"/>
      <c r="AA56" s="183"/>
      <c r="AB56" s="183"/>
      <c r="AC56" s="183"/>
      <c r="AD56" s="183"/>
      <c r="AE56" s="183"/>
      <c r="AF56" s="183"/>
      <c r="AG56" s="183"/>
      <c r="AH56" s="183"/>
      <c r="AI56" s="185"/>
      <c r="AJ56" s="185"/>
      <c r="AK56" s="185"/>
      <c r="AL56" s="126">
        <v>3</v>
      </c>
      <c r="AM56" s="126"/>
      <c r="AN56" s="126" t="e">
        <f>VLOOKUP(AM56,'Opciones Tratamiento'!$M$2:$O$37,3,FALSE)</f>
        <v>#N/A</v>
      </c>
      <c r="AO56" s="129" t="e">
        <f>VLOOKUP(AM56,'Opciones Tratamiento'!$M$2:$O$37,2,FALSE)</f>
        <v>#N/A</v>
      </c>
      <c r="AP56" s="130" t="s">
        <v>489</v>
      </c>
      <c r="AQ56" s="126" t="str">
        <f t="shared" si="66"/>
        <v>Impacto</v>
      </c>
      <c r="AR56" s="131" t="s">
        <v>170</v>
      </c>
      <c r="AS56" s="131" t="s">
        <v>174</v>
      </c>
      <c r="AT56" s="132" t="str">
        <f t="shared" si="67"/>
        <v>25%</v>
      </c>
      <c r="AU56" s="131" t="s">
        <v>177</v>
      </c>
      <c r="AV56" s="131" t="s">
        <v>182</v>
      </c>
      <c r="AW56" s="131" t="s">
        <v>186</v>
      </c>
      <c r="AX56" s="133">
        <f t="shared" ref="AX56:AX57" si="72">IFERROR(IF(AND(AQ55="Probabilidad",AQ56="Probabilidad"),(AZ55-(+AZ55*AT56)),IF(AND(AQ55="Impacto",AQ56="Probabilidad"),(AZ54-(+AZ54*AT56)),IF(AQ56="Impacto",AZ55,""))),"")</f>
        <v>0.36</v>
      </c>
      <c r="AY56" s="134" t="str">
        <f t="shared" si="68"/>
        <v>Baja</v>
      </c>
      <c r="AZ56" s="132">
        <f t="shared" si="69"/>
        <v>0.36</v>
      </c>
      <c r="BA56" s="134" t="str">
        <f t="shared" si="70"/>
        <v>Moderado</v>
      </c>
      <c r="BB56" s="132">
        <f t="shared" ref="BB56:BB57" si="73">IFERROR(IF(AND(AQ55="Impacto",AQ56="Impacto"),(BB55-(+BB55*AT56)),IF(AND(AQ55="Probabilidad",AQ56="Impacto"),(BB54-(+BB54*AT56)),IF(AQ56="Probabilidad",BB55,""))),"")</f>
        <v>0.60000000000000009</v>
      </c>
      <c r="BC56" s="135" t="str">
        <f t="shared" si="71"/>
        <v>Moderado</v>
      </c>
      <c r="BD56" s="131" t="s">
        <v>197</v>
      </c>
      <c r="BE56" s="127"/>
      <c r="BF56" s="126"/>
      <c r="BG56" s="136"/>
      <c r="BH56" s="136"/>
      <c r="BI56" s="127"/>
      <c r="BJ56" s="126"/>
      <c r="BK56" s="18"/>
      <c r="BL56" s="18"/>
      <c r="BM56" s="18"/>
      <c r="BN56" s="18"/>
      <c r="BO56" s="18"/>
      <c r="BP56" s="18"/>
      <c r="BQ56" s="18"/>
      <c r="BR56" s="18"/>
      <c r="BS56" s="18"/>
      <c r="BT56" s="18"/>
      <c r="BU56" s="18"/>
      <c r="BV56" s="18"/>
      <c r="BW56" s="18"/>
      <c r="BX56" s="18"/>
      <c r="BY56" s="18"/>
      <c r="BZ56" s="18"/>
      <c r="CA56" s="18"/>
      <c r="CB56" s="18"/>
      <c r="CC56" s="18"/>
      <c r="CD56" s="18"/>
    </row>
    <row r="57" spans="1:82" ht="109.5" customHeight="1" x14ac:dyDescent="0.25">
      <c r="A57" s="186"/>
      <c r="B57" s="186"/>
      <c r="C57" s="186"/>
      <c r="D57" s="186"/>
      <c r="E57" s="186"/>
      <c r="F57" s="186"/>
      <c r="G57" s="186"/>
      <c r="H57" s="186"/>
      <c r="I57" s="186"/>
      <c r="J57" s="186"/>
      <c r="K57" s="186"/>
      <c r="L57" s="186"/>
      <c r="M57" s="186"/>
      <c r="N57" s="186"/>
      <c r="O57" s="186"/>
      <c r="P57" s="187"/>
      <c r="Q57" s="187"/>
      <c r="R57" s="187"/>
      <c r="S57" s="187"/>
      <c r="T57" s="187"/>
      <c r="U57" s="187"/>
      <c r="V57" s="187"/>
      <c r="W57" s="187"/>
      <c r="X57" s="187"/>
      <c r="Y57" s="187"/>
      <c r="Z57" s="187"/>
      <c r="AA57" s="187"/>
      <c r="AB57" s="187"/>
      <c r="AC57" s="187"/>
      <c r="AD57" s="187"/>
      <c r="AE57" s="187"/>
      <c r="AF57" s="187"/>
      <c r="AG57" s="187"/>
      <c r="AH57" s="187"/>
      <c r="AI57" s="186"/>
      <c r="AJ57" s="186"/>
      <c r="AK57" s="186"/>
      <c r="AL57" s="137">
        <v>4</v>
      </c>
      <c r="AM57" s="137"/>
      <c r="AN57" s="137" t="e">
        <f>VLOOKUP(AM57,'Opciones Tratamiento'!$M$2:$O$37,3,FALSE)</f>
        <v>#N/A</v>
      </c>
      <c r="AO57" s="138" t="e">
        <f>VLOOKUP(AM57,'Opciones Tratamiento'!$M$2:$O$37,2,FALSE)</f>
        <v>#N/A</v>
      </c>
      <c r="AP57" s="139" t="s">
        <v>456</v>
      </c>
      <c r="AQ57" s="137" t="str">
        <f t="shared" si="66"/>
        <v>Impacto</v>
      </c>
      <c r="AR57" s="140" t="s">
        <v>170</v>
      </c>
      <c r="AS57" s="140" t="s">
        <v>174</v>
      </c>
      <c r="AT57" s="141" t="str">
        <f t="shared" si="67"/>
        <v>25%</v>
      </c>
      <c r="AU57" s="140" t="s">
        <v>177</v>
      </c>
      <c r="AV57" s="140" t="s">
        <v>182</v>
      </c>
      <c r="AW57" s="140" t="s">
        <v>186</v>
      </c>
      <c r="AX57" s="142">
        <f t="shared" si="72"/>
        <v>0.36</v>
      </c>
      <c r="AY57" s="143" t="str">
        <f t="shared" si="68"/>
        <v>Baja</v>
      </c>
      <c r="AZ57" s="141">
        <f t="shared" si="69"/>
        <v>0.36</v>
      </c>
      <c r="BA57" s="143" t="str">
        <f t="shared" si="70"/>
        <v>Moderado</v>
      </c>
      <c r="BB57" s="141">
        <f t="shared" si="73"/>
        <v>0.45000000000000007</v>
      </c>
      <c r="BC57" s="144" t="str">
        <f t="shared" si="71"/>
        <v>Moderado</v>
      </c>
      <c r="BD57" s="140" t="s">
        <v>197</v>
      </c>
      <c r="BE57" s="127"/>
      <c r="BF57" s="126"/>
      <c r="BG57" s="136"/>
      <c r="BH57" s="136"/>
      <c r="BI57" s="127"/>
      <c r="BJ57" s="126"/>
      <c r="BK57" s="18"/>
      <c r="BL57" s="18"/>
      <c r="BM57" s="18"/>
      <c r="BN57" s="18"/>
      <c r="BO57" s="18"/>
      <c r="BP57" s="18"/>
      <c r="BQ57" s="18"/>
      <c r="BR57" s="18"/>
      <c r="BS57" s="18"/>
      <c r="BT57" s="18"/>
      <c r="BU57" s="18"/>
      <c r="BV57" s="18"/>
      <c r="BW57" s="18"/>
      <c r="BX57" s="18"/>
      <c r="BY57" s="18"/>
      <c r="BZ57" s="18"/>
      <c r="CA57" s="18"/>
      <c r="CB57" s="18"/>
      <c r="CC57" s="18"/>
      <c r="CD57" s="18"/>
    </row>
    <row r="58" spans="1:82" ht="151.5" customHeight="1" x14ac:dyDescent="0.25">
      <c r="A58" s="188">
        <v>11</v>
      </c>
      <c r="B58" s="184" t="s">
        <v>457</v>
      </c>
      <c r="C58" s="184" t="s">
        <v>196</v>
      </c>
      <c r="D58" s="184" t="s">
        <v>228</v>
      </c>
      <c r="E58" s="184"/>
      <c r="F58" s="184" t="s">
        <v>458</v>
      </c>
      <c r="G58" s="184" t="s">
        <v>493</v>
      </c>
      <c r="H58" s="184" t="str">
        <f>_xlfn.CONCAT("Posibilidad de afectación ",IF(C58='Opciones Tratamiento'!$E$2,"económica",IF(C58='Opciones Tratamiento'!$E$4,"económica y reputacional",LOWER(C58)))," por ",LOWER(F58), ", debido a ",LOWER(G58))</f>
        <v>Posibilidad de afectación económica y reputacional por recibir dadivas por acción o por omisión en el trámite de los procedimientos propios de la oficina asesora jurídica para favorecer a un tercero a titulo propio, debido a debilidades en el control  a las matrices de  seguimiento a la correspondencia de los procedimientos.
debilidad en el control de calidad del producto
conflictos de interés no gestionados</v>
      </c>
      <c r="I58" s="184" t="s">
        <v>205</v>
      </c>
      <c r="J58" s="188" t="s">
        <v>232</v>
      </c>
      <c r="K58" s="188" t="s">
        <v>242</v>
      </c>
      <c r="L58" s="189" t="str">
        <f>IF(OR(K58='Opciones Tratamiento'!$K$14,K58='Opciones Tratamiento'!$K$15,K58='Opciones Tratamiento'!$K$16),"Muy Baja",IF(OR(K58='Opciones Tratamiento'!$K$10,K58='Opciones Tratamiento'!$K$11,K58='Opciones Tratamiento'!$K$12,K58='Opciones Tratamiento'!$K$13),"Baja",IF(OR(K58='Opciones Tratamiento'!$K$4,K58='Opciones Tratamiento'!$K$5,K58='Opciones Tratamiento'!$K$6,K58='Opciones Tratamiento'!$K$7,K58='Opciones Tratamiento'!$K$8,K58='Opciones Tratamiento'!$K$9),"Media",IF(K58='Opciones Tratamiento'!$K$3,"Alta",IF(OR(K58='Opciones Tratamiento'!$K$2,K58='Opciones Tratamiento'!$K$17),"Muy Alta")))))</f>
        <v>Media</v>
      </c>
      <c r="M58" s="183">
        <f>IF(L58="","",IF(L58="Muy Baja",0.2,IF(L58="Baja",0.4,IF(L58="Media",0.6,IF(L58="Alta",0.8,IF(L58="Muy Alta",1,))))))</f>
        <v>0.6</v>
      </c>
      <c r="N58" s="183" t="s">
        <v>123</v>
      </c>
      <c r="O58" s="183" t="str">
        <f ca="1">IF(NOT(ISERROR(MATCH(N58,'Tabla Impacto'!$B$221:$B$223,0))),'Tabla Impacto'!$F$223&amp;"Por favor no seleccionar los criterios de impacto(Afectación Económica o presupuestal y Pérdida Reputacional)",N58)</f>
        <v>❌Por favor no seleccionar los criterios de impacto(Afectación Económica o presupuestal y Pérdida Reputacional)</v>
      </c>
      <c r="P58" s="183" t="s">
        <v>231</v>
      </c>
      <c r="Q58" s="183" t="s">
        <v>231</v>
      </c>
      <c r="R58" s="183" t="s">
        <v>231</v>
      </c>
      <c r="S58" s="183" t="s">
        <v>232</v>
      </c>
      <c r="T58" s="183" t="s">
        <v>231</v>
      </c>
      <c r="U58" s="183" t="s">
        <v>231</v>
      </c>
      <c r="V58" s="183" t="s">
        <v>231</v>
      </c>
      <c r="W58" s="183" t="s">
        <v>232</v>
      </c>
      <c r="X58" s="183" t="s">
        <v>232</v>
      </c>
      <c r="Y58" s="183" t="s">
        <v>231</v>
      </c>
      <c r="Z58" s="183" t="s">
        <v>231</v>
      </c>
      <c r="AA58" s="183" t="s">
        <v>231</v>
      </c>
      <c r="AB58" s="183" t="s">
        <v>231</v>
      </c>
      <c r="AC58" s="183" t="s">
        <v>231</v>
      </c>
      <c r="AD58" s="183" t="s">
        <v>231</v>
      </c>
      <c r="AE58" s="183" t="s">
        <v>232</v>
      </c>
      <c r="AF58" s="183" t="s">
        <v>232</v>
      </c>
      <c r="AG58" s="183" t="s">
        <v>231</v>
      </c>
      <c r="AH58" s="183" t="s">
        <v>232</v>
      </c>
      <c r="AI58" s="189" t="str">
        <f>IF(OR(D58='Opciones Tratamiento'!$H$2,D58='Opciones Tratamiento'!$H$4),IF(OR(O58='Tabla Impacto'!$C$11,O58='Tabla Impacto'!$D$11),"Leve",IF(OR(O58='Tabla Impacto'!$C$12,O58='Tabla Impacto'!$D$12),"Menor",IF(OR(O58='Tabla Impacto'!$C$13,O58='Tabla Impacto'!$D$13),"Moderado",IF(OR(O58='Tabla Impacto'!$C$14,O58='Tabla Impacto'!$D$14),"Mayor",IF(OR(O58='Tabla Impacto'!$C$15,O58='Tabla Impacto'!$D$15),"Catastrófico",""))))),IF(D58='Opciones Tratamiento'!$H$3,IF(COUNTIF('Mapa final'!P58:AH58,"Si")&lt;=5,"Moderado",IF(AND(COUNTIF('Mapa final'!P58:AH58,"Si")&gt;5,COUNTIF('Mapa final'!P58:AH58,"Si")&lt;=10),"Mayor",IF(COUNTIF('Mapa final'!P58:AH58,"Si")&gt;10,"Catastrófico","")))))</f>
        <v>Catastrófico</v>
      </c>
      <c r="AJ58" s="183">
        <f>IF(AI58="","",IF(AI58="Leve",0.2,IF(AI58="Menor",0.4,IF(AI58="Moderado",0.6,IF(AI58="Mayor",0.8,IF(AI58="Catastrófico",1,))))))</f>
        <v>1</v>
      </c>
      <c r="AK58" s="190" t="str">
        <f>IF(OR(AND(L58="Muy Baja",AI58="Leve"),AND(L58="Muy Baja",AI58="Menor"),AND(L58="Baja",AI58="Leve")),"Bajo",IF(OR(AND(L58="Muy baja",AI58="Moderado"),AND(L58="Baja",AI58="Menor"),AND(L58="Baja",AI58="Moderado"),AND(L58="Media",AI58="Leve"),AND(L58="Media",AI58="Menor"),AND(L58="Media",AI58="Moderado"),AND(L58="Alta",AI58="Leve"),AND(L58="Alta",AI58="Menor")),"Moderado",IF(OR(AND(L58="Muy Baja",AI58="Mayor"),AND(L58="Baja",AI58="Mayor"),AND(L58="Media",AI58="Mayor"),AND(L58="Alta",AI58="Moderado"),AND(L58="Alta",AI58="Mayor"),AND(L58="Muy Alta",AI58="Leve"),AND(L58="Muy Alta",AI58="Menor"),AND(L58="Muy Alta",AI58="Moderado"),AND(L58="Muy Alta",AI58="Mayor")),"Alto",IF(OR(AND(L58="Muy Baja",AI58="Catastrófico"),AND(L58="Baja",AI58="Catastrófico"),AND(L58="Media",AI58="Catastrófico"),AND(L58="Alta",AI58="Catastrófico"),AND(L58="Muy Alta",AI58="Catastrófico")),"Extremo",""))))</f>
        <v>Extremo</v>
      </c>
      <c r="AL58" s="126">
        <v>1</v>
      </c>
      <c r="AM58" s="126"/>
      <c r="AN58" s="126" t="e">
        <f>VLOOKUP(AM58,'Opciones Tratamiento'!$M$2:$O$37,3,FALSE)</f>
        <v>#N/A</v>
      </c>
      <c r="AO58" s="129" t="e">
        <f>VLOOKUP(AM58,'Opciones Tratamiento'!$M$2:$O$37,2,FALSE)</f>
        <v>#N/A</v>
      </c>
      <c r="AP58" s="129" t="s">
        <v>459</v>
      </c>
      <c r="AQ58" s="126" t="str">
        <f t="shared" ref="AQ58:AQ61" si="74">IF(OR(AR58="Preventivo",AR58="Detectivo"),"Probabilidad",IF(AR58="Correctivo","Impacto",""))</f>
        <v>Probabilidad</v>
      </c>
      <c r="AR58" s="131" t="s">
        <v>166</v>
      </c>
      <c r="AS58" s="131" t="s">
        <v>174</v>
      </c>
      <c r="AT58" s="132" t="str">
        <f t="shared" ref="AT58:AT61" si="75">IF(AND(AR58="Preventivo",AS58="Automático"),"50%",IF(AND(AR58="Preventivo",AS58="Manual"),"40%",IF(AND(AR58="Detectivo",AS58="Automático"),"40%",IF(AND(AR58="Detectivo",AS58="Manual"),"30%",IF(AND(AR58="Correctivo",AS58="Automático"),"35%",IF(AND(AR58="Correctivo",AS58="Manual"),"25%",""))))))</f>
        <v>40%</v>
      </c>
      <c r="AU58" s="131" t="s">
        <v>177</v>
      </c>
      <c r="AV58" s="131" t="s">
        <v>182</v>
      </c>
      <c r="AW58" s="131" t="s">
        <v>186</v>
      </c>
      <c r="AX58" s="133">
        <f>IFERROR(IF(AQ58="Probabilidad",(M58-(+M58*AT58)),IF(AQ58="Impacto",M58,"")),"")</f>
        <v>0.36</v>
      </c>
      <c r="AY58" s="134" t="str">
        <f t="shared" ref="AY58:AY61" si="76">IFERROR(IF(AX58="","",IF(AX58&lt;=0.2,"Muy Baja",IF(AX58&lt;=0.4,"Baja",IF(AX58&lt;=0.6,"Media",IF(AX58&lt;=0.8,"Alta","Muy Alta"))))),"")</f>
        <v>Baja</v>
      </c>
      <c r="AZ58" s="132">
        <f t="shared" ref="AZ58:AZ61" si="77">+AX58</f>
        <v>0.36</v>
      </c>
      <c r="BA58" s="134" t="str">
        <f t="shared" ref="BA58:BA61" si="78">IFERROR(IF(BB58="","",IF(BB58&lt;=0.2,"Leve",IF(BB58&lt;=0.4,"Menor",IF(BB58&lt;=0.6,"Moderado",IF(BB58&lt;=0.8,"Mayor","Catastrófico"))))),"")</f>
        <v>Catastrófico</v>
      </c>
      <c r="BB58" s="132">
        <f>IFERROR(IF(AQ58="Impacto",(AJ58-(+AJ58*AT58)),IF(AQ58="Probabilidad",AJ58,"")),"")</f>
        <v>1</v>
      </c>
      <c r="BC58" s="135" t="str">
        <f t="shared" ref="BC58:BC61" si="79">IFERROR(IF(OR(AND(AY58="Muy Baja",BA58="Leve"),AND(AY58="Muy Baja",BA58="Menor"),AND(AY58="Baja",BA58="Leve")),"Bajo",IF(OR(AND(AY58="Muy baja",BA58="Moderado"),AND(AY58="Baja",BA58="Menor"),AND(AY58="Baja",BA58="Moderado"),AND(AY58="Media",BA58="Leve"),AND(AY58="Media",BA58="Menor"),AND(AY58="Media",BA58="Moderado"),AND(AY58="Alta",BA58="Leve"),AND(AY58="Alta",BA58="Menor")),"Moderado",IF(OR(AND(AY58="Muy Baja",BA58="Mayor"),AND(AY58="Baja",BA58="Mayor"),AND(AY58="Media",BA58="Mayor"),AND(AY58="Alta",BA58="Moderado"),AND(AY58="Alta",BA58="Mayor"),AND(AY58="Muy Alta",BA58="Leve"),AND(AY58="Muy Alta",BA58="Menor"),AND(AY58="Muy Alta",BA58="Moderado"),AND(AY58="Muy Alta",BA58="Mayor")),"Alto",IF(OR(AND(AY58="Muy Baja",BA58="Catastrófico"),AND(AY58="Baja",BA58="Catastrófico"),AND(AY58="Media",BA58="Catastrófico"),AND(AY58="Alta",BA58="Catastrófico"),AND(AY58="Muy Alta",BA58="Catastrófico")),"Extremo","")))),"")</f>
        <v>Extremo</v>
      </c>
      <c r="BD58" s="131" t="s">
        <v>197</v>
      </c>
      <c r="BE58" s="127"/>
      <c r="BF58" s="126"/>
      <c r="BG58" s="136"/>
      <c r="BH58" s="136"/>
      <c r="BI58" s="127"/>
      <c r="BJ58" s="126"/>
      <c r="BK58" s="18"/>
      <c r="BL58" s="18"/>
      <c r="BM58" s="18"/>
      <c r="BN58" s="18"/>
      <c r="BO58" s="18"/>
      <c r="BP58" s="18"/>
      <c r="BQ58" s="18"/>
      <c r="BR58" s="18"/>
      <c r="BS58" s="18"/>
      <c r="BT58" s="18"/>
      <c r="BU58" s="18"/>
      <c r="BV58" s="18"/>
      <c r="BW58" s="18"/>
      <c r="BX58" s="18"/>
      <c r="BY58" s="18"/>
      <c r="BZ58" s="18"/>
      <c r="CA58" s="18"/>
      <c r="CB58" s="18"/>
      <c r="CC58" s="18"/>
      <c r="CD58" s="18"/>
    </row>
    <row r="59" spans="1:82" ht="151.5" customHeight="1" x14ac:dyDescent="0.25">
      <c r="A59" s="185"/>
      <c r="B59" s="185"/>
      <c r="C59" s="185"/>
      <c r="D59" s="185"/>
      <c r="E59" s="185"/>
      <c r="F59" s="185"/>
      <c r="G59" s="185"/>
      <c r="H59" s="185"/>
      <c r="I59" s="185"/>
      <c r="J59" s="185"/>
      <c r="K59" s="185"/>
      <c r="L59" s="185"/>
      <c r="M59" s="185"/>
      <c r="N59" s="185"/>
      <c r="O59" s="185"/>
      <c r="P59" s="183"/>
      <c r="Q59" s="183"/>
      <c r="R59" s="183"/>
      <c r="S59" s="183"/>
      <c r="T59" s="183"/>
      <c r="U59" s="183"/>
      <c r="V59" s="183"/>
      <c r="W59" s="183"/>
      <c r="X59" s="183"/>
      <c r="Y59" s="183"/>
      <c r="Z59" s="183"/>
      <c r="AA59" s="183"/>
      <c r="AB59" s="183"/>
      <c r="AC59" s="183"/>
      <c r="AD59" s="183"/>
      <c r="AE59" s="183"/>
      <c r="AF59" s="183"/>
      <c r="AG59" s="183"/>
      <c r="AH59" s="183"/>
      <c r="AI59" s="185"/>
      <c r="AJ59" s="185"/>
      <c r="AK59" s="185"/>
      <c r="AL59" s="126">
        <v>2</v>
      </c>
      <c r="AM59" s="126"/>
      <c r="AN59" s="126" t="e">
        <f>VLOOKUP(AM59,'Opciones Tratamiento'!$M$2:$O$37,3,FALSE)</f>
        <v>#N/A</v>
      </c>
      <c r="AO59" s="129" t="e">
        <f>VLOOKUP(AM59,'Opciones Tratamiento'!$M$2:$O$37,2,FALSE)</f>
        <v>#N/A</v>
      </c>
      <c r="AP59" s="129" t="s">
        <v>494</v>
      </c>
      <c r="AQ59" s="126" t="str">
        <f t="shared" si="74"/>
        <v>Probabilidad</v>
      </c>
      <c r="AR59" s="131" t="s">
        <v>166</v>
      </c>
      <c r="AS59" s="131" t="s">
        <v>174</v>
      </c>
      <c r="AT59" s="132" t="str">
        <f t="shared" si="75"/>
        <v>40%</v>
      </c>
      <c r="AU59" s="131" t="s">
        <v>177</v>
      </c>
      <c r="AV59" s="131" t="s">
        <v>182</v>
      </c>
      <c r="AW59" s="131" t="s">
        <v>186</v>
      </c>
      <c r="AX59" s="133">
        <f>IFERROR(IF(AND(AQ58="Probabilidad",AQ59="Probabilidad"),(AZ58-(+AZ58*AT59)),IF(AQ59="Probabilidad",(M58-(+M58*AT59)),IF(AQ59="Impacto",AZ58,""))),"")</f>
        <v>0.216</v>
      </c>
      <c r="AY59" s="134" t="str">
        <f t="shared" si="76"/>
        <v>Baja</v>
      </c>
      <c r="AZ59" s="132">
        <f t="shared" si="77"/>
        <v>0.216</v>
      </c>
      <c r="BA59" s="134" t="str">
        <f t="shared" si="78"/>
        <v>Catastrófico</v>
      </c>
      <c r="BB59" s="132">
        <v>1</v>
      </c>
      <c r="BC59" s="135" t="str">
        <f t="shared" si="79"/>
        <v>Extremo</v>
      </c>
      <c r="BD59" s="131" t="s">
        <v>197</v>
      </c>
      <c r="BE59" s="127"/>
      <c r="BF59" s="126"/>
      <c r="BG59" s="136"/>
      <c r="BH59" s="136"/>
      <c r="BI59" s="127"/>
      <c r="BJ59" s="126"/>
      <c r="BK59" s="18"/>
      <c r="BL59" s="18"/>
      <c r="BM59" s="18"/>
      <c r="BN59" s="18"/>
      <c r="BO59" s="18"/>
      <c r="BP59" s="18"/>
      <c r="BQ59" s="18"/>
      <c r="BR59" s="18"/>
      <c r="BS59" s="18"/>
      <c r="BT59" s="18"/>
      <c r="BU59" s="18"/>
      <c r="BV59" s="18"/>
      <c r="BW59" s="18"/>
      <c r="BX59" s="18"/>
      <c r="BY59" s="18"/>
      <c r="BZ59" s="18"/>
      <c r="CA59" s="18"/>
      <c r="CB59" s="18"/>
      <c r="CC59" s="18"/>
      <c r="CD59" s="18"/>
    </row>
    <row r="60" spans="1:82" ht="151.5" customHeight="1" x14ac:dyDescent="0.25">
      <c r="A60" s="185"/>
      <c r="B60" s="185"/>
      <c r="C60" s="185"/>
      <c r="D60" s="185"/>
      <c r="E60" s="185"/>
      <c r="F60" s="185"/>
      <c r="G60" s="185"/>
      <c r="H60" s="185"/>
      <c r="I60" s="185"/>
      <c r="J60" s="185"/>
      <c r="K60" s="185"/>
      <c r="L60" s="185"/>
      <c r="M60" s="185"/>
      <c r="N60" s="185"/>
      <c r="O60" s="185"/>
      <c r="P60" s="183"/>
      <c r="Q60" s="183"/>
      <c r="R60" s="183"/>
      <c r="S60" s="183"/>
      <c r="T60" s="183"/>
      <c r="U60" s="183"/>
      <c r="V60" s="183"/>
      <c r="W60" s="183"/>
      <c r="X60" s="183"/>
      <c r="Y60" s="183"/>
      <c r="Z60" s="183"/>
      <c r="AA60" s="183"/>
      <c r="AB60" s="183"/>
      <c r="AC60" s="183"/>
      <c r="AD60" s="183"/>
      <c r="AE60" s="183"/>
      <c r="AF60" s="183"/>
      <c r="AG60" s="183"/>
      <c r="AH60" s="183"/>
      <c r="AI60" s="185"/>
      <c r="AJ60" s="185"/>
      <c r="AK60" s="185"/>
      <c r="AL60" s="126">
        <v>3</v>
      </c>
      <c r="AM60" s="126"/>
      <c r="AN60" s="126" t="e">
        <f>VLOOKUP(AM60,'Opciones Tratamiento'!$M$2:$O$37,3,FALSE)</f>
        <v>#N/A</v>
      </c>
      <c r="AO60" s="129" t="e">
        <f>VLOOKUP(AM60,'Opciones Tratamiento'!$M$2:$O$37,2,FALSE)</f>
        <v>#N/A</v>
      </c>
      <c r="AP60" s="129" t="s">
        <v>442</v>
      </c>
      <c r="AQ60" s="126" t="str">
        <f t="shared" si="74"/>
        <v>Impacto</v>
      </c>
      <c r="AR60" s="131" t="s">
        <v>170</v>
      </c>
      <c r="AS60" s="131" t="s">
        <v>174</v>
      </c>
      <c r="AT60" s="132" t="str">
        <f t="shared" si="75"/>
        <v>25%</v>
      </c>
      <c r="AU60" s="131" t="s">
        <v>177</v>
      </c>
      <c r="AV60" s="131" t="s">
        <v>182</v>
      </c>
      <c r="AW60" s="131" t="s">
        <v>186</v>
      </c>
      <c r="AX60" s="133">
        <f t="shared" ref="AX60:AX61" si="80">IFERROR(IF(AND(AQ59="Probabilidad",AQ60="Probabilidad"),(AZ59-(+AZ59*AT60)),IF(AND(AQ59="Impacto",AQ60="Probabilidad"),(AZ58-(+AZ58*AT60)),IF(AQ60="Impacto",AZ59,""))),"")</f>
        <v>0.216</v>
      </c>
      <c r="AY60" s="134" t="str">
        <f t="shared" si="76"/>
        <v>Baja</v>
      </c>
      <c r="AZ60" s="132">
        <f t="shared" si="77"/>
        <v>0.216</v>
      </c>
      <c r="BA60" s="134" t="str">
        <f t="shared" si="78"/>
        <v>Mayor</v>
      </c>
      <c r="BB60" s="132">
        <v>0.75</v>
      </c>
      <c r="BC60" s="135" t="str">
        <f t="shared" si="79"/>
        <v>Alto</v>
      </c>
      <c r="BD60" s="131" t="s">
        <v>197</v>
      </c>
      <c r="BE60" s="128"/>
      <c r="BF60" s="126"/>
      <c r="BG60" s="136"/>
      <c r="BH60" s="136"/>
      <c r="BI60" s="127"/>
      <c r="BJ60" s="126"/>
      <c r="BK60" s="18"/>
      <c r="BL60" s="18"/>
      <c r="BM60" s="18"/>
      <c r="BN60" s="18"/>
      <c r="BO60" s="18"/>
      <c r="BP60" s="18"/>
      <c r="BQ60" s="18"/>
      <c r="BR60" s="18"/>
      <c r="BS60" s="18"/>
      <c r="BT60" s="18"/>
      <c r="BU60" s="18"/>
      <c r="BV60" s="18"/>
      <c r="BW60" s="18"/>
      <c r="BX60" s="18"/>
      <c r="BY60" s="18"/>
      <c r="BZ60" s="18"/>
      <c r="CA60" s="18"/>
      <c r="CB60" s="18"/>
      <c r="CC60" s="18"/>
      <c r="CD60" s="18"/>
    </row>
    <row r="61" spans="1:82" ht="151.5" customHeight="1" x14ac:dyDescent="0.25">
      <c r="A61" s="185"/>
      <c r="B61" s="185"/>
      <c r="C61" s="185"/>
      <c r="D61" s="185"/>
      <c r="E61" s="185"/>
      <c r="F61" s="185"/>
      <c r="G61" s="185"/>
      <c r="H61" s="185"/>
      <c r="I61" s="185"/>
      <c r="J61" s="185"/>
      <c r="K61" s="185"/>
      <c r="L61" s="185"/>
      <c r="M61" s="185"/>
      <c r="N61" s="185"/>
      <c r="O61" s="185"/>
      <c r="P61" s="183"/>
      <c r="Q61" s="183"/>
      <c r="R61" s="183"/>
      <c r="S61" s="183"/>
      <c r="T61" s="183"/>
      <c r="U61" s="183"/>
      <c r="V61" s="183"/>
      <c r="W61" s="183"/>
      <c r="X61" s="183"/>
      <c r="Y61" s="183"/>
      <c r="Z61" s="183"/>
      <c r="AA61" s="183"/>
      <c r="AB61" s="183"/>
      <c r="AC61" s="183"/>
      <c r="AD61" s="183"/>
      <c r="AE61" s="183"/>
      <c r="AF61" s="183"/>
      <c r="AG61" s="183"/>
      <c r="AH61" s="183"/>
      <c r="AI61" s="185"/>
      <c r="AJ61" s="185"/>
      <c r="AK61" s="185"/>
      <c r="AL61" s="126">
        <v>4</v>
      </c>
      <c r="AM61" s="126"/>
      <c r="AN61" s="126" t="e">
        <f>VLOOKUP(AM61,'Opciones Tratamiento'!$M$2:$O$37,3,FALSE)</f>
        <v>#N/A</v>
      </c>
      <c r="AO61" s="129" t="e">
        <f>VLOOKUP(AM61,'Opciones Tratamiento'!$M$2:$O$37,2,FALSE)</f>
        <v>#N/A</v>
      </c>
      <c r="AP61" s="129" t="s">
        <v>442</v>
      </c>
      <c r="AQ61" s="126" t="str">
        <f t="shared" si="74"/>
        <v>Impacto</v>
      </c>
      <c r="AR61" s="131" t="s">
        <v>170</v>
      </c>
      <c r="AS61" s="131" t="s">
        <v>174</v>
      </c>
      <c r="AT61" s="132" t="str">
        <f t="shared" si="75"/>
        <v>25%</v>
      </c>
      <c r="AU61" s="131" t="s">
        <v>177</v>
      </c>
      <c r="AV61" s="131" t="s">
        <v>182</v>
      </c>
      <c r="AW61" s="131" t="s">
        <v>186</v>
      </c>
      <c r="AX61" s="133">
        <f t="shared" si="80"/>
        <v>0.216</v>
      </c>
      <c r="AY61" s="134" t="str">
        <f t="shared" si="76"/>
        <v>Baja</v>
      </c>
      <c r="AZ61" s="132">
        <f t="shared" si="77"/>
        <v>0.216</v>
      </c>
      <c r="BA61" s="134" t="str">
        <f t="shared" si="78"/>
        <v>Moderado</v>
      </c>
      <c r="BB61" s="132">
        <f t="shared" ref="BB61" si="81">IFERROR(IF(AND(AQ60="Impacto",AQ61="Impacto"),(BB60-(+BB60*AT61)),IF(AND(AQ60="Probabilidad",AQ61="Impacto"),(BB59-(+BB59*AT61)),IF(AQ61="Probabilidad",BB60,""))),"")</f>
        <v>0.5625</v>
      </c>
      <c r="BC61" s="135" t="str">
        <f t="shared" si="79"/>
        <v>Moderado</v>
      </c>
      <c r="BD61" s="131" t="s">
        <v>197</v>
      </c>
      <c r="BE61" s="127"/>
      <c r="BF61" s="126"/>
      <c r="BG61" s="136"/>
      <c r="BH61" s="136"/>
      <c r="BI61" s="127"/>
      <c r="BJ61" s="126"/>
      <c r="BK61" s="18"/>
      <c r="BL61" s="18"/>
      <c r="BM61" s="18"/>
      <c r="BN61" s="18"/>
      <c r="BO61" s="18"/>
      <c r="BP61" s="18"/>
      <c r="BQ61" s="18"/>
      <c r="BR61" s="18"/>
      <c r="BS61" s="18"/>
      <c r="BT61" s="18"/>
      <c r="BU61" s="18"/>
      <c r="BV61" s="18"/>
      <c r="BW61" s="18"/>
      <c r="BX61" s="18"/>
      <c r="BY61" s="18"/>
      <c r="BZ61" s="18"/>
      <c r="CA61" s="18"/>
      <c r="CB61" s="18"/>
      <c r="CC61" s="18"/>
      <c r="CD61" s="18"/>
    </row>
    <row r="62" spans="1:82" ht="151.5" customHeight="1" x14ac:dyDescent="0.25">
      <c r="A62" s="188">
        <v>12</v>
      </c>
      <c r="B62" s="184" t="s">
        <v>460</v>
      </c>
      <c r="C62" s="184" t="s">
        <v>196</v>
      </c>
      <c r="D62" s="184" t="s">
        <v>228</v>
      </c>
      <c r="E62" s="184"/>
      <c r="F62" s="191" t="s">
        <v>461</v>
      </c>
      <c r="G62" s="184" t="str">
        <f>_xlfn.CONCAT("Posibilidad de afectación ",IF(B62='[1]Opciones Tratamiento'!$E$2,"económica",IF(B62='[1]Opciones Tratamiento'!$E$4,"económica y reputacional",LOWER(B62)))," por ",LOWER(E62), ", debido a ",LOWER(F62))</f>
        <v>Posibilidad de afectación gestión financiera y presupuestal por , debido a pérdida y/o desvíos de
recursos de la entidad para un beneficio particular</v>
      </c>
      <c r="H62" s="184" t="str">
        <f>_xlfn.CONCAT("Posibilidad de afectación ",IF(C62='Opciones Tratamiento'!$E$2,"económica",IF(C62='Opciones Tratamiento'!$E$4,"económica y reputacional",LOWER(C62)))," por ",LOWER(F62), ", debido a ",LOWER(G62))</f>
        <v>Posibilidad de afectación económica y reputacional por pérdida y/o desvíos de
recursos de la entidad para un beneficio particular, debido a posibilidad de afectación gestión financiera y presupuestal por , debido a pérdida y/o desvíos de
recursos de la entidad para un beneficio particular</v>
      </c>
      <c r="I62" s="184" t="s">
        <v>205</v>
      </c>
      <c r="J62" s="188" t="s">
        <v>232</v>
      </c>
      <c r="K62" s="188" t="s">
        <v>249</v>
      </c>
      <c r="L62" s="189" t="str">
        <f>IF(OR(K62='Opciones Tratamiento'!$K$14,K62='Opciones Tratamiento'!$K$15,K62='Opciones Tratamiento'!$K$16),"Muy Baja",IF(OR(K62='Opciones Tratamiento'!$K$10,K62='Opciones Tratamiento'!$K$11,K62='Opciones Tratamiento'!$K$12,K62='Opciones Tratamiento'!$K$13),"Baja",IF(OR(K62='Opciones Tratamiento'!$K$4,K62='Opciones Tratamiento'!$K$5,K62='Opciones Tratamiento'!$K$6,K62='Opciones Tratamiento'!$K$7,K62='Opciones Tratamiento'!$K$8,K62='Opciones Tratamiento'!$K$9),"Media",IF(K62='Opciones Tratamiento'!$K$3,"Alta",IF(OR(K62='Opciones Tratamiento'!$K$2,K62='Opciones Tratamiento'!$K$17),"Muy Alta")))))</f>
        <v>Baja</v>
      </c>
      <c r="M62" s="183">
        <f>IF(L62="","",IF(L62="Muy Baja",0.2,IF(L62="Baja",0.4,IF(L62="Media",0.6,IF(L62="Alta",0.8,IF(L62="Muy Alta",1,))))))</f>
        <v>0.4</v>
      </c>
      <c r="N62" s="183" t="s">
        <v>123</v>
      </c>
      <c r="O62" s="183" t="str">
        <f ca="1">IF(NOT(ISERROR(MATCH(N62,'Tabla Impacto'!$B$221:$B$223,0))),'Tabla Impacto'!$F$223&amp;"Por favor no seleccionar los criterios de impacto(Afectación Económica o presupuestal y Pérdida Reputacional)",N62)</f>
        <v>❌Por favor no seleccionar los criterios de impacto(Afectación Económica o presupuestal y Pérdida Reputacional)</v>
      </c>
      <c r="P62" s="183" t="s">
        <v>231</v>
      </c>
      <c r="Q62" s="183" t="s">
        <v>231</v>
      </c>
      <c r="R62" s="183" t="s">
        <v>232</v>
      </c>
      <c r="S62" s="183" t="s">
        <v>232</v>
      </c>
      <c r="T62" s="183" t="s">
        <v>231</v>
      </c>
      <c r="U62" s="183" t="s">
        <v>231</v>
      </c>
      <c r="V62" s="183" t="s">
        <v>232</v>
      </c>
      <c r="W62" s="183" t="s">
        <v>232</v>
      </c>
      <c r="X62" s="183" t="s">
        <v>232</v>
      </c>
      <c r="Y62" s="183" t="s">
        <v>231</v>
      </c>
      <c r="Z62" s="183" t="s">
        <v>231</v>
      </c>
      <c r="AA62" s="183" t="s">
        <v>231</v>
      </c>
      <c r="AB62" s="183" t="s">
        <v>231</v>
      </c>
      <c r="AC62" s="183" t="s">
        <v>231</v>
      </c>
      <c r="AD62" s="183" t="s">
        <v>231</v>
      </c>
      <c r="AE62" s="183" t="s">
        <v>232</v>
      </c>
      <c r="AF62" s="183" t="s">
        <v>232</v>
      </c>
      <c r="AG62" s="183" t="s">
        <v>232</v>
      </c>
      <c r="AH62" s="183" t="s">
        <v>232</v>
      </c>
      <c r="AI62" s="189" t="str">
        <f>IF(OR(D62='Opciones Tratamiento'!$H$2,D62='Opciones Tratamiento'!$H$4),IF(OR(O62='Tabla Impacto'!$C$11,O62='Tabla Impacto'!$D$11),"Leve",IF(OR(O62='Tabla Impacto'!$C$12,O62='Tabla Impacto'!$D$12),"Menor",IF(OR(O62='Tabla Impacto'!$C$13,O62='Tabla Impacto'!$D$13),"Moderado",IF(OR(O62='Tabla Impacto'!$C$14,O62='Tabla Impacto'!$D$14),"Mayor",IF(OR(O62='Tabla Impacto'!$C$15,O62='Tabla Impacto'!$D$15),"Catastrófico",""))))),IF(D62='Opciones Tratamiento'!$H$3,IF(COUNTIF('Mapa final'!P62:AH62,"Si")&lt;=5,"Moderado",IF(AND(COUNTIF('Mapa final'!P62:AH62,"Si")&gt;5,COUNTIF('Mapa final'!P62:AH62,"Si")&lt;=10),"Mayor",IF(COUNTIF('Mapa final'!P62:AH62,"Si")&gt;10,"Catastrófico","")))))</f>
        <v>Mayor</v>
      </c>
      <c r="AJ62" s="183">
        <f>IF(AI62="","",IF(AI62="Leve",0.2,IF(AI62="Menor",0.4,IF(AI62="Moderado",0.6,IF(AI62="Mayor",0.8,IF(AI62="Catastrófico",1,))))))</f>
        <v>0.8</v>
      </c>
      <c r="AK62" s="190" t="str">
        <f>IF(OR(AND(L62="Muy Baja",AI62="Leve"),AND(L62="Muy Baja",AI62="Menor"),AND(L62="Baja",AI62="Leve")),"Bajo",IF(OR(AND(L62="Muy baja",AI62="Moderado"),AND(L62="Baja",AI62="Menor"),AND(L62="Baja",AI62="Moderado"),AND(L62="Media",AI62="Leve"),AND(L62="Media",AI62="Menor"),AND(L62="Media",AI62="Moderado"),AND(L62="Alta",AI62="Leve"),AND(L62="Alta",AI62="Menor")),"Moderado",IF(OR(AND(L62="Muy Baja",AI62="Mayor"),AND(L62="Baja",AI62="Mayor"),AND(L62="Media",AI62="Mayor"),AND(L62="Alta",AI62="Moderado"),AND(L62="Alta",AI62="Mayor"),AND(L62="Muy Alta",AI62="Leve"),AND(L62="Muy Alta",AI62="Menor"),AND(L62="Muy Alta",AI62="Moderado"),AND(L62="Muy Alta",AI62="Mayor")),"Alto",IF(OR(AND(L62="Muy Baja",AI62="Catastrófico"),AND(L62="Baja",AI62="Catastrófico"),AND(L62="Media",AI62="Catastrófico"),AND(L62="Alta",AI62="Catastrófico"),AND(L62="Muy Alta",AI62="Catastrófico")),"Extremo",""))))</f>
        <v>Alto</v>
      </c>
      <c r="AL62" s="126">
        <v>1</v>
      </c>
      <c r="AM62" s="126"/>
      <c r="AN62" s="126" t="e">
        <f>VLOOKUP(AM62,'Opciones Tratamiento'!$M$2:$O$37,3,FALSE)</f>
        <v>#N/A</v>
      </c>
      <c r="AO62" s="129" t="e">
        <f>VLOOKUP(AM62,'Opciones Tratamiento'!$M$2:$O$37,2,FALSE)</f>
        <v>#N/A</v>
      </c>
      <c r="AP62" s="130" t="s">
        <v>462</v>
      </c>
      <c r="AQ62" s="126" t="str">
        <f t="shared" ref="AQ62:AQ64" si="82">IF(OR(AR62="Preventivo",AR62="Detectivo"),"Probabilidad",IF(AR62="Correctivo","Impacto",""))</f>
        <v>Probabilidad</v>
      </c>
      <c r="AR62" s="131" t="s">
        <v>166</v>
      </c>
      <c r="AS62" s="131" t="s">
        <v>174</v>
      </c>
      <c r="AT62" s="132" t="str">
        <f t="shared" ref="AT62:AT64" si="83">IF(AND(AR62="Preventivo",AS62="Automático"),"50%",IF(AND(AR62="Preventivo",AS62="Manual"),"40%",IF(AND(AR62="Detectivo",AS62="Automático"),"40%",IF(AND(AR62="Detectivo",AS62="Manual"),"30%",IF(AND(AR62="Correctivo",AS62="Automático"),"35%",IF(AND(AR62="Correctivo",AS62="Manual"),"25%",""))))))</f>
        <v>40%</v>
      </c>
      <c r="AU62" s="131" t="s">
        <v>177</v>
      </c>
      <c r="AV62" s="131" t="s">
        <v>182</v>
      </c>
      <c r="AW62" s="131" t="s">
        <v>186</v>
      </c>
      <c r="AX62" s="133">
        <f>IFERROR(IF(AQ62="Probabilidad",(M62-(+M62*AT62)),IF(AQ62="Impacto",M62,"")),"")</f>
        <v>0.24</v>
      </c>
      <c r="AY62" s="134" t="str">
        <f t="shared" ref="AY62:AY64" si="84">IFERROR(IF(AX62="","",IF(AX62&lt;=0.2,"Muy Baja",IF(AX62&lt;=0.4,"Baja",IF(AX62&lt;=0.6,"Media",IF(AX62&lt;=0.8,"Alta","Muy Alta"))))),"")</f>
        <v>Baja</v>
      </c>
      <c r="AZ62" s="132">
        <f t="shared" ref="AZ62:AZ64" si="85">+AX62</f>
        <v>0.24</v>
      </c>
      <c r="BA62" s="134" t="str">
        <f t="shared" ref="BA62:BA64" si="86">IFERROR(IF(BB62="","",IF(BB62&lt;=0.2,"Leve",IF(BB62&lt;=0.4,"Menor",IF(BB62&lt;=0.6,"Moderado",IF(BB62&lt;=0.8,"Mayor","Catastrófico"))))),"")</f>
        <v>Mayor</v>
      </c>
      <c r="BB62" s="132">
        <f>IFERROR(IF(AQ62="Impacto",(AJ62-(+AJ62*AT62)),IF(AQ62="Probabilidad",AJ62,"")),"")</f>
        <v>0.8</v>
      </c>
      <c r="BC62" s="135" t="str">
        <f t="shared" ref="BC62:BC64" si="87">IFERROR(IF(OR(AND(AY62="Muy Baja",BA62="Leve"),AND(AY62="Muy Baja",BA62="Menor"),AND(AY62="Baja",BA62="Leve")),"Bajo",IF(OR(AND(AY62="Muy baja",BA62="Moderado"),AND(AY62="Baja",BA62="Menor"),AND(AY62="Baja",BA62="Moderado"),AND(AY62="Media",BA62="Leve"),AND(AY62="Media",BA62="Menor"),AND(AY62="Media",BA62="Moderado"),AND(AY62="Alta",BA62="Leve"),AND(AY62="Alta",BA62="Menor")),"Moderado",IF(OR(AND(AY62="Muy Baja",BA62="Mayor"),AND(AY62="Baja",BA62="Mayor"),AND(AY62="Media",BA62="Mayor"),AND(AY62="Alta",BA62="Moderado"),AND(AY62="Alta",BA62="Mayor"),AND(AY62="Muy Alta",BA62="Leve"),AND(AY62="Muy Alta",BA62="Menor"),AND(AY62="Muy Alta",BA62="Moderado"),AND(AY62="Muy Alta",BA62="Mayor")),"Alto",IF(OR(AND(AY62="Muy Baja",BA62="Catastrófico"),AND(AY62="Baja",BA62="Catastrófico"),AND(AY62="Media",BA62="Catastrófico"),AND(AY62="Alta",BA62="Catastrófico"),AND(AY62="Muy Alta",BA62="Catastrófico")),"Extremo","")))),"")</f>
        <v>Alto</v>
      </c>
      <c r="BD62" s="131" t="s">
        <v>197</v>
      </c>
      <c r="BE62" s="127"/>
      <c r="BF62" s="126"/>
      <c r="BG62" s="136"/>
      <c r="BH62" s="136"/>
      <c r="BI62" s="127"/>
      <c r="BJ62" s="126"/>
      <c r="BK62" s="18"/>
      <c r="BL62" s="18"/>
      <c r="BM62" s="18"/>
      <c r="BN62" s="18"/>
      <c r="BO62" s="18"/>
      <c r="BP62" s="18"/>
      <c r="BQ62" s="18"/>
      <c r="BR62" s="18"/>
      <c r="BS62" s="18"/>
      <c r="BT62" s="18"/>
      <c r="BU62" s="18"/>
      <c r="BV62" s="18"/>
      <c r="BW62" s="18"/>
      <c r="BX62" s="18"/>
      <c r="BY62" s="18"/>
      <c r="BZ62" s="18"/>
      <c r="CA62" s="18"/>
      <c r="CB62" s="18"/>
      <c r="CC62" s="18"/>
      <c r="CD62" s="18"/>
    </row>
    <row r="63" spans="1:82" ht="151.5" customHeight="1" x14ac:dyDescent="0.25">
      <c r="A63" s="185"/>
      <c r="B63" s="184"/>
      <c r="C63" s="185"/>
      <c r="D63" s="185"/>
      <c r="E63" s="185"/>
      <c r="F63" s="191"/>
      <c r="G63" s="185"/>
      <c r="H63" s="185"/>
      <c r="I63" s="185"/>
      <c r="J63" s="185"/>
      <c r="K63" s="185"/>
      <c r="L63" s="185"/>
      <c r="M63" s="185"/>
      <c r="N63" s="185"/>
      <c r="O63" s="185"/>
      <c r="P63" s="183"/>
      <c r="Q63" s="183"/>
      <c r="R63" s="183"/>
      <c r="S63" s="183"/>
      <c r="T63" s="183"/>
      <c r="U63" s="183"/>
      <c r="V63" s="183"/>
      <c r="W63" s="183"/>
      <c r="X63" s="183"/>
      <c r="Y63" s="183"/>
      <c r="Z63" s="183"/>
      <c r="AA63" s="183"/>
      <c r="AB63" s="183"/>
      <c r="AC63" s="183"/>
      <c r="AD63" s="183"/>
      <c r="AE63" s="183"/>
      <c r="AF63" s="183"/>
      <c r="AG63" s="183"/>
      <c r="AH63" s="183"/>
      <c r="AI63" s="185"/>
      <c r="AJ63" s="185"/>
      <c r="AK63" s="185"/>
      <c r="AL63" s="126">
        <v>2</v>
      </c>
      <c r="AM63" s="126"/>
      <c r="AN63" s="126" t="e">
        <f>VLOOKUP(AM63,'Opciones Tratamiento'!$M$2:$O$37,3,FALSE)</f>
        <v>#N/A</v>
      </c>
      <c r="AO63" s="129" t="e">
        <f>VLOOKUP(AM63,'Opciones Tratamiento'!$M$2:$O$37,2,FALSE)</f>
        <v>#N/A</v>
      </c>
      <c r="AP63" s="130" t="s">
        <v>463</v>
      </c>
      <c r="AQ63" s="126" t="str">
        <f t="shared" si="82"/>
        <v>Impacto</v>
      </c>
      <c r="AR63" s="131" t="s">
        <v>170</v>
      </c>
      <c r="AS63" s="131" t="s">
        <v>174</v>
      </c>
      <c r="AT63" s="132" t="str">
        <f t="shared" si="83"/>
        <v>25%</v>
      </c>
      <c r="AU63" s="131" t="s">
        <v>177</v>
      </c>
      <c r="AV63" s="131" t="s">
        <v>182</v>
      </c>
      <c r="AW63" s="131" t="s">
        <v>186</v>
      </c>
      <c r="AX63" s="133">
        <f>IFERROR(IF(AND(AQ62="Probabilidad",AQ63="Probabilidad"),(AZ62-(+AZ62*AT63)),IF(AQ63="Probabilidad",(M62-(+M62*AT63)),IF(AQ63="Impacto",AZ62,""))),"")</f>
        <v>0.24</v>
      </c>
      <c r="AY63" s="134" t="str">
        <f t="shared" si="84"/>
        <v>Baja</v>
      </c>
      <c r="AZ63" s="132">
        <f t="shared" si="85"/>
        <v>0.24</v>
      </c>
      <c r="BA63" s="134" t="str">
        <f t="shared" si="86"/>
        <v>Moderado</v>
      </c>
      <c r="BB63" s="132">
        <f>IFERROR(IF(AND(AQ62="Impacto",AQ63="Impacto"),(BB60-(+BB60*AT63)),IF(AQ63="Impacto",($AJ$14-(+$AJ$14*AT63)),IF(AQ63="Probabilidad",BB60,""))),"")</f>
        <v>0.60000000000000009</v>
      </c>
      <c r="BC63" s="135" t="str">
        <f t="shared" si="87"/>
        <v>Moderado</v>
      </c>
      <c r="BD63" s="131" t="s">
        <v>197</v>
      </c>
      <c r="BE63" s="127"/>
      <c r="BF63" s="126"/>
      <c r="BG63" s="136"/>
      <c r="BH63" s="136"/>
      <c r="BI63" s="127"/>
      <c r="BJ63" s="126"/>
      <c r="BK63" s="18"/>
      <c r="BL63" s="18"/>
      <c r="BM63" s="18"/>
      <c r="BN63" s="18"/>
      <c r="BO63" s="18"/>
      <c r="BP63" s="18"/>
      <c r="BQ63" s="18"/>
      <c r="BR63" s="18"/>
      <c r="BS63" s="18"/>
      <c r="BT63" s="18"/>
      <c r="BU63" s="18"/>
      <c r="BV63" s="18"/>
      <c r="BW63" s="18"/>
      <c r="BX63" s="18"/>
      <c r="BY63" s="18"/>
      <c r="BZ63" s="18"/>
      <c r="CA63" s="18"/>
      <c r="CB63" s="18"/>
      <c r="CC63" s="18"/>
      <c r="CD63" s="18"/>
    </row>
    <row r="64" spans="1:82" ht="151.5" customHeight="1" x14ac:dyDescent="0.25">
      <c r="A64" s="185"/>
      <c r="B64" s="184"/>
      <c r="C64" s="185"/>
      <c r="D64" s="185"/>
      <c r="E64" s="185"/>
      <c r="F64" s="191"/>
      <c r="G64" s="185"/>
      <c r="H64" s="185"/>
      <c r="I64" s="185"/>
      <c r="J64" s="185"/>
      <c r="K64" s="185"/>
      <c r="L64" s="185"/>
      <c r="M64" s="185"/>
      <c r="N64" s="185"/>
      <c r="O64" s="185"/>
      <c r="P64" s="183"/>
      <c r="Q64" s="183"/>
      <c r="R64" s="183"/>
      <c r="S64" s="183"/>
      <c r="T64" s="183"/>
      <c r="U64" s="183"/>
      <c r="V64" s="183"/>
      <c r="W64" s="183"/>
      <c r="X64" s="183"/>
      <c r="Y64" s="183"/>
      <c r="Z64" s="183"/>
      <c r="AA64" s="183"/>
      <c r="AB64" s="183"/>
      <c r="AC64" s="183"/>
      <c r="AD64" s="183"/>
      <c r="AE64" s="183"/>
      <c r="AF64" s="183"/>
      <c r="AG64" s="183"/>
      <c r="AH64" s="183"/>
      <c r="AI64" s="185"/>
      <c r="AJ64" s="185"/>
      <c r="AK64" s="185"/>
      <c r="AL64" s="126">
        <v>3</v>
      </c>
      <c r="AM64" s="126"/>
      <c r="AN64" s="126" t="e">
        <f>VLOOKUP(AM64,'Opciones Tratamiento'!$M$2:$O$37,3,FALSE)</f>
        <v>#N/A</v>
      </c>
      <c r="AO64" s="129" t="e">
        <f>VLOOKUP(AM64,'Opciones Tratamiento'!$M$2:$O$37,2,FALSE)</f>
        <v>#N/A</v>
      </c>
      <c r="AP64" s="130" t="s">
        <v>464</v>
      </c>
      <c r="AQ64" s="126" t="str">
        <f t="shared" si="82"/>
        <v>Impacto</v>
      </c>
      <c r="AR64" s="131" t="s">
        <v>170</v>
      </c>
      <c r="AS64" s="131" t="s">
        <v>174</v>
      </c>
      <c r="AT64" s="132" t="str">
        <f t="shared" si="83"/>
        <v>25%</v>
      </c>
      <c r="AU64" s="131" t="s">
        <v>177</v>
      </c>
      <c r="AV64" s="131" t="s">
        <v>182</v>
      </c>
      <c r="AW64" s="131" t="s">
        <v>186</v>
      </c>
      <c r="AX64" s="133">
        <f t="shared" ref="AX64" si="88">IFERROR(IF(AND(AQ63="Probabilidad",AQ64="Probabilidad"),(AZ63-(+AZ63*AT64)),IF(AND(AQ63="Impacto",AQ64="Probabilidad"),(AZ62-(+AZ62*AT64)),IF(AQ64="Impacto",AZ63,""))),"")</f>
        <v>0.24</v>
      </c>
      <c r="AY64" s="134" t="str">
        <f t="shared" si="84"/>
        <v>Baja</v>
      </c>
      <c r="AZ64" s="132">
        <f t="shared" si="85"/>
        <v>0.24</v>
      </c>
      <c r="BA64" s="134" t="str">
        <f t="shared" si="86"/>
        <v>Moderado</v>
      </c>
      <c r="BB64" s="132">
        <f t="shared" ref="BB64" si="89">IFERROR(IF(AND(AQ63="Impacto",AQ64="Impacto"),(BB63-(+BB63*AT64)),IF(AND(AQ63="Probabilidad",AQ64="Impacto"),(BB62-(+BB62*AT64)),IF(AQ64="Probabilidad",BB63,""))),"")</f>
        <v>0.45000000000000007</v>
      </c>
      <c r="BC64" s="135" t="str">
        <f t="shared" si="87"/>
        <v>Moderado</v>
      </c>
      <c r="BD64" s="131" t="s">
        <v>197</v>
      </c>
      <c r="BE64" s="127"/>
      <c r="BF64" s="126"/>
      <c r="BG64" s="136"/>
      <c r="BH64" s="136"/>
      <c r="BI64" s="127"/>
      <c r="BJ64" s="126"/>
      <c r="BK64" s="18"/>
      <c r="BL64" s="18"/>
      <c r="BM64" s="18"/>
      <c r="BN64" s="18"/>
      <c r="BO64" s="18"/>
      <c r="BP64" s="18"/>
      <c r="BQ64" s="18"/>
      <c r="BR64" s="18"/>
      <c r="BS64" s="18"/>
      <c r="BT64" s="18"/>
      <c r="BU64" s="18"/>
      <c r="BV64" s="18"/>
      <c r="BW64" s="18"/>
      <c r="BX64" s="18"/>
      <c r="BY64" s="18"/>
      <c r="BZ64" s="18"/>
      <c r="CA64" s="18"/>
      <c r="CB64" s="18"/>
      <c r="CC64" s="18"/>
      <c r="CD64" s="18"/>
    </row>
    <row r="65" spans="1:82" ht="151.5" customHeight="1" x14ac:dyDescent="0.25">
      <c r="A65" s="192">
        <v>13</v>
      </c>
      <c r="B65" s="184" t="s">
        <v>465</v>
      </c>
      <c r="C65" s="184" t="s">
        <v>196</v>
      </c>
      <c r="D65" s="184" t="s">
        <v>228</v>
      </c>
      <c r="E65" s="184"/>
      <c r="F65" s="191" t="s">
        <v>466</v>
      </c>
      <c r="G65" s="191" t="s">
        <v>467</v>
      </c>
      <c r="H65" s="184" t="str">
        <f>_xlfn.CONCAT("Posibilidad de afectación ",IF(C65='Opciones Tratamiento'!$E$2,"económica",IF(C65='Opciones Tratamiento'!$E$4,"económica y reputacional",LOWER(C65)))," por ",LOWER(F65), ", debido a ",LOWER(G65))</f>
        <v xml:space="preserve">Posibilidad de afectación económica y reputacional por contratación indebida de bienes y servicios para favorecer intereses particulares, debido a violación  en la aplicación de las normas, procesos y procedimientos en las diferentes modalidades de contratación
presentación de documentos falsos en los procesos de contratación
posible conflicto de interés no gestionados
</v>
      </c>
      <c r="I65" s="184" t="s">
        <v>205</v>
      </c>
      <c r="J65" s="188" t="s">
        <v>232</v>
      </c>
      <c r="K65" s="188" t="s">
        <v>242</v>
      </c>
      <c r="L65" s="189" t="str">
        <f>IF(OR(K65='Opciones Tratamiento'!$K$14,K65='Opciones Tratamiento'!$K$15,K65='Opciones Tratamiento'!$K$16),"Muy Baja",IF(OR(K65='Opciones Tratamiento'!$K$10,K65='Opciones Tratamiento'!$K$11,K65='Opciones Tratamiento'!$K$12,K65='Opciones Tratamiento'!$K$13),"Baja",IF(OR(K65='Opciones Tratamiento'!$K$4,K65='Opciones Tratamiento'!$K$5,K65='Opciones Tratamiento'!$K$6,K65='Opciones Tratamiento'!$K$7,K65='Opciones Tratamiento'!$K$8,K65='Opciones Tratamiento'!$K$9),"Media",IF(K65='Opciones Tratamiento'!$K$3,"Alta",IF(OR(K65='Opciones Tratamiento'!$K$2,K65='Opciones Tratamiento'!$K$17),"Muy Alta")))))</f>
        <v>Media</v>
      </c>
      <c r="M65" s="183">
        <f>IF(L65="","",IF(L65="Muy Baja",0.2,IF(L65="Baja",0.4,IF(L65="Media",0.6,IF(L65="Alta",0.8,IF(L65="Muy Alta",1,))))))</f>
        <v>0.6</v>
      </c>
      <c r="N65" s="183" t="s">
        <v>123</v>
      </c>
      <c r="O65" s="183" t="str">
        <f ca="1">IF(NOT(ISERROR(MATCH(N65,'Tabla Impacto'!$B$221:$B$223,0))),'Tabla Impacto'!$F$223&amp;"Por favor no seleccionar los criterios de impacto(Afectación Económica o presupuestal y Pérdida Reputacional)",N65)</f>
        <v>❌Por favor no seleccionar los criterios de impacto(Afectación Económica o presupuestal y Pérdida Reputacional)</v>
      </c>
      <c r="P65" s="183" t="s">
        <v>231</v>
      </c>
      <c r="Q65" s="183" t="s">
        <v>231</v>
      </c>
      <c r="R65" s="183" t="s">
        <v>232</v>
      </c>
      <c r="S65" s="183" t="s">
        <v>232</v>
      </c>
      <c r="T65" s="183" t="s">
        <v>231</v>
      </c>
      <c r="U65" s="183" t="s">
        <v>231</v>
      </c>
      <c r="V65" s="183" t="s">
        <v>231</v>
      </c>
      <c r="W65" s="183" t="s">
        <v>232</v>
      </c>
      <c r="X65" s="183" t="s">
        <v>232</v>
      </c>
      <c r="Y65" s="183" t="s">
        <v>231</v>
      </c>
      <c r="Z65" s="183" t="s">
        <v>231</v>
      </c>
      <c r="AA65" s="183" t="s">
        <v>231</v>
      </c>
      <c r="AB65" s="183" t="s">
        <v>231</v>
      </c>
      <c r="AC65" s="183" t="s">
        <v>231</v>
      </c>
      <c r="AD65" s="183" t="s">
        <v>231</v>
      </c>
      <c r="AE65" s="183" t="s">
        <v>232</v>
      </c>
      <c r="AF65" s="183" t="s">
        <v>232</v>
      </c>
      <c r="AG65" s="183" t="s">
        <v>232</v>
      </c>
      <c r="AH65" s="183" t="s">
        <v>232</v>
      </c>
      <c r="AI65" s="189" t="str">
        <f>IF(OR(D65='Opciones Tratamiento'!$H$2,D65='Opciones Tratamiento'!$H$4),IF(OR(O65='Tabla Impacto'!$C$11,O65='Tabla Impacto'!$D$11),"Leve",IF(OR(O65='Tabla Impacto'!$C$12,O65='Tabla Impacto'!$D$12),"Menor",IF(OR(O65='Tabla Impacto'!$C$13,O65='Tabla Impacto'!$D$13),"Moderado",IF(OR(O65='Tabla Impacto'!$C$14,O65='Tabla Impacto'!$D$14),"Mayor",IF(OR(O65='Tabla Impacto'!$C$15,O65='Tabla Impacto'!$D$15),"Catastrófico",""))))),IF(D65='Opciones Tratamiento'!$H$3,IF(COUNTIF('Mapa final'!P65:AH65,"Si")&lt;=5,"Moderado",IF(AND(COUNTIF('Mapa final'!P65:AH65,"Si")&gt;5,COUNTIF('Mapa final'!P65:AH65,"Si")&lt;=10),"Mayor",IF(COUNTIF('Mapa final'!P65:AH65,"Si")&gt;10,"Catastrófico","")))))</f>
        <v>Catastrófico</v>
      </c>
      <c r="AJ65" s="183">
        <f>IF(AI65="","",IF(AI65="Leve",0.2,IF(AI65="Menor",0.4,IF(AI65="Moderado",0.6,IF(AI65="Mayor",0.8,IF(AI65="Catastrófico",1,))))))</f>
        <v>1</v>
      </c>
      <c r="AK65" s="190" t="str">
        <f>IF(OR(AND(L65="Muy Baja",AI65="Leve"),AND(L65="Muy Baja",AI65="Menor"),AND(L65="Baja",AI65="Leve")),"Bajo",IF(OR(AND(L65="Muy baja",AI65="Moderado"),AND(L65="Baja",AI65="Menor"),AND(L65="Baja",AI65="Moderado"),AND(L65="Media",AI65="Leve"),AND(L65="Media",AI65="Menor"),AND(L65="Media",AI65="Moderado"),AND(L65="Alta",AI65="Leve"),AND(L65="Alta",AI65="Menor")),"Moderado",IF(OR(AND(L65="Muy Baja",AI65="Mayor"),AND(L65="Baja",AI65="Mayor"),AND(L65="Media",AI65="Mayor"),AND(L65="Alta",AI65="Moderado"),AND(L65="Alta",AI65="Mayor"),AND(L65="Muy Alta",AI65="Leve"),AND(L65="Muy Alta",AI65="Menor"),AND(L65="Muy Alta",AI65="Moderado"),AND(L65="Muy Alta",AI65="Mayor")),"Alto",IF(OR(AND(L65="Muy Baja",AI65="Catastrófico"),AND(L65="Baja",AI65="Catastrófico"),AND(L65="Media",AI65="Catastrófico"),AND(L65="Alta",AI65="Catastrófico"),AND(L65="Muy Alta",AI65="Catastrófico")),"Extremo",""))))</f>
        <v>Extremo</v>
      </c>
      <c r="AL65" s="126">
        <v>1</v>
      </c>
      <c r="AM65" s="126"/>
      <c r="AN65" s="126" t="e">
        <f>VLOOKUP(AM65,'Opciones Tratamiento'!$M$2:$O$37,3,FALSE)</f>
        <v>#N/A</v>
      </c>
      <c r="AO65" s="129" t="e">
        <f>VLOOKUP(AM65,'Opciones Tratamiento'!$M$2:$O$37,2,FALSE)</f>
        <v>#N/A</v>
      </c>
      <c r="AP65" s="130" t="s">
        <v>468</v>
      </c>
      <c r="AQ65" s="126" t="str">
        <f t="shared" ref="AQ65:AQ70" si="90">IF(OR(AR65="Preventivo",AR65="Detectivo"),"Probabilidad",IF(AR65="Correctivo","Impacto",""))</f>
        <v>Probabilidad</v>
      </c>
      <c r="AR65" s="131" t="s">
        <v>166</v>
      </c>
      <c r="AS65" s="131" t="s">
        <v>174</v>
      </c>
      <c r="AT65" s="132" t="str">
        <f t="shared" ref="AT65:AT70" si="91">IF(AND(AR65="Preventivo",AS65="Automático"),"50%",IF(AND(AR65="Preventivo",AS65="Manual"),"40%",IF(AND(AR65="Detectivo",AS65="Automático"),"40%",IF(AND(AR65="Detectivo",AS65="Manual"),"30%",IF(AND(AR65="Correctivo",AS65="Automático"),"35%",IF(AND(AR65="Correctivo",AS65="Manual"),"25%",""))))))</f>
        <v>40%</v>
      </c>
      <c r="AU65" s="131" t="s">
        <v>177</v>
      </c>
      <c r="AV65" s="131" t="s">
        <v>182</v>
      </c>
      <c r="AW65" s="131" t="s">
        <v>186</v>
      </c>
      <c r="AX65" s="133">
        <f>IFERROR(IF(AQ65="Probabilidad",(M65-(+M65*AT65)),IF(AQ65="Impacto",M65,"")),"")</f>
        <v>0.36</v>
      </c>
      <c r="AY65" s="134" t="str">
        <f t="shared" ref="AY65:AY70" si="92">IFERROR(IF(AX65="","",IF(AX65&lt;=0.2,"Muy Baja",IF(AX65&lt;=0.4,"Baja",IF(AX65&lt;=0.6,"Media",IF(AX65&lt;=0.8,"Alta","Muy Alta"))))),"")</f>
        <v>Baja</v>
      </c>
      <c r="AZ65" s="132">
        <f t="shared" ref="AZ65:AZ70" si="93">+AX65</f>
        <v>0.36</v>
      </c>
      <c r="BA65" s="134" t="str">
        <f t="shared" ref="BA65:BA68" si="94">IFERROR(IF(BB65="","",IF(BB65&lt;=0.2,"Leve",IF(BB65&lt;=0.4,"Menor",IF(BB65&lt;=0.6,"Moderado",IF(BB65&lt;=0.8,"Mayor","Catastrófico"))))),"")</f>
        <v>Catastrófico</v>
      </c>
      <c r="BB65" s="132">
        <f>IFERROR(IF(AQ65="Impacto",(AJ65-(+AJ65*AT65)),IF(AQ65="Probabilidad",AJ65,"")),"")</f>
        <v>1</v>
      </c>
      <c r="BC65" s="135" t="str">
        <f t="shared" ref="BC65:BC70" si="95">IFERROR(IF(OR(AND(AY65="Muy Baja",BA65="Leve"),AND(AY65="Muy Baja",BA65="Menor"),AND(AY65="Baja",BA65="Leve")),"Bajo",IF(OR(AND(AY65="Muy baja",BA65="Moderado"),AND(AY65="Baja",BA65="Menor"),AND(AY65="Baja",BA65="Moderado"),AND(AY65="Media",BA65="Leve"),AND(AY65="Media",BA65="Menor"),AND(AY65="Media",BA65="Moderado"),AND(AY65="Alta",BA65="Leve"),AND(AY65="Alta",BA65="Menor")),"Moderado",IF(OR(AND(AY65="Muy Baja",BA65="Mayor"),AND(AY65="Baja",BA65="Mayor"),AND(AY65="Media",BA65="Mayor"),AND(AY65="Alta",BA65="Moderado"),AND(AY65="Alta",BA65="Mayor"),AND(AY65="Muy Alta",BA65="Leve"),AND(AY65="Muy Alta",BA65="Menor"),AND(AY65="Muy Alta",BA65="Moderado"),AND(AY65="Muy Alta",BA65="Mayor")),"Alto",IF(OR(AND(AY65="Muy Baja",BA65="Catastrófico"),AND(AY65="Baja",BA65="Catastrófico"),AND(AY65="Media",BA65="Catastrófico"),AND(AY65="Alta",BA65="Catastrófico"),AND(AY65="Muy Alta",BA65="Catastrófico")),"Extremo","")))),"")</f>
        <v>Extremo</v>
      </c>
      <c r="BD65" s="131" t="s">
        <v>197</v>
      </c>
      <c r="BE65" s="127"/>
      <c r="BF65" s="126"/>
      <c r="BG65" s="136"/>
      <c r="BH65" s="136"/>
      <c r="BI65" s="127"/>
      <c r="BJ65" s="126"/>
      <c r="BK65" s="18"/>
      <c r="BL65" s="18"/>
      <c r="BM65" s="18"/>
      <c r="BN65" s="18"/>
      <c r="BO65" s="18"/>
      <c r="BP65" s="18"/>
      <c r="BQ65" s="18"/>
      <c r="BR65" s="18"/>
      <c r="BS65" s="18"/>
      <c r="BT65" s="18"/>
      <c r="BU65" s="18"/>
      <c r="BV65" s="18"/>
      <c r="BW65" s="18"/>
      <c r="BX65" s="18"/>
      <c r="BY65" s="18"/>
      <c r="BZ65" s="18"/>
      <c r="CA65" s="18"/>
      <c r="CB65" s="18"/>
      <c r="CC65" s="18"/>
      <c r="CD65" s="18"/>
    </row>
    <row r="66" spans="1:82" ht="151.5" customHeight="1" x14ac:dyDescent="0.25">
      <c r="A66" s="193"/>
      <c r="B66" s="185"/>
      <c r="C66" s="185"/>
      <c r="D66" s="185"/>
      <c r="E66" s="185"/>
      <c r="F66" s="191"/>
      <c r="G66" s="191"/>
      <c r="H66" s="185"/>
      <c r="I66" s="185"/>
      <c r="J66" s="185"/>
      <c r="K66" s="185"/>
      <c r="L66" s="185"/>
      <c r="M66" s="185"/>
      <c r="N66" s="185"/>
      <c r="O66" s="185"/>
      <c r="P66" s="183"/>
      <c r="Q66" s="183"/>
      <c r="R66" s="183"/>
      <c r="S66" s="183"/>
      <c r="T66" s="183"/>
      <c r="U66" s="183"/>
      <c r="V66" s="183"/>
      <c r="W66" s="183"/>
      <c r="X66" s="183"/>
      <c r="Y66" s="183"/>
      <c r="Z66" s="183"/>
      <c r="AA66" s="183"/>
      <c r="AB66" s="183"/>
      <c r="AC66" s="183"/>
      <c r="AD66" s="183"/>
      <c r="AE66" s="183"/>
      <c r="AF66" s="183"/>
      <c r="AG66" s="183"/>
      <c r="AH66" s="183"/>
      <c r="AI66" s="185"/>
      <c r="AJ66" s="185"/>
      <c r="AK66" s="185"/>
      <c r="AL66" s="126">
        <v>2</v>
      </c>
      <c r="AM66" s="126"/>
      <c r="AN66" s="126" t="e">
        <f>VLOOKUP(AM66,'Opciones Tratamiento'!$M$2:$O$37,3,FALSE)</f>
        <v>#N/A</v>
      </c>
      <c r="AO66" s="129" t="e">
        <f>VLOOKUP(AM66,'Opciones Tratamiento'!$M$2:$O$37,2,FALSE)</f>
        <v>#N/A</v>
      </c>
      <c r="AP66" s="130" t="s">
        <v>469</v>
      </c>
      <c r="AQ66" s="126" t="str">
        <f t="shared" si="90"/>
        <v>Probabilidad</v>
      </c>
      <c r="AR66" s="131" t="s">
        <v>166</v>
      </c>
      <c r="AS66" s="131" t="s">
        <v>174</v>
      </c>
      <c r="AT66" s="132" t="str">
        <f t="shared" si="91"/>
        <v>40%</v>
      </c>
      <c r="AU66" s="131" t="s">
        <v>177</v>
      </c>
      <c r="AV66" s="131" t="s">
        <v>182</v>
      </c>
      <c r="AW66" s="131" t="s">
        <v>186</v>
      </c>
      <c r="AX66" s="133">
        <f>IFERROR(IF(AND(AQ65="Probabilidad",AQ66="Probabilidad"),(AZ65-(+AZ65*AT66)),IF(AQ66="Probabilidad",(M65-(+M65*AT66)),IF(AQ66="Impacto",AZ65,""))),"")</f>
        <v>0.216</v>
      </c>
      <c r="AY66" s="134" t="str">
        <f t="shared" si="92"/>
        <v>Baja</v>
      </c>
      <c r="AZ66" s="132">
        <f t="shared" si="93"/>
        <v>0.216</v>
      </c>
      <c r="BA66" s="134" t="str">
        <f t="shared" si="94"/>
        <v>Catastrófico</v>
      </c>
      <c r="BB66" s="132">
        <v>1</v>
      </c>
      <c r="BC66" s="135" t="str">
        <f t="shared" si="95"/>
        <v>Extremo</v>
      </c>
      <c r="BD66" s="131" t="s">
        <v>197</v>
      </c>
      <c r="BE66" s="127"/>
      <c r="BF66" s="126"/>
      <c r="BG66" s="136"/>
      <c r="BH66" s="136"/>
      <c r="BI66" s="127"/>
      <c r="BJ66" s="126"/>
      <c r="BK66" s="18"/>
      <c r="BL66" s="18"/>
      <c r="BM66" s="18"/>
      <c r="BN66" s="18"/>
      <c r="BO66" s="18"/>
      <c r="BP66" s="18"/>
      <c r="BQ66" s="18"/>
      <c r="BR66" s="18"/>
      <c r="BS66" s="18"/>
      <c r="BT66" s="18"/>
      <c r="BU66" s="18"/>
      <c r="BV66" s="18"/>
      <c r="BW66" s="18"/>
      <c r="BX66" s="18"/>
      <c r="BY66" s="18"/>
      <c r="BZ66" s="18"/>
      <c r="CA66" s="18"/>
      <c r="CB66" s="18"/>
      <c r="CC66" s="18"/>
      <c r="CD66" s="18"/>
    </row>
    <row r="67" spans="1:82" ht="151.5" customHeight="1" x14ac:dyDescent="0.25">
      <c r="A67" s="193"/>
      <c r="B67" s="185"/>
      <c r="C67" s="185"/>
      <c r="D67" s="185"/>
      <c r="E67" s="185"/>
      <c r="F67" s="191"/>
      <c r="G67" s="191"/>
      <c r="H67" s="185"/>
      <c r="I67" s="185"/>
      <c r="J67" s="185"/>
      <c r="K67" s="185"/>
      <c r="L67" s="185"/>
      <c r="M67" s="185"/>
      <c r="N67" s="185"/>
      <c r="O67" s="185"/>
      <c r="P67" s="183"/>
      <c r="Q67" s="183"/>
      <c r="R67" s="183"/>
      <c r="S67" s="183"/>
      <c r="T67" s="183"/>
      <c r="U67" s="183"/>
      <c r="V67" s="183"/>
      <c r="W67" s="183"/>
      <c r="X67" s="183"/>
      <c r="Y67" s="183"/>
      <c r="Z67" s="183"/>
      <c r="AA67" s="183"/>
      <c r="AB67" s="183"/>
      <c r="AC67" s="183"/>
      <c r="AD67" s="183"/>
      <c r="AE67" s="183"/>
      <c r="AF67" s="183"/>
      <c r="AG67" s="183"/>
      <c r="AH67" s="183"/>
      <c r="AI67" s="185"/>
      <c r="AJ67" s="185"/>
      <c r="AK67" s="185"/>
      <c r="AL67" s="126">
        <v>3</v>
      </c>
      <c r="AM67" s="126"/>
      <c r="AN67" s="126" t="e">
        <f>VLOOKUP(AM67,'Opciones Tratamiento'!$M$2:$O$37,3,FALSE)</f>
        <v>#N/A</v>
      </c>
      <c r="AO67" s="129" t="e">
        <f>VLOOKUP(AM67,'Opciones Tratamiento'!$M$2:$O$37,2,FALSE)</f>
        <v>#N/A</v>
      </c>
      <c r="AP67" s="130" t="s">
        <v>495</v>
      </c>
      <c r="AQ67" s="126" t="str">
        <f t="shared" si="90"/>
        <v>Probabilidad</v>
      </c>
      <c r="AR67" s="131" t="s">
        <v>166</v>
      </c>
      <c r="AS67" s="131" t="s">
        <v>174</v>
      </c>
      <c r="AT67" s="132" t="str">
        <f t="shared" si="91"/>
        <v>40%</v>
      </c>
      <c r="AU67" s="131" t="s">
        <v>177</v>
      </c>
      <c r="AV67" s="131" t="s">
        <v>182</v>
      </c>
      <c r="AW67" s="131" t="s">
        <v>186</v>
      </c>
      <c r="AX67" s="133">
        <f t="shared" ref="AX67:AX70" si="96">IFERROR(IF(AND(AQ66="Probabilidad",AQ67="Probabilidad"),(AZ66-(+AZ66*AT67)),IF(AND(AQ66="Impacto",AQ67="Probabilidad"),(AZ65-(+AZ65*AT67)),IF(AQ67="Impacto",AZ66,""))),"")</f>
        <v>0.12959999999999999</v>
      </c>
      <c r="AY67" s="134" t="str">
        <f t="shared" si="92"/>
        <v>Muy Baja</v>
      </c>
      <c r="AZ67" s="132">
        <f t="shared" si="93"/>
        <v>0.12959999999999999</v>
      </c>
      <c r="BA67" s="134" t="str">
        <f t="shared" si="94"/>
        <v>Catastrófico</v>
      </c>
      <c r="BB67" s="132">
        <f t="shared" ref="BB67:BB70" si="97">IFERROR(IF(AND(AQ66="Impacto",AQ67="Impacto"),(BB66-(+BB66*AT67)),IF(AND(AQ66="Probabilidad",AQ67="Impacto"),(BB65-(+BB65*AT67)),IF(AQ67="Probabilidad",BB66,""))),"")</f>
        <v>1</v>
      </c>
      <c r="BC67" s="135" t="str">
        <f t="shared" si="95"/>
        <v>Extremo</v>
      </c>
      <c r="BD67" s="131" t="s">
        <v>197</v>
      </c>
      <c r="BE67" s="127"/>
      <c r="BF67" s="126"/>
      <c r="BG67" s="136"/>
      <c r="BH67" s="136"/>
      <c r="BI67" s="127"/>
      <c r="BJ67" s="126"/>
      <c r="BK67" s="18"/>
      <c r="BL67" s="18"/>
      <c r="BM67" s="18"/>
      <c r="BN67" s="18"/>
      <c r="BO67" s="18"/>
      <c r="BP67" s="18"/>
      <c r="BQ67" s="18"/>
      <c r="BR67" s="18"/>
      <c r="BS67" s="18"/>
      <c r="BT67" s="18"/>
      <c r="BU67" s="18"/>
      <c r="BV67" s="18"/>
      <c r="BW67" s="18"/>
      <c r="BX67" s="18"/>
      <c r="BY67" s="18"/>
      <c r="BZ67" s="18"/>
      <c r="CA67" s="18"/>
      <c r="CB67" s="18"/>
      <c r="CC67" s="18"/>
      <c r="CD67" s="18"/>
    </row>
    <row r="68" spans="1:82" ht="151.5" customHeight="1" x14ac:dyDescent="0.25">
      <c r="A68" s="193"/>
      <c r="B68" s="185"/>
      <c r="C68" s="185"/>
      <c r="D68" s="185"/>
      <c r="E68" s="185"/>
      <c r="F68" s="191"/>
      <c r="G68" s="191"/>
      <c r="H68" s="185"/>
      <c r="I68" s="185"/>
      <c r="J68" s="185"/>
      <c r="K68" s="185"/>
      <c r="L68" s="185"/>
      <c r="M68" s="185"/>
      <c r="N68" s="185"/>
      <c r="O68" s="185"/>
      <c r="P68" s="183"/>
      <c r="Q68" s="183"/>
      <c r="R68" s="183"/>
      <c r="S68" s="183"/>
      <c r="T68" s="183"/>
      <c r="U68" s="183"/>
      <c r="V68" s="183"/>
      <c r="W68" s="183"/>
      <c r="X68" s="183"/>
      <c r="Y68" s="183"/>
      <c r="Z68" s="183"/>
      <c r="AA68" s="183"/>
      <c r="AB68" s="183"/>
      <c r="AC68" s="183"/>
      <c r="AD68" s="183"/>
      <c r="AE68" s="183"/>
      <c r="AF68" s="183"/>
      <c r="AG68" s="183"/>
      <c r="AH68" s="183"/>
      <c r="AI68" s="185"/>
      <c r="AJ68" s="185"/>
      <c r="AK68" s="185"/>
      <c r="AL68" s="126">
        <v>4</v>
      </c>
      <c r="AM68" s="126"/>
      <c r="AN68" s="126" t="e">
        <f>VLOOKUP(AM68,'Opciones Tratamiento'!$M$2:$O$37,3,FALSE)</f>
        <v>#N/A</v>
      </c>
      <c r="AO68" s="129" t="e">
        <f>VLOOKUP(AM68,'Opciones Tratamiento'!$M$2:$O$37,2,FALSE)</f>
        <v>#N/A</v>
      </c>
      <c r="AP68" s="130" t="s">
        <v>496</v>
      </c>
      <c r="AQ68" s="126" t="str">
        <f t="shared" si="90"/>
        <v>Probabilidad</v>
      </c>
      <c r="AR68" s="131" t="s">
        <v>166</v>
      </c>
      <c r="AS68" s="131" t="s">
        <v>174</v>
      </c>
      <c r="AT68" s="132" t="str">
        <f t="shared" si="91"/>
        <v>40%</v>
      </c>
      <c r="AU68" s="131" t="s">
        <v>177</v>
      </c>
      <c r="AV68" s="131" t="s">
        <v>182</v>
      </c>
      <c r="AW68" s="131" t="s">
        <v>186</v>
      </c>
      <c r="AX68" s="133">
        <f t="shared" si="96"/>
        <v>7.7759999999999996E-2</v>
      </c>
      <c r="AY68" s="134" t="str">
        <f t="shared" si="92"/>
        <v>Muy Baja</v>
      </c>
      <c r="AZ68" s="132">
        <f t="shared" si="93"/>
        <v>7.7759999999999996E-2</v>
      </c>
      <c r="BA68" s="134" t="str">
        <f t="shared" si="94"/>
        <v>Catastrófico</v>
      </c>
      <c r="BB68" s="132">
        <f t="shared" si="97"/>
        <v>1</v>
      </c>
      <c r="BC68" s="135" t="str">
        <f t="shared" si="95"/>
        <v>Extremo</v>
      </c>
      <c r="BD68" s="131" t="s">
        <v>197</v>
      </c>
      <c r="BE68" s="127"/>
      <c r="BF68" s="126"/>
      <c r="BG68" s="136"/>
      <c r="BH68" s="136"/>
      <c r="BI68" s="127"/>
      <c r="BJ68" s="126"/>
      <c r="BK68" s="18"/>
      <c r="BL68" s="18"/>
      <c r="BM68" s="18"/>
      <c r="BN68" s="18"/>
      <c r="BO68" s="18"/>
      <c r="BP68" s="18"/>
      <c r="BQ68" s="18"/>
      <c r="BR68" s="18"/>
      <c r="BS68" s="18"/>
      <c r="BT68" s="18"/>
      <c r="BU68" s="18"/>
      <c r="BV68" s="18"/>
      <c r="BW68" s="18"/>
      <c r="BX68" s="18"/>
      <c r="BY68" s="18"/>
      <c r="BZ68" s="18"/>
      <c r="CA68" s="18"/>
      <c r="CB68" s="18"/>
      <c r="CC68" s="18"/>
      <c r="CD68" s="18"/>
    </row>
    <row r="69" spans="1:82" ht="151.5" customHeight="1" x14ac:dyDescent="0.25">
      <c r="A69" s="193"/>
      <c r="B69" s="185"/>
      <c r="C69" s="185"/>
      <c r="D69" s="185"/>
      <c r="E69" s="185"/>
      <c r="F69" s="191"/>
      <c r="G69" s="191"/>
      <c r="H69" s="185"/>
      <c r="I69" s="185"/>
      <c r="J69" s="185"/>
      <c r="K69" s="185"/>
      <c r="L69" s="185"/>
      <c r="M69" s="185"/>
      <c r="N69" s="185"/>
      <c r="O69" s="185"/>
      <c r="P69" s="183"/>
      <c r="Q69" s="183"/>
      <c r="R69" s="183"/>
      <c r="S69" s="183"/>
      <c r="T69" s="183"/>
      <c r="U69" s="183"/>
      <c r="V69" s="183"/>
      <c r="W69" s="183"/>
      <c r="X69" s="183"/>
      <c r="Y69" s="183"/>
      <c r="Z69" s="183"/>
      <c r="AA69" s="183"/>
      <c r="AB69" s="183"/>
      <c r="AC69" s="183"/>
      <c r="AD69" s="183"/>
      <c r="AE69" s="183"/>
      <c r="AF69" s="183"/>
      <c r="AG69" s="183"/>
      <c r="AH69" s="183"/>
      <c r="AI69" s="185"/>
      <c r="AJ69" s="185"/>
      <c r="AK69" s="185"/>
      <c r="AL69" s="126">
        <v>5</v>
      </c>
      <c r="AM69" s="126"/>
      <c r="AN69" s="126" t="e">
        <f>VLOOKUP(AM69,'Opciones Tratamiento'!$M$2:$O$37,3,FALSE)</f>
        <v>#N/A</v>
      </c>
      <c r="AO69" s="129" t="e">
        <f>VLOOKUP(AM69,'Opciones Tratamiento'!$M$2:$O$37,2,FALSE)</f>
        <v>#N/A</v>
      </c>
      <c r="AP69" s="129" t="s">
        <v>497</v>
      </c>
      <c r="AQ69" s="126" t="str">
        <f t="shared" si="90"/>
        <v>Impacto</v>
      </c>
      <c r="AR69" s="131" t="s">
        <v>170</v>
      </c>
      <c r="AS69" s="131" t="s">
        <v>174</v>
      </c>
      <c r="AT69" s="132" t="str">
        <f t="shared" si="91"/>
        <v>25%</v>
      </c>
      <c r="AU69" s="131" t="s">
        <v>177</v>
      </c>
      <c r="AV69" s="131" t="s">
        <v>182</v>
      </c>
      <c r="AW69" s="131" t="s">
        <v>186</v>
      </c>
      <c r="AX69" s="133">
        <f t="shared" si="96"/>
        <v>7.7759999999999996E-2</v>
      </c>
      <c r="AY69" s="134" t="str">
        <f t="shared" si="92"/>
        <v>Muy Baja</v>
      </c>
      <c r="AZ69" s="132">
        <f t="shared" si="93"/>
        <v>7.7759999999999996E-2</v>
      </c>
      <c r="BA69" s="134" t="s">
        <v>99</v>
      </c>
      <c r="BB69" s="132">
        <f t="shared" si="97"/>
        <v>0.75</v>
      </c>
      <c r="BC69" s="135" t="s">
        <v>97</v>
      </c>
      <c r="BD69" s="131" t="s">
        <v>197</v>
      </c>
      <c r="BE69" s="127"/>
      <c r="BF69" s="126"/>
      <c r="BG69" s="136"/>
      <c r="BH69" s="136"/>
      <c r="BI69" s="127"/>
      <c r="BJ69" s="126"/>
      <c r="BK69" s="18"/>
      <c r="BL69" s="18"/>
      <c r="BM69" s="18"/>
      <c r="BN69" s="18"/>
      <c r="BO69" s="18"/>
      <c r="BP69" s="18"/>
      <c r="BQ69" s="18"/>
      <c r="BR69" s="18"/>
      <c r="BS69" s="18"/>
      <c r="BT69" s="18"/>
      <c r="BU69" s="18"/>
      <c r="BV69" s="18"/>
      <c r="BW69" s="18"/>
      <c r="BX69" s="18"/>
      <c r="BY69" s="18"/>
      <c r="BZ69" s="18"/>
      <c r="CA69" s="18"/>
      <c r="CB69" s="18"/>
      <c r="CC69" s="18"/>
      <c r="CD69" s="18"/>
    </row>
    <row r="70" spans="1:82" ht="151.5" customHeight="1" x14ac:dyDescent="0.25">
      <c r="A70" s="193"/>
      <c r="B70" s="186"/>
      <c r="C70" s="186"/>
      <c r="D70" s="186"/>
      <c r="E70" s="186"/>
      <c r="F70" s="194"/>
      <c r="G70" s="194"/>
      <c r="H70" s="186"/>
      <c r="I70" s="186"/>
      <c r="J70" s="186"/>
      <c r="K70" s="186"/>
      <c r="L70" s="186"/>
      <c r="M70" s="186"/>
      <c r="N70" s="186"/>
      <c r="O70" s="186"/>
      <c r="P70" s="187"/>
      <c r="Q70" s="187"/>
      <c r="R70" s="187"/>
      <c r="S70" s="187"/>
      <c r="T70" s="187"/>
      <c r="U70" s="187"/>
      <c r="V70" s="187"/>
      <c r="W70" s="187"/>
      <c r="X70" s="187"/>
      <c r="Y70" s="187"/>
      <c r="Z70" s="187"/>
      <c r="AA70" s="187"/>
      <c r="AB70" s="187"/>
      <c r="AC70" s="187"/>
      <c r="AD70" s="187"/>
      <c r="AE70" s="187"/>
      <c r="AF70" s="187"/>
      <c r="AG70" s="187"/>
      <c r="AH70" s="187"/>
      <c r="AI70" s="186"/>
      <c r="AJ70" s="186"/>
      <c r="AK70" s="186"/>
      <c r="AL70" s="137">
        <v>6</v>
      </c>
      <c r="AM70" s="137"/>
      <c r="AN70" s="137" t="e">
        <f>VLOOKUP(AM70,'Opciones Tratamiento'!$M$2:$O$37,3,FALSE)</f>
        <v>#N/A</v>
      </c>
      <c r="AO70" s="138" t="e">
        <f>VLOOKUP(AM70,'Opciones Tratamiento'!$M$2:$O$37,2,FALSE)</f>
        <v>#N/A</v>
      </c>
      <c r="AP70" s="138" t="s">
        <v>470</v>
      </c>
      <c r="AQ70" s="137" t="str">
        <f t="shared" si="90"/>
        <v>Impacto</v>
      </c>
      <c r="AR70" s="140" t="s">
        <v>170</v>
      </c>
      <c r="AS70" s="140" t="s">
        <v>174</v>
      </c>
      <c r="AT70" s="141" t="str">
        <f t="shared" si="91"/>
        <v>25%</v>
      </c>
      <c r="AU70" s="140" t="s">
        <v>177</v>
      </c>
      <c r="AV70" s="140" t="s">
        <v>182</v>
      </c>
      <c r="AW70" s="140" t="s">
        <v>186</v>
      </c>
      <c r="AX70" s="142">
        <f t="shared" si="96"/>
        <v>7.7759999999999996E-2</v>
      </c>
      <c r="AY70" s="143" t="str">
        <f t="shared" si="92"/>
        <v>Muy Baja</v>
      </c>
      <c r="AZ70" s="141">
        <f t="shared" si="93"/>
        <v>7.7759999999999996E-2</v>
      </c>
      <c r="BA70" s="143" t="s">
        <v>99</v>
      </c>
      <c r="BB70" s="141">
        <f t="shared" si="97"/>
        <v>0.5625</v>
      </c>
      <c r="BC70" s="144" t="str">
        <f t="shared" si="95"/>
        <v>Moderado</v>
      </c>
      <c r="BD70" s="140" t="s">
        <v>197</v>
      </c>
      <c r="BE70" s="145"/>
      <c r="BF70" s="137"/>
      <c r="BG70" s="146"/>
      <c r="BH70" s="146"/>
      <c r="BI70" s="145"/>
      <c r="BJ70" s="137"/>
      <c r="BK70" s="18"/>
      <c r="BL70" s="18"/>
      <c r="BM70" s="18"/>
      <c r="BN70" s="18"/>
      <c r="BO70" s="18"/>
      <c r="BP70" s="18"/>
      <c r="BQ70" s="18"/>
      <c r="BR70" s="18"/>
      <c r="BS70" s="18"/>
      <c r="BT70" s="18"/>
      <c r="BU70" s="18"/>
      <c r="BV70" s="18"/>
      <c r="BW70" s="18"/>
      <c r="BX70" s="18"/>
      <c r="BY70" s="18"/>
      <c r="BZ70" s="18"/>
      <c r="CA70" s="18"/>
      <c r="CB70" s="18"/>
      <c r="CC70" s="18"/>
      <c r="CD70" s="18"/>
    </row>
    <row r="71" spans="1:82" ht="151.5" customHeight="1" x14ac:dyDescent="0.25">
      <c r="A71" s="188">
        <v>14</v>
      </c>
      <c r="B71" s="184" t="s">
        <v>471</v>
      </c>
      <c r="C71" s="184" t="s">
        <v>196</v>
      </c>
      <c r="D71" s="184" t="s">
        <v>228</v>
      </c>
      <c r="E71" s="184"/>
      <c r="F71" s="191" t="s">
        <v>472</v>
      </c>
      <c r="G71" s="191" t="s">
        <v>473</v>
      </c>
      <c r="H71" s="184" t="str">
        <f>_xlfn.CONCAT("Posibilidad de afectación ",IF(C71='Opciones Tratamiento'!$E$2,"económica",IF(C71='Opciones Tratamiento'!$E$4,"económica y reputacional",LOWER(C71)))," por ",LOWER(F71), ", debido a ",LOWER(G71))</f>
        <v>Posibilidad de afectación económica y reputacional por deesviación de valores de la nomina para beneficio propio o de un tercero, debido a motivaciiones económicas debilidades en los controles</v>
      </c>
      <c r="I71" s="184" t="s">
        <v>205</v>
      </c>
      <c r="J71" s="188" t="s">
        <v>232</v>
      </c>
      <c r="K71" s="188" t="s">
        <v>249</v>
      </c>
      <c r="L71" s="189" t="str">
        <f>IF(OR(K71='Opciones Tratamiento'!$K$14,K71='Opciones Tratamiento'!$K$15,K71='Opciones Tratamiento'!$K$16),"Muy Baja",IF(OR(K71='Opciones Tratamiento'!$K$10,K71='Opciones Tratamiento'!$K$11,K71='Opciones Tratamiento'!$K$12,K71='Opciones Tratamiento'!$K$13),"Baja",IF(OR(K71='Opciones Tratamiento'!$K$4,K71='Opciones Tratamiento'!$K$5,K71='Opciones Tratamiento'!$K$6,K71='Opciones Tratamiento'!$K$7,K71='Opciones Tratamiento'!$K$8,K71='Opciones Tratamiento'!$K$9),"Media",IF(K71='Opciones Tratamiento'!$K$3,"Alta",IF(OR(K71='Opciones Tratamiento'!$K$2,K71='Opciones Tratamiento'!$K$17),"Muy Alta")))))</f>
        <v>Baja</v>
      </c>
      <c r="M71" s="183">
        <f>IF(L71="","",IF(L71="Muy Baja",0.2,IF(L71="Baja",0.4,IF(L71="Media",0.6,IF(L71="Alta",0.8,IF(L71="Muy Alta",1,))))))</f>
        <v>0.4</v>
      </c>
      <c r="N71" s="183" t="s">
        <v>123</v>
      </c>
      <c r="O71" s="183" t="str">
        <f ca="1">IF(NOT(ISERROR(MATCH(N71,'Tabla Impacto'!$B$221:$B$223,0))),'Tabla Impacto'!$F$223&amp;"Por favor no seleccionar los criterios de impacto(Afectación Económica o presupuestal y Pérdida Reputacional)",N71)</f>
        <v>❌Por favor no seleccionar los criterios de impacto(Afectación Económica o presupuestal y Pérdida Reputacional)</v>
      </c>
      <c r="P71" s="183" t="s">
        <v>231</v>
      </c>
      <c r="Q71" s="183" t="s">
        <v>231</v>
      </c>
      <c r="R71" s="183" t="s">
        <v>232</v>
      </c>
      <c r="S71" s="183" t="s">
        <v>232</v>
      </c>
      <c r="T71" s="183" t="s">
        <v>231</v>
      </c>
      <c r="U71" s="183" t="s">
        <v>231</v>
      </c>
      <c r="V71" s="183" t="s">
        <v>232</v>
      </c>
      <c r="W71" s="183" t="s">
        <v>232</v>
      </c>
      <c r="X71" s="183" t="s">
        <v>232</v>
      </c>
      <c r="Y71" s="183" t="s">
        <v>231</v>
      </c>
      <c r="Z71" s="183" t="s">
        <v>231</v>
      </c>
      <c r="AA71" s="183" t="s">
        <v>231</v>
      </c>
      <c r="AB71" s="183" t="s">
        <v>231</v>
      </c>
      <c r="AC71" s="183" t="s">
        <v>231</v>
      </c>
      <c r="AD71" s="183" t="s">
        <v>231</v>
      </c>
      <c r="AE71" s="183" t="s">
        <v>232</v>
      </c>
      <c r="AF71" s="183" t="s">
        <v>232</v>
      </c>
      <c r="AG71" s="183" t="s">
        <v>231</v>
      </c>
      <c r="AH71" s="183" t="s">
        <v>232</v>
      </c>
      <c r="AI71" s="189" t="str">
        <f>IF(OR(D71='Opciones Tratamiento'!$H$2,D71='Opciones Tratamiento'!$H$4),IF(OR(O71='Tabla Impacto'!$C$11,O71='Tabla Impacto'!$D$11),"Leve",IF(OR(O71='Tabla Impacto'!$C$12,O71='Tabla Impacto'!$D$12),"Menor",IF(OR(O71='Tabla Impacto'!$C$13,O71='Tabla Impacto'!$D$13),"Moderado",IF(OR(O71='Tabla Impacto'!$C$14,O71='Tabla Impacto'!$D$14),"Mayor",IF(OR(O71='Tabla Impacto'!$C$15,O71='Tabla Impacto'!$D$15),"Catastrófico",""))))),IF(D71='Opciones Tratamiento'!$H$3,IF(COUNTIF('Mapa final'!P71:AH71,"Si")&lt;=5,"Moderado",IF(AND(COUNTIF('Mapa final'!P71:AH71,"Si")&gt;5,COUNTIF('Mapa final'!P71:AH71,"Si")&lt;=10),"Mayor",IF(COUNTIF('Mapa final'!P71:AH71,"Si")&gt;10,"Catastrófico","")))))</f>
        <v>Catastrófico</v>
      </c>
      <c r="AJ71" s="183">
        <f>IF(AI71="","",IF(AI71="Leve",0.2,IF(AI71="Menor",0.4,IF(AI71="Moderado",0.6,IF(AI71="Mayor",0.8,IF(AI71="Catastrófico",1,))))))</f>
        <v>1</v>
      </c>
      <c r="AK71" s="190" t="str">
        <f>IF(OR(AND(L71="Muy Baja",AI71="Leve"),AND(L71="Muy Baja",AI71="Menor"),AND(L71="Baja",AI71="Leve")),"Bajo",IF(OR(AND(L71="Muy baja",AI71="Moderado"),AND(L71="Baja",AI71="Menor"),AND(L71="Baja",AI71="Moderado"),AND(L71="Media",AI71="Leve"),AND(L71="Media",AI71="Menor"),AND(L71="Media",AI71="Moderado"),AND(L71="Alta",AI71="Leve"),AND(L71="Alta",AI71="Menor")),"Moderado",IF(OR(AND(L71="Muy Baja",AI71="Mayor"),AND(L71="Baja",AI71="Mayor"),AND(L71="Media",AI71="Mayor"),AND(L71="Alta",AI71="Moderado"),AND(L71="Alta",AI71="Mayor"),AND(L71="Muy Alta",AI71="Leve"),AND(L71="Muy Alta",AI71="Menor"),AND(L71="Muy Alta",AI71="Moderado"),AND(L71="Muy Alta",AI71="Mayor")),"Alto",IF(OR(AND(L71="Muy Baja",AI71="Catastrófico"),AND(L71="Baja",AI71="Catastrófico"),AND(L71="Media",AI71="Catastrófico"),AND(L71="Alta",AI71="Catastrófico"),AND(L71="Muy Alta",AI71="Catastrófico")),"Extremo",""))))</f>
        <v>Extremo</v>
      </c>
      <c r="AL71" s="126">
        <v>1</v>
      </c>
      <c r="AM71" s="126"/>
      <c r="AN71" s="126" t="e">
        <f>VLOOKUP(AM71,'Opciones Tratamiento'!$M$2:$O$37,3,FALSE)</f>
        <v>#N/A</v>
      </c>
      <c r="AO71" s="129" t="e">
        <f>VLOOKUP(AM71,'Opciones Tratamiento'!$M$2:$O$37,2,FALSE)</f>
        <v>#N/A</v>
      </c>
      <c r="AP71" s="129" t="s">
        <v>474</v>
      </c>
      <c r="AQ71" s="126" t="str">
        <f t="shared" ref="AQ71:AQ74" si="98">IF(OR(AR71="Preventivo",AR71="Detectivo"),"Probabilidad",IF(AR71="Correctivo","Impacto",""))</f>
        <v>Probabilidad</v>
      </c>
      <c r="AR71" s="131" t="s">
        <v>166</v>
      </c>
      <c r="AS71" s="131" t="s">
        <v>174</v>
      </c>
      <c r="AT71" s="132" t="str">
        <f t="shared" ref="AT71:AT74" si="99">IF(AND(AR71="Preventivo",AS71="Automático"),"50%",IF(AND(AR71="Preventivo",AS71="Manual"),"40%",IF(AND(AR71="Detectivo",AS71="Automático"),"40%",IF(AND(AR71="Detectivo",AS71="Manual"),"30%",IF(AND(AR71="Correctivo",AS71="Automático"),"35%",IF(AND(AR71="Correctivo",AS71="Manual"),"25%",""))))))</f>
        <v>40%</v>
      </c>
      <c r="AU71" s="131" t="s">
        <v>177</v>
      </c>
      <c r="AV71" s="131" t="s">
        <v>182</v>
      </c>
      <c r="AW71" s="131" t="s">
        <v>186</v>
      </c>
      <c r="AX71" s="133">
        <f>IFERROR(IF(AQ71="Probabilidad",(M71-(+M71*AT71)),IF(AQ71="Impacto",M71,"")),"")</f>
        <v>0.24</v>
      </c>
      <c r="AY71" s="134" t="str">
        <f t="shared" ref="AY71:AY74" si="100">IFERROR(IF(AX71="","",IF(AX71&lt;=0.2,"Muy Baja",IF(AX71&lt;=0.4,"Baja",IF(AX71&lt;=0.6,"Media",IF(AX71&lt;=0.8,"Alta","Muy Alta"))))),"")</f>
        <v>Baja</v>
      </c>
      <c r="AZ71" s="132">
        <f t="shared" ref="AZ71:AZ74" si="101">+AX71</f>
        <v>0.24</v>
      </c>
      <c r="BA71" s="134" t="str">
        <f t="shared" ref="BA71:BA74" si="102">IFERROR(IF(BB71="","",IF(BB71&lt;=0.2,"Leve",IF(BB71&lt;=0.4,"Menor",IF(BB71&lt;=0.6,"Moderado",IF(BB71&lt;=0.8,"Mayor","Catastrófico"))))),"")</f>
        <v>Catastrófico</v>
      </c>
      <c r="BB71" s="132">
        <f>IFERROR(IF(AQ71="Impacto",(AJ71-(+AJ71*AT71)),IF(AQ71="Probabilidad",AJ71,"")),"")</f>
        <v>1</v>
      </c>
      <c r="BC71" s="135" t="str">
        <f t="shared" ref="BC71:BC74" si="103">IFERROR(IF(OR(AND(AY71="Muy Baja",BA71="Leve"),AND(AY71="Muy Baja",BA71="Menor"),AND(AY71="Baja",BA71="Leve")),"Bajo",IF(OR(AND(AY71="Muy baja",BA71="Moderado"),AND(AY71="Baja",BA71="Menor"),AND(AY71="Baja",BA71="Moderado"),AND(AY71="Media",BA71="Leve"),AND(AY71="Media",BA71="Menor"),AND(AY71="Media",BA71="Moderado"),AND(AY71="Alta",BA71="Leve"),AND(AY71="Alta",BA71="Menor")),"Moderado",IF(OR(AND(AY71="Muy Baja",BA71="Mayor"),AND(AY71="Baja",BA71="Mayor"),AND(AY71="Media",BA71="Mayor"),AND(AY71="Alta",BA71="Moderado"),AND(AY71="Alta",BA71="Mayor"),AND(AY71="Muy Alta",BA71="Leve"),AND(AY71="Muy Alta",BA71="Menor"),AND(AY71="Muy Alta",BA71="Moderado"),AND(AY71="Muy Alta",BA71="Mayor")),"Alto",IF(OR(AND(AY71="Muy Baja",BA71="Catastrófico"),AND(AY71="Baja",BA71="Catastrófico"),AND(AY71="Media",BA71="Catastrófico"),AND(AY71="Alta",BA71="Catastrófico"),AND(AY71="Muy Alta",BA71="Catastrófico")),"Extremo","")))),"")</f>
        <v>Extremo</v>
      </c>
      <c r="BD71" s="131" t="s">
        <v>197</v>
      </c>
      <c r="BE71" s="127"/>
      <c r="BF71" s="126"/>
      <c r="BG71" s="136"/>
      <c r="BH71" s="136"/>
      <c r="BI71" s="127"/>
      <c r="BJ71" s="126"/>
      <c r="BK71" s="18"/>
      <c r="BL71" s="18"/>
      <c r="BM71" s="18"/>
      <c r="BN71" s="18"/>
      <c r="BO71" s="18"/>
      <c r="BP71" s="18"/>
      <c r="BQ71" s="18"/>
      <c r="BR71" s="18"/>
      <c r="BS71" s="18"/>
      <c r="BT71" s="18"/>
      <c r="BU71" s="18"/>
      <c r="BV71" s="18"/>
      <c r="BW71" s="18"/>
      <c r="BX71" s="18"/>
      <c r="BY71" s="18"/>
      <c r="BZ71" s="18"/>
      <c r="CA71" s="18"/>
      <c r="CB71" s="18"/>
      <c r="CC71" s="18"/>
      <c r="CD71" s="18"/>
    </row>
    <row r="72" spans="1:82" ht="151.5" customHeight="1" x14ac:dyDescent="0.25">
      <c r="A72" s="185"/>
      <c r="B72" s="185"/>
      <c r="C72" s="185"/>
      <c r="D72" s="185"/>
      <c r="E72" s="185"/>
      <c r="F72" s="191"/>
      <c r="G72" s="191"/>
      <c r="H72" s="185"/>
      <c r="I72" s="185"/>
      <c r="J72" s="185"/>
      <c r="K72" s="185"/>
      <c r="L72" s="185"/>
      <c r="M72" s="185"/>
      <c r="N72" s="185"/>
      <c r="O72" s="185"/>
      <c r="P72" s="183"/>
      <c r="Q72" s="183"/>
      <c r="R72" s="183"/>
      <c r="S72" s="183"/>
      <c r="T72" s="183"/>
      <c r="U72" s="183"/>
      <c r="V72" s="183"/>
      <c r="W72" s="183"/>
      <c r="X72" s="183"/>
      <c r="Y72" s="183"/>
      <c r="Z72" s="183"/>
      <c r="AA72" s="183"/>
      <c r="AB72" s="183"/>
      <c r="AC72" s="183"/>
      <c r="AD72" s="183"/>
      <c r="AE72" s="183"/>
      <c r="AF72" s="183"/>
      <c r="AG72" s="183"/>
      <c r="AH72" s="183"/>
      <c r="AI72" s="185"/>
      <c r="AJ72" s="185"/>
      <c r="AK72" s="185"/>
      <c r="AL72" s="126">
        <v>2</v>
      </c>
      <c r="AM72" s="126"/>
      <c r="AN72" s="126" t="e">
        <f>VLOOKUP(AM72,'Opciones Tratamiento'!$M$2:$O$37,3,FALSE)</f>
        <v>#N/A</v>
      </c>
      <c r="AO72" s="129" t="e">
        <f>VLOOKUP(AM72,'Opciones Tratamiento'!$M$2:$O$37,2,FALSE)</f>
        <v>#N/A</v>
      </c>
      <c r="AP72" s="129" t="s">
        <v>475</v>
      </c>
      <c r="AQ72" s="126" t="str">
        <f t="shared" si="98"/>
        <v>Probabilidad</v>
      </c>
      <c r="AR72" s="131" t="s">
        <v>168</v>
      </c>
      <c r="AS72" s="131" t="s">
        <v>174</v>
      </c>
      <c r="AT72" s="132" t="str">
        <f t="shared" si="99"/>
        <v>30%</v>
      </c>
      <c r="AU72" s="131" t="s">
        <v>177</v>
      </c>
      <c r="AV72" s="131" t="s">
        <v>182</v>
      </c>
      <c r="AW72" s="131" t="s">
        <v>186</v>
      </c>
      <c r="AX72" s="133">
        <f>IFERROR(IF(AND(AQ71="Probabilidad",AQ72="Probabilidad"),(AZ71-(+AZ71*AT72)),IF(AQ72="Probabilidad",(M71-(+M71*AT72)),IF(AQ72="Impacto",AZ71,""))),"")</f>
        <v>0.16799999999999998</v>
      </c>
      <c r="AY72" s="134" t="str">
        <f t="shared" si="100"/>
        <v>Muy Baja</v>
      </c>
      <c r="AZ72" s="132">
        <f t="shared" si="101"/>
        <v>0.16799999999999998</v>
      </c>
      <c r="BA72" s="134" t="str">
        <f t="shared" si="102"/>
        <v>Catastrófico</v>
      </c>
      <c r="BB72" s="132">
        <f>IFERROR(IF(AND(AQ71="Impacto",AQ72="Impacto"),(BB67-(+BB67*AT72)),IF(AQ72="Impacto",($AJ$14-(+$AJ$14*AT72)),IF(AQ72="Probabilidad",BB67,""))),"")</f>
        <v>1</v>
      </c>
      <c r="BC72" s="135" t="str">
        <f t="shared" si="103"/>
        <v>Extremo</v>
      </c>
      <c r="BD72" s="131" t="s">
        <v>197</v>
      </c>
      <c r="BE72" s="127"/>
      <c r="BF72" s="126"/>
      <c r="BG72" s="136"/>
      <c r="BH72" s="136"/>
      <c r="BI72" s="127"/>
      <c r="BJ72" s="126"/>
      <c r="BK72" s="18"/>
      <c r="BL72" s="18"/>
      <c r="BM72" s="18"/>
      <c r="BN72" s="18"/>
      <c r="BO72" s="18"/>
      <c r="BP72" s="18"/>
      <c r="BQ72" s="18"/>
      <c r="BR72" s="18"/>
      <c r="BS72" s="18"/>
      <c r="BT72" s="18"/>
      <c r="BU72" s="18"/>
      <c r="BV72" s="18"/>
      <c r="BW72" s="18"/>
      <c r="BX72" s="18"/>
      <c r="BY72" s="18"/>
      <c r="BZ72" s="18"/>
      <c r="CA72" s="18"/>
      <c r="CB72" s="18"/>
      <c r="CC72" s="18"/>
      <c r="CD72" s="18"/>
    </row>
    <row r="73" spans="1:82" ht="151.5" customHeight="1" x14ac:dyDescent="0.25">
      <c r="A73" s="185"/>
      <c r="B73" s="185"/>
      <c r="C73" s="185"/>
      <c r="D73" s="185"/>
      <c r="E73" s="185"/>
      <c r="F73" s="191"/>
      <c r="G73" s="191"/>
      <c r="H73" s="185"/>
      <c r="I73" s="185"/>
      <c r="J73" s="185"/>
      <c r="K73" s="185"/>
      <c r="L73" s="185"/>
      <c r="M73" s="185"/>
      <c r="N73" s="185"/>
      <c r="O73" s="185"/>
      <c r="P73" s="183"/>
      <c r="Q73" s="183"/>
      <c r="R73" s="183"/>
      <c r="S73" s="183"/>
      <c r="T73" s="183"/>
      <c r="U73" s="183"/>
      <c r="V73" s="183"/>
      <c r="W73" s="183"/>
      <c r="X73" s="183"/>
      <c r="Y73" s="183"/>
      <c r="Z73" s="183"/>
      <c r="AA73" s="183"/>
      <c r="AB73" s="183"/>
      <c r="AC73" s="183"/>
      <c r="AD73" s="183"/>
      <c r="AE73" s="183"/>
      <c r="AF73" s="183"/>
      <c r="AG73" s="183"/>
      <c r="AH73" s="183"/>
      <c r="AI73" s="185"/>
      <c r="AJ73" s="185"/>
      <c r="AK73" s="185"/>
      <c r="AL73" s="126">
        <v>3</v>
      </c>
      <c r="AM73" s="126"/>
      <c r="AN73" s="126" t="e">
        <f>VLOOKUP(AM73,'Opciones Tratamiento'!$M$2:$O$37,3,FALSE)</f>
        <v>#N/A</v>
      </c>
      <c r="AO73" s="129" t="e">
        <f>VLOOKUP(AM73,'Opciones Tratamiento'!$M$2:$O$37,2,FALSE)</f>
        <v>#N/A</v>
      </c>
      <c r="AP73" s="129" t="s">
        <v>463</v>
      </c>
      <c r="AQ73" s="126" t="str">
        <f t="shared" si="98"/>
        <v>Impacto</v>
      </c>
      <c r="AR73" s="131" t="s">
        <v>170</v>
      </c>
      <c r="AS73" s="131" t="s">
        <v>174</v>
      </c>
      <c r="AT73" s="132" t="str">
        <f t="shared" si="99"/>
        <v>25%</v>
      </c>
      <c r="AU73" s="131" t="s">
        <v>177</v>
      </c>
      <c r="AV73" s="131" t="s">
        <v>182</v>
      </c>
      <c r="AW73" s="131" t="s">
        <v>186</v>
      </c>
      <c r="AX73" s="133">
        <f t="shared" ref="AX73:AX74" si="104">IFERROR(IF(AND(AQ72="Probabilidad",AQ73="Probabilidad"),(AZ72-(+AZ72*AT73)),IF(AND(AQ72="Impacto",AQ73="Probabilidad"),(AZ71-(+AZ71*AT73)),IF(AQ73="Impacto",AZ72,""))),"")</f>
        <v>0.16799999999999998</v>
      </c>
      <c r="AY73" s="134" t="str">
        <f t="shared" si="100"/>
        <v>Muy Baja</v>
      </c>
      <c r="AZ73" s="132">
        <f t="shared" si="101"/>
        <v>0.16799999999999998</v>
      </c>
      <c r="BA73" s="134" t="str">
        <f t="shared" si="102"/>
        <v>Mayor</v>
      </c>
      <c r="BB73" s="132">
        <f t="shared" ref="BB73:BB74" si="105">IFERROR(IF(AND(AQ72="Impacto",AQ73="Impacto"),(BB72-(+BB72*AT73)),IF(AND(AQ72="Probabilidad",AQ73="Impacto"),(BB71-(+BB71*AT73)),IF(AQ73="Probabilidad",BB72,""))),"")</f>
        <v>0.75</v>
      </c>
      <c r="BC73" s="135" t="str">
        <f t="shared" si="103"/>
        <v>Alto</v>
      </c>
      <c r="BD73" s="131" t="s">
        <v>197</v>
      </c>
      <c r="BE73" s="127"/>
      <c r="BF73" s="126"/>
      <c r="BG73" s="136"/>
      <c r="BH73" s="136"/>
      <c r="BI73" s="127"/>
      <c r="BJ73" s="126"/>
      <c r="BK73" s="18"/>
      <c r="BL73" s="18"/>
      <c r="BM73" s="18"/>
      <c r="BN73" s="18"/>
      <c r="BO73" s="18"/>
      <c r="BP73" s="18"/>
      <c r="BQ73" s="18"/>
      <c r="BR73" s="18"/>
      <c r="BS73" s="18"/>
      <c r="BT73" s="18"/>
      <c r="BU73" s="18"/>
      <c r="BV73" s="18"/>
      <c r="BW73" s="18"/>
      <c r="BX73" s="18"/>
      <c r="BY73" s="18"/>
      <c r="BZ73" s="18"/>
      <c r="CA73" s="18"/>
      <c r="CB73" s="18"/>
      <c r="CC73" s="18"/>
      <c r="CD73" s="18"/>
    </row>
    <row r="74" spans="1:82" ht="151.5" customHeight="1" x14ac:dyDescent="0.25">
      <c r="A74" s="185"/>
      <c r="B74" s="185"/>
      <c r="C74" s="185"/>
      <c r="D74" s="185"/>
      <c r="E74" s="185"/>
      <c r="F74" s="191"/>
      <c r="G74" s="191"/>
      <c r="H74" s="185"/>
      <c r="I74" s="185"/>
      <c r="J74" s="185"/>
      <c r="K74" s="185"/>
      <c r="L74" s="185"/>
      <c r="M74" s="185"/>
      <c r="N74" s="185"/>
      <c r="O74" s="185"/>
      <c r="P74" s="183"/>
      <c r="Q74" s="183"/>
      <c r="R74" s="183"/>
      <c r="S74" s="183"/>
      <c r="T74" s="183"/>
      <c r="U74" s="183"/>
      <c r="V74" s="183"/>
      <c r="W74" s="183"/>
      <c r="X74" s="183"/>
      <c r="Y74" s="183"/>
      <c r="Z74" s="183"/>
      <c r="AA74" s="183"/>
      <c r="AB74" s="183"/>
      <c r="AC74" s="183"/>
      <c r="AD74" s="183"/>
      <c r="AE74" s="183"/>
      <c r="AF74" s="183"/>
      <c r="AG74" s="183"/>
      <c r="AH74" s="183"/>
      <c r="AI74" s="185"/>
      <c r="AJ74" s="185"/>
      <c r="AK74" s="185"/>
      <c r="AL74" s="126">
        <v>4</v>
      </c>
      <c r="AM74" s="126"/>
      <c r="AN74" s="126" t="e">
        <f>VLOOKUP(AM74,'Opciones Tratamiento'!$M$2:$O$37,3,FALSE)</f>
        <v>#N/A</v>
      </c>
      <c r="AO74" s="129" t="e">
        <f>VLOOKUP(AM74,'Opciones Tratamiento'!$M$2:$O$37,2,FALSE)</f>
        <v>#N/A</v>
      </c>
      <c r="AP74" s="129" t="s">
        <v>476</v>
      </c>
      <c r="AQ74" s="126" t="str">
        <f t="shared" si="98"/>
        <v>Impacto</v>
      </c>
      <c r="AR74" s="131" t="s">
        <v>170</v>
      </c>
      <c r="AS74" s="131" t="s">
        <v>174</v>
      </c>
      <c r="AT74" s="132" t="str">
        <f t="shared" si="99"/>
        <v>25%</v>
      </c>
      <c r="AU74" s="131" t="s">
        <v>177</v>
      </c>
      <c r="AV74" s="131" t="s">
        <v>182</v>
      </c>
      <c r="AW74" s="131" t="s">
        <v>186</v>
      </c>
      <c r="AX74" s="133">
        <f t="shared" si="104"/>
        <v>0.16799999999999998</v>
      </c>
      <c r="AY74" s="134" t="str">
        <f t="shared" si="100"/>
        <v>Muy Baja</v>
      </c>
      <c r="AZ74" s="132">
        <f t="shared" si="101"/>
        <v>0.16799999999999998</v>
      </c>
      <c r="BA74" s="134" t="str">
        <f t="shared" si="102"/>
        <v>Moderado</v>
      </c>
      <c r="BB74" s="132">
        <f t="shared" si="105"/>
        <v>0.5625</v>
      </c>
      <c r="BC74" s="135" t="str">
        <f t="shared" si="103"/>
        <v>Moderado</v>
      </c>
      <c r="BD74" s="131" t="s">
        <v>197</v>
      </c>
      <c r="BE74" s="127"/>
      <c r="BF74" s="126"/>
      <c r="BG74" s="136"/>
      <c r="BH74" s="136"/>
      <c r="BI74" s="127"/>
      <c r="BJ74" s="126"/>
      <c r="BK74" s="18"/>
      <c r="BL74" s="18"/>
      <c r="BM74" s="18"/>
      <c r="BN74" s="18"/>
      <c r="BO74" s="18"/>
      <c r="BP74" s="18"/>
      <c r="BQ74" s="18"/>
      <c r="BR74" s="18"/>
      <c r="BS74" s="18"/>
      <c r="BT74" s="18"/>
      <c r="BU74" s="18"/>
      <c r="BV74" s="18"/>
      <c r="BW74" s="18"/>
      <c r="BX74" s="18"/>
      <c r="BY74" s="18"/>
      <c r="BZ74" s="18"/>
      <c r="CA74" s="18"/>
      <c r="CB74" s="18"/>
      <c r="CC74" s="18"/>
      <c r="CD74" s="18"/>
    </row>
    <row r="75" spans="1:82" ht="49.5" customHeight="1" x14ac:dyDescent="0.25">
      <c r="A75" s="25"/>
      <c r="B75" s="121"/>
      <c r="C75" s="201" t="s">
        <v>90</v>
      </c>
      <c r="D75" s="202"/>
      <c r="E75" s="202"/>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4"/>
      <c r="BK75" s="24"/>
      <c r="BL75" s="24"/>
      <c r="BM75" s="24"/>
      <c r="BN75" s="24"/>
      <c r="BO75" s="24"/>
      <c r="BP75" s="24"/>
      <c r="BQ75" s="24"/>
      <c r="BR75" s="24"/>
      <c r="BS75" s="24"/>
      <c r="BT75" s="24"/>
      <c r="BU75" s="24"/>
      <c r="BV75" s="24"/>
      <c r="BW75" s="24"/>
      <c r="BX75" s="24"/>
      <c r="BY75" s="24"/>
      <c r="BZ75" s="24"/>
      <c r="CA75" s="24"/>
      <c r="CB75" s="24"/>
      <c r="CC75" s="24"/>
      <c r="CD75" s="24"/>
    </row>
    <row r="76" spans="1:82" ht="16.5" customHeight="1" x14ac:dyDescent="0.25">
      <c r="A76" s="26"/>
      <c r="B76" s="26"/>
      <c r="C76" s="26"/>
      <c r="D76" s="26"/>
      <c r="E76" s="26"/>
      <c r="F76" s="26"/>
      <c r="G76" s="26"/>
      <c r="H76" s="24"/>
      <c r="I76" s="27"/>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row>
    <row r="77" spans="1:82" ht="16.5" customHeight="1" x14ac:dyDescent="0.25">
      <c r="A77" s="24"/>
      <c r="B77" s="24"/>
      <c r="C77" s="28" t="s">
        <v>91</v>
      </c>
      <c r="D77" s="24"/>
      <c r="E77" s="24"/>
      <c r="F77" s="24"/>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row>
    <row r="78" spans="1:82" ht="16.5" customHeight="1" x14ac:dyDescent="0.25">
      <c r="A78" s="26"/>
      <c r="B78" s="26"/>
      <c r="C78" s="26"/>
      <c r="D78" s="26"/>
      <c r="E78" s="26"/>
      <c r="F78" s="26"/>
      <c r="G78" s="26"/>
      <c r="H78" s="24"/>
      <c r="I78" s="27"/>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row>
    <row r="79" spans="1:82" ht="16.5" customHeight="1" x14ac:dyDescent="0.25">
      <c r="A79" s="26"/>
      <c r="B79" s="26"/>
      <c r="C79" s="26"/>
      <c r="D79" s="26"/>
      <c r="E79" s="26"/>
      <c r="F79" s="26"/>
      <c r="G79" s="26"/>
      <c r="H79" s="24"/>
      <c r="I79" s="27"/>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row>
    <row r="80" spans="1:82" ht="16.5" customHeight="1" x14ac:dyDescent="0.25">
      <c r="A80" s="26"/>
      <c r="B80" s="26"/>
      <c r="C80" s="26"/>
      <c r="D80" s="26"/>
      <c r="E80" s="26"/>
      <c r="F80" s="26"/>
      <c r="G80" s="26"/>
      <c r="H80" s="24"/>
      <c r="I80" s="27"/>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row>
    <row r="81" spans="1:82" ht="16.5" customHeight="1" x14ac:dyDescent="0.25">
      <c r="A81" s="26"/>
      <c r="B81" s="26"/>
      <c r="C81" s="26"/>
      <c r="D81" s="26"/>
      <c r="E81" s="26"/>
      <c r="F81" s="26"/>
      <c r="G81" s="26"/>
      <c r="H81" s="24"/>
      <c r="I81" s="27"/>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row>
    <row r="82" spans="1:82" ht="16.5" customHeight="1" x14ac:dyDescent="0.25">
      <c r="A82" s="26"/>
      <c r="B82" s="26"/>
      <c r="C82" s="26"/>
      <c r="D82" s="26"/>
      <c r="E82" s="26"/>
      <c r="F82" s="26"/>
      <c r="G82" s="26"/>
      <c r="H82" s="24"/>
      <c r="I82" s="27"/>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row>
    <row r="83" spans="1:82" ht="16.5" customHeight="1" x14ac:dyDescent="0.25">
      <c r="A83" s="26"/>
      <c r="B83" s="26"/>
      <c r="C83" s="26"/>
      <c r="D83" s="26"/>
      <c r="E83" s="26"/>
      <c r="F83" s="26"/>
      <c r="G83" s="26"/>
      <c r="H83" s="24"/>
      <c r="I83" s="27"/>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row>
    <row r="84" spans="1:82" ht="16.5" customHeight="1" x14ac:dyDescent="0.25">
      <c r="A84" s="26"/>
      <c r="B84" s="26"/>
      <c r="C84" s="26"/>
      <c r="D84" s="26"/>
      <c r="E84" s="26"/>
      <c r="F84" s="26"/>
      <c r="G84" s="26"/>
      <c r="H84" s="24"/>
      <c r="I84" s="27"/>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row>
    <row r="85" spans="1:82" ht="16.5" customHeight="1" x14ac:dyDescent="0.25">
      <c r="A85" s="26"/>
      <c r="B85" s="26"/>
      <c r="C85" s="26"/>
      <c r="D85" s="26"/>
      <c r="E85" s="26"/>
      <c r="F85" s="26"/>
      <c r="G85" s="26"/>
      <c r="H85" s="24"/>
      <c r="I85" s="27"/>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row>
    <row r="86" spans="1:82" ht="16.5" customHeight="1" x14ac:dyDescent="0.25">
      <c r="A86" s="26"/>
      <c r="B86" s="26"/>
      <c r="C86" s="26"/>
      <c r="D86" s="26"/>
      <c r="E86" s="26"/>
      <c r="F86" s="26"/>
      <c r="G86" s="26"/>
      <c r="H86" s="24"/>
      <c r="I86" s="27"/>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row>
    <row r="87" spans="1:82" ht="16.5" customHeight="1" x14ac:dyDescent="0.25">
      <c r="A87" s="26"/>
      <c r="B87" s="26"/>
      <c r="C87" s="26"/>
      <c r="D87" s="26"/>
      <c r="E87" s="26"/>
      <c r="F87" s="26"/>
      <c r="G87" s="26"/>
      <c r="H87" s="24"/>
      <c r="I87" s="27"/>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row>
    <row r="88" spans="1:82" ht="16.5" customHeight="1" x14ac:dyDescent="0.25">
      <c r="A88" s="26"/>
      <c r="B88" s="26"/>
      <c r="C88" s="26"/>
      <c r="D88" s="26"/>
      <c r="E88" s="26"/>
      <c r="F88" s="26"/>
      <c r="G88" s="26"/>
      <c r="H88" s="24"/>
      <c r="I88" s="27"/>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row>
    <row r="89" spans="1:82" ht="16.5" customHeight="1" x14ac:dyDescent="0.25">
      <c r="A89" s="26"/>
      <c r="B89" s="26"/>
      <c r="C89" s="26"/>
      <c r="D89" s="26"/>
      <c r="E89" s="26"/>
      <c r="F89" s="26"/>
      <c r="G89" s="26"/>
      <c r="H89" s="24"/>
      <c r="I89" s="27"/>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row>
    <row r="90" spans="1:82" ht="16.5" customHeight="1" x14ac:dyDescent="0.25">
      <c r="A90" s="26"/>
      <c r="B90" s="26"/>
      <c r="C90" s="26"/>
      <c r="D90" s="26"/>
      <c r="E90" s="26"/>
      <c r="F90" s="26"/>
      <c r="G90" s="26"/>
      <c r="H90" s="24"/>
      <c r="I90" s="27"/>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row>
    <row r="91" spans="1:82" ht="16.5" customHeight="1" x14ac:dyDescent="0.25">
      <c r="A91" s="26"/>
      <c r="B91" s="26"/>
      <c r="C91" s="26"/>
      <c r="D91" s="26"/>
      <c r="E91" s="26"/>
      <c r="F91" s="26"/>
      <c r="G91" s="26"/>
      <c r="H91" s="24"/>
      <c r="I91" s="27"/>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row>
    <row r="92" spans="1:82" ht="16.5" customHeight="1" x14ac:dyDescent="0.25">
      <c r="A92" s="26"/>
      <c r="B92" s="26"/>
      <c r="C92" s="26"/>
      <c r="D92" s="26"/>
      <c r="E92" s="26"/>
      <c r="F92" s="26"/>
      <c r="G92" s="26"/>
      <c r="H92" s="24"/>
      <c r="I92" s="27"/>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row>
    <row r="93" spans="1:82" ht="16.5" customHeight="1" x14ac:dyDescent="0.25">
      <c r="A93" s="26"/>
      <c r="B93" s="26"/>
      <c r="C93" s="26"/>
      <c r="D93" s="26"/>
      <c r="E93" s="26"/>
      <c r="F93" s="26"/>
      <c r="G93" s="26"/>
      <c r="H93" s="24"/>
      <c r="I93" s="27"/>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row>
    <row r="94" spans="1:82" ht="16.5" customHeight="1" x14ac:dyDescent="0.25">
      <c r="A94" s="26"/>
      <c r="B94" s="26"/>
      <c r="C94" s="26"/>
      <c r="D94" s="26"/>
      <c r="E94" s="26"/>
      <c r="F94" s="26"/>
      <c r="G94" s="26"/>
      <c r="H94" s="24"/>
      <c r="I94" s="27"/>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row>
    <row r="95" spans="1:82" ht="16.5" customHeight="1" x14ac:dyDescent="0.25">
      <c r="A95" s="26"/>
      <c r="B95" s="26"/>
      <c r="C95" s="26"/>
      <c r="D95" s="26"/>
      <c r="E95" s="26"/>
      <c r="F95" s="26"/>
      <c r="G95" s="26"/>
      <c r="H95" s="24"/>
      <c r="I95" s="27"/>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row>
    <row r="96" spans="1:82" ht="16.5" customHeight="1" x14ac:dyDescent="0.25">
      <c r="A96" s="26"/>
      <c r="B96" s="26"/>
      <c r="C96" s="26"/>
      <c r="D96" s="26"/>
      <c r="E96" s="26"/>
      <c r="F96" s="26"/>
      <c r="G96" s="26"/>
      <c r="H96" s="24"/>
      <c r="I96" s="27"/>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row>
    <row r="97" spans="1:82" ht="16.5" customHeight="1" x14ac:dyDescent="0.25">
      <c r="A97" s="26"/>
      <c r="B97" s="26"/>
      <c r="C97" s="26"/>
      <c r="D97" s="26"/>
      <c r="E97" s="26"/>
      <c r="F97" s="26"/>
      <c r="G97" s="26"/>
      <c r="H97" s="24"/>
      <c r="I97" s="27"/>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row>
    <row r="98" spans="1:82" ht="16.5" customHeight="1" x14ac:dyDescent="0.25">
      <c r="A98" s="26"/>
      <c r="B98" s="26"/>
      <c r="C98" s="26"/>
      <c r="D98" s="26"/>
      <c r="E98" s="26"/>
      <c r="F98" s="26"/>
      <c r="G98" s="26"/>
      <c r="H98" s="24"/>
      <c r="I98" s="27"/>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row>
    <row r="99" spans="1:82" ht="16.5" customHeight="1" x14ac:dyDescent="0.25">
      <c r="A99" s="26"/>
      <c r="B99" s="26"/>
      <c r="C99" s="26"/>
      <c r="D99" s="26"/>
      <c r="E99" s="26"/>
      <c r="F99" s="26"/>
      <c r="G99" s="26"/>
      <c r="H99" s="24"/>
      <c r="I99" s="27"/>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row>
    <row r="100" spans="1:82" ht="16.5" customHeight="1" x14ac:dyDescent="0.25">
      <c r="A100" s="26"/>
      <c r="B100" s="26"/>
      <c r="C100" s="26"/>
      <c r="D100" s="26"/>
      <c r="E100" s="26"/>
      <c r="F100" s="26"/>
      <c r="G100" s="26"/>
      <c r="H100" s="24"/>
      <c r="I100" s="27"/>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row>
    <row r="101" spans="1:82" ht="16.5" customHeight="1" x14ac:dyDescent="0.25">
      <c r="A101" s="26"/>
      <c r="B101" s="26"/>
      <c r="C101" s="26"/>
      <c r="D101" s="26"/>
      <c r="E101" s="26"/>
      <c r="F101" s="26"/>
      <c r="G101" s="26"/>
      <c r="H101" s="24"/>
      <c r="I101" s="27"/>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row>
    <row r="102" spans="1:82" ht="16.5" customHeight="1" x14ac:dyDescent="0.25">
      <c r="A102" s="26"/>
      <c r="B102" s="26"/>
      <c r="C102" s="26"/>
      <c r="D102" s="26"/>
      <c r="E102" s="26"/>
      <c r="F102" s="26"/>
      <c r="G102" s="26"/>
      <c r="H102" s="24"/>
      <c r="I102" s="27"/>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row>
    <row r="103" spans="1:82" ht="16.5" customHeight="1" x14ac:dyDescent="0.25">
      <c r="A103" s="26"/>
      <c r="B103" s="26"/>
      <c r="C103" s="26"/>
      <c r="D103" s="26"/>
      <c r="E103" s="26"/>
      <c r="F103" s="26"/>
      <c r="G103" s="26"/>
      <c r="H103" s="24"/>
      <c r="I103" s="27"/>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row>
    <row r="104" spans="1:82" ht="16.5" customHeight="1" x14ac:dyDescent="0.25">
      <c r="A104" s="26"/>
      <c r="B104" s="26"/>
      <c r="C104" s="26"/>
      <c r="D104" s="26"/>
      <c r="E104" s="26"/>
      <c r="F104" s="26"/>
      <c r="G104" s="26"/>
      <c r="H104" s="24"/>
      <c r="I104" s="27"/>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row>
    <row r="105" spans="1:82" ht="16.5" customHeight="1" x14ac:dyDescent="0.25">
      <c r="A105" s="26"/>
      <c r="B105" s="26"/>
      <c r="C105" s="26"/>
      <c r="D105" s="26"/>
      <c r="E105" s="26"/>
      <c r="F105" s="26"/>
      <c r="G105" s="26"/>
      <c r="H105" s="24"/>
      <c r="I105" s="27"/>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row>
    <row r="106" spans="1:82" ht="16.5" customHeight="1" x14ac:dyDescent="0.25">
      <c r="A106" s="26"/>
      <c r="B106" s="26"/>
      <c r="C106" s="26"/>
      <c r="D106" s="26"/>
      <c r="E106" s="26"/>
      <c r="F106" s="26"/>
      <c r="G106" s="26"/>
      <c r="H106" s="24"/>
      <c r="I106" s="27"/>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row>
    <row r="107" spans="1:82" ht="16.5" customHeight="1" x14ac:dyDescent="0.25">
      <c r="A107" s="26"/>
      <c r="B107" s="26"/>
      <c r="C107" s="26"/>
      <c r="D107" s="26"/>
      <c r="E107" s="26"/>
      <c r="F107" s="26"/>
      <c r="G107" s="26"/>
      <c r="H107" s="24"/>
      <c r="I107" s="27"/>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row>
    <row r="108" spans="1:82" ht="16.5" customHeight="1" x14ac:dyDescent="0.25">
      <c r="A108" s="26"/>
      <c r="B108" s="26"/>
      <c r="C108" s="26"/>
      <c r="D108" s="26"/>
      <c r="E108" s="26"/>
      <c r="F108" s="26"/>
      <c r="G108" s="26"/>
      <c r="H108" s="24"/>
      <c r="I108" s="27"/>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row>
    <row r="109" spans="1:82" ht="16.5" customHeight="1" x14ac:dyDescent="0.25">
      <c r="A109" s="26"/>
      <c r="B109" s="26"/>
      <c r="C109" s="26"/>
      <c r="D109" s="26"/>
      <c r="E109" s="26"/>
      <c r="F109" s="26"/>
      <c r="G109" s="26"/>
      <c r="H109" s="24"/>
      <c r="I109" s="27"/>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row>
    <row r="110" spans="1:82" ht="16.5" customHeight="1" x14ac:dyDescent="0.25">
      <c r="A110" s="26"/>
      <c r="B110" s="26"/>
      <c r="C110" s="26"/>
      <c r="D110" s="26"/>
      <c r="E110" s="26"/>
      <c r="F110" s="26"/>
      <c r="G110" s="26"/>
      <c r="H110" s="24"/>
      <c r="I110" s="27"/>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row>
    <row r="111" spans="1:82" ht="16.5" customHeight="1" x14ac:dyDescent="0.25">
      <c r="A111" s="26"/>
      <c r="B111" s="26"/>
      <c r="C111" s="26"/>
      <c r="D111" s="26"/>
      <c r="E111" s="26"/>
      <c r="F111" s="26"/>
      <c r="G111" s="26"/>
      <c r="H111" s="24"/>
      <c r="I111" s="27"/>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row>
    <row r="112" spans="1:82" ht="16.5" customHeight="1" x14ac:dyDescent="0.25">
      <c r="A112" s="26"/>
      <c r="B112" s="26"/>
      <c r="C112" s="26"/>
      <c r="D112" s="26"/>
      <c r="E112" s="26"/>
      <c r="F112" s="26"/>
      <c r="G112" s="26"/>
      <c r="H112" s="24"/>
      <c r="I112" s="27"/>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row>
    <row r="113" spans="1:82" ht="16.5" customHeight="1" x14ac:dyDescent="0.25">
      <c r="A113" s="26"/>
      <c r="B113" s="26"/>
      <c r="C113" s="26"/>
      <c r="D113" s="26"/>
      <c r="E113" s="26"/>
      <c r="F113" s="26"/>
      <c r="G113" s="26"/>
      <c r="H113" s="24"/>
      <c r="I113" s="27"/>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row>
    <row r="114" spans="1:82" ht="16.5" customHeight="1" x14ac:dyDescent="0.25">
      <c r="A114" s="26"/>
      <c r="B114" s="26"/>
      <c r="C114" s="26"/>
      <c r="D114" s="26"/>
      <c r="E114" s="26"/>
      <c r="F114" s="26"/>
      <c r="G114" s="26"/>
      <c r="H114" s="24"/>
      <c r="I114" s="27"/>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row>
    <row r="115" spans="1:82" ht="16.5" customHeight="1" x14ac:dyDescent="0.25">
      <c r="A115" s="26"/>
      <c r="B115" s="26"/>
      <c r="C115" s="26"/>
      <c r="D115" s="26"/>
      <c r="E115" s="26"/>
      <c r="F115" s="26"/>
      <c r="G115" s="26"/>
      <c r="H115" s="24"/>
      <c r="I115" s="27"/>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row>
    <row r="116" spans="1:82" ht="16.5" customHeight="1" x14ac:dyDescent="0.25">
      <c r="A116" s="26"/>
      <c r="B116" s="26"/>
      <c r="C116" s="26"/>
      <c r="D116" s="26"/>
      <c r="E116" s="26"/>
      <c r="F116" s="26"/>
      <c r="G116" s="26"/>
      <c r="H116" s="24"/>
      <c r="I116" s="27"/>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row>
    <row r="117" spans="1:82" ht="16.5" customHeight="1" x14ac:dyDescent="0.25">
      <c r="A117" s="26"/>
      <c r="B117" s="26"/>
      <c r="C117" s="26"/>
      <c r="D117" s="26"/>
      <c r="E117" s="26"/>
      <c r="F117" s="26"/>
      <c r="G117" s="26"/>
      <c r="H117" s="24"/>
      <c r="I117" s="27"/>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row>
    <row r="118" spans="1:82" ht="16.5" customHeight="1" x14ac:dyDescent="0.25">
      <c r="A118" s="26"/>
      <c r="B118" s="26"/>
      <c r="C118" s="26"/>
      <c r="D118" s="26"/>
      <c r="E118" s="26"/>
      <c r="F118" s="26"/>
      <c r="G118" s="26"/>
      <c r="H118" s="24"/>
      <c r="I118" s="27"/>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row>
    <row r="119" spans="1:82" ht="16.5" customHeight="1" x14ac:dyDescent="0.25">
      <c r="A119" s="26"/>
      <c r="B119" s="26"/>
      <c r="C119" s="26"/>
      <c r="D119" s="26"/>
      <c r="E119" s="26"/>
      <c r="F119" s="26"/>
      <c r="G119" s="26"/>
      <c r="H119" s="24"/>
      <c r="I119" s="27"/>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row>
    <row r="120" spans="1:82" ht="16.5" customHeight="1" x14ac:dyDescent="0.25">
      <c r="A120" s="26"/>
      <c r="B120" s="26"/>
      <c r="C120" s="26"/>
      <c r="D120" s="26"/>
      <c r="E120" s="26"/>
      <c r="F120" s="26"/>
      <c r="G120" s="26"/>
      <c r="H120" s="24"/>
      <c r="I120" s="27"/>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row>
    <row r="121" spans="1:82" ht="16.5" customHeight="1" x14ac:dyDescent="0.25">
      <c r="A121" s="26"/>
      <c r="B121" s="26"/>
      <c r="C121" s="26"/>
      <c r="D121" s="26"/>
      <c r="E121" s="26"/>
      <c r="F121" s="26"/>
      <c r="G121" s="26"/>
      <c r="H121" s="24"/>
      <c r="I121" s="27"/>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row>
    <row r="122" spans="1:82" ht="16.5" customHeight="1" x14ac:dyDescent="0.25">
      <c r="A122" s="26"/>
      <c r="B122" s="26"/>
      <c r="C122" s="26"/>
      <c r="D122" s="26"/>
      <c r="E122" s="26"/>
      <c r="F122" s="26"/>
      <c r="G122" s="26"/>
      <c r="H122" s="24"/>
      <c r="I122" s="27"/>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row>
    <row r="123" spans="1:82" ht="16.5" customHeight="1" x14ac:dyDescent="0.25">
      <c r="A123" s="26"/>
      <c r="B123" s="26"/>
      <c r="C123" s="26"/>
      <c r="D123" s="26"/>
      <c r="E123" s="26"/>
      <c r="F123" s="26"/>
      <c r="G123" s="26"/>
      <c r="H123" s="24"/>
      <c r="I123" s="27"/>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row>
    <row r="124" spans="1:82" ht="16.5" customHeight="1" x14ac:dyDescent="0.25">
      <c r="A124" s="26"/>
      <c r="B124" s="26"/>
      <c r="C124" s="26"/>
      <c r="D124" s="26"/>
      <c r="E124" s="26"/>
      <c r="F124" s="26"/>
      <c r="G124" s="26"/>
      <c r="H124" s="24"/>
      <c r="I124" s="27"/>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row>
    <row r="125" spans="1:82" ht="16.5" customHeight="1" x14ac:dyDescent="0.25">
      <c r="A125" s="26"/>
      <c r="B125" s="26"/>
      <c r="C125" s="26"/>
      <c r="D125" s="26"/>
      <c r="E125" s="26"/>
      <c r="F125" s="26"/>
      <c r="G125" s="26"/>
      <c r="H125" s="24"/>
      <c r="I125" s="27"/>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row>
    <row r="126" spans="1:82" ht="16.5" customHeight="1" x14ac:dyDescent="0.25">
      <c r="A126" s="26"/>
      <c r="B126" s="26"/>
      <c r="C126" s="26"/>
      <c r="D126" s="26"/>
      <c r="E126" s="26"/>
      <c r="F126" s="26"/>
      <c r="G126" s="26"/>
      <c r="H126" s="24"/>
      <c r="I126" s="27"/>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row>
    <row r="127" spans="1:82" ht="16.5" customHeight="1" x14ac:dyDescent="0.25">
      <c r="A127" s="26"/>
      <c r="B127" s="26"/>
      <c r="C127" s="26"/>
      <c r="D127" s="26"/>
      <c r="E127" s="26"/>
      <c r="F127" s="26"/>
      <c r="G127" s="26"/>
      <c r="H127" s="24"/>
      <c r="I127" s="27"/>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row>
    <row r="128" spans="1:82" ht="16.5" customHeight="1" x14ac:dyDescent="0.25">
      <c r="A128" s="26"/>
      <c r="B128" s="26"/>
      <c r="C128" s="26"/>
      <c r="D128" s="26"/>
      <c r="E128" s="26"/>
      <c r="F128" s="26"/>
      <c r="G128" s="26"/>
      <c r="H128" s="24"/>
      <c r="I128" s="27"/>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row>
    <row r="129" spans="1:82" ht="16.5" customHeight="1" x14ac:dyDescent="0.25">
      <c r="A129" s="26"/>
      <c r="B129" s="26"/>
      <c r="C129" s="26"/>
      <c r="D129" s="26"/>
      <c r="E129" s="26"/>
      <c r="F129" s="26"/>
      <c r="G129" s="26"/>
      <c r="H129" s="24"/>
      <c r="I129" s="27"/>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row>
    <row r="130" spans="1:82" ht="16.5" customHeight="1" x14ac:dyDescent="0.25">
      <c r="A130" s="26"/>
      <c r="B130" s="26"/>
      <c r="C130" s="26"/>
      <c r="D130" s="26"/>
      <c r="E130" s="26"/>
      <c r="F130" s="26"/>
      <c r="G130" s="26"/>
      <c r="H130" s="24"/>
      <c r="I130" s="27"/>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row>
    <row r="131" spans="1:82" ht="16.5" customHeight="1" x14ac:dyDescent="0.25">
      <c r="A131" s="26"/>
      <c r="B131" s="26"/>
      <c r="C131" s="26"/>
      <c r="D131" s="26"/>
      <c r="E131" s="26"/>
      <c r="F131" s="26"/>
      <c r="G131" s="26"/>
      <c r="H131" s="24"/>
      <c r="I131" s="27"/>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row>
    <row r="132" spans="1:82" ht="16.5" customHeight="1" x14ac:dyDescent="0.25">
      <c r="A132" s="26"/>
      <c r="B132" s="26"/>
      <c r="C132" s="26"/>
      <c r="D132" s="26"/>
      <c r="E132" s="26"/>
      <c r="F132" s="26"/>
      <c r="G132" s="26"/>
      <c r="H132" s="24"/>
      <c r="I132" s="27"/>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row>
    <row r="133" spans="1:82" ht="16.5" customHeight="1" x14ac:dyDescent="0.25">
      <c r="A133" s="26"/>
      <c r="B133" s="26"/>
      <c r="C133" s="26"/>
      <c r="D133" s="26"/>
      <c r="E133" s="26"/>
      <c r="F133" s="26"/>
      <c r="G133" s="26"/>
      <c r="H133" s="24"/>
      <c r="I133" s="27"/>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row>
    <row r="134" spans="1:82" ht="16.5" customHeight="1" x14ac:dyDescent="0.25">
      <c r="A134" s="26"/>
      <c r="B134" s="26"/>
      <c r="C134" s="26"/>
      <c r="D134" s="26"/>
      <c r="E134" s="26"/>
      <c r="F134" s="26"/>
      <c r="G134" s="26"/>
      <c r="H134" s="24"/>
      <c r="I134" s="27"/>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row>
    <row r="135" spans="1:82" ht="16.5" customHeight="1" x14ac:dyDescent="0.25">
      <c r="A135" s="26"/>
      <c r="B135" s="26"/>
      <c r="C135" s="26"/>
      <c r="D135" s="26"/>
      <c r="E135" s="26"/>
      <c r="F135" s="26"/>
      <c r="G135" s="26"/>
      <c r="H135" s="24"/>
      <c r="I135" s="27"/>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row>
    <row r="136" spans="1:82" ht="16.5" customHeight="1" x14ac:dyDescent="0.25">
      <c r="A136" s="26"/>
      <c r="B136" s="26"/>
      <c r="C136" s="26"/>
      <c r="D136" s="26"/>
      <c r="E136" s="26"/>
      <c r="F136" s="26"/>
      <c r="G136" s="26"/>
      <c r="H136" s="24"/>
      <c r="I136" s="27"/>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row>
    <row r="137" spans="1:82" ht="16.5" customHeight="1" x14ac:dyDescent="0.25">
      <c r="A137" s="26"/>
      <c r="B137" s="26"/>
      <c r="C137" s="26"/>
      <c r="D137" s="26"/>
      <c r="E137" s="26"/>
      <c r="F137" s="26"/>
      <c r="G137" s="26"/>
      <c r="H137" s="24"/>
      <c r="I137" s="27"/>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row>
    <row r="138" spans="1:82" ht="16.5" customHeight="1" x14ac:dyDescent="0.25">
      <c r="A138" s="26"/>
      <c r="B138" s="26"/>
      <c r="C138" s="26"/>
      <c r="D138" s="26"/>
      <c r="E138" s="26"/>
      <c r="F138" s="26"/>
      <c r="G138" s="26"/>
      <c r="H138" s="24"/>
      <c r="I138" s="27"/>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row>
    <row r="139" spans="1:82" ht="16.5" customHeight="1" x14ac:dyDescent="0.25">
      <c r="A139" s="26"/>
      <c r="B139" s="26"/>
      <c r="C139" s="26"/>
      <c r="D139" s="26"/>
      <c r="E139" s="26"/>
      <c r="F139" s="26"/>
      <c r="G139" s="26"/>
      <c r="H139" s="24"/>
      <c r="I139" s="27"/>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row>
    <row r="140" spans="1:82" ht="16.5" customHeight="1" x14ac:dyDescent="0.25">
      <c r="A140" s="26"/>
      <c r="B140" s="26"/>
      <c r="C140" s="26"/>
      <c r="D140" s="26"/>
      <c r="E140" s="26"/>
      <c r="F140" s="26"/>
      <c r="G140" s="26"/>
      <c r="H140" s="24"/>
      <c r="I140" s="27"/>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row>
    <row r="141" spans="1:82" ht="16.5" customHeight="1" x14ac:dyDescent="0.25">
      <c r="A141" s="26"/>
      <c r="B141" s="26"/>
      <c r="C141" s="26"/>
      <c r="D141" s="26"/>
      <c r="E141" s="26"/>
      <c r="F141" s="26"/>
      <c r="G141" s="26"/>
      <c r="H141" s="24"/>
      <c r="I141" s="27"/>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row>
    <row r="142" spans="1:82" ht="16.5" customHeight="1" x14ac:dyDescent="0.25">
      <c r="A142" s="26"/>
      <c r="B142" s="26"/>
      <c r="C142" s="26"/>
      <c r="D142" s="26"/>
      <c r="E142" s="26"/>
      <c r="F142" s="26"/>
      <c r="G142" s="26"/>
      <c r="H142" s="24"/>
      <c r="I142" s="27"/>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row>
    <row r="143" spans="1:82" ht="16.5" customHeight="1" x14ac:dyDescent="0.25">
      <c r="A143" s="26"/>
      <c r="B143" s="26"/>
      <c r="C143" s="26"/>
      <c r="D143" s="26"/>
      <c r="E143" s="26"/>
      <c r="F143" s="26"/>
      <c r="G143" s="26"/>
      <c r="H143" s="24"/>
      <c r="I143" s="27"/>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row>
    <row r="144" spans="1:82" ht="16.5" customHeight="1" x14ac:dyDescent="0.25">
      <c r="A144" s="26"/>
      <c r="B144" s="26"/>
      <c r="C144" s="26"/>
      <c r="D144" s="26"/>
      <c r="E144" s="26"/>
      <c r="F144" s="26"/>
      <c r="G144" s="26"/>
      <c r="H144" s="24"/>
      <c r="I144" s="27"/>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row>
    <row r="145" spans="1:82" ht="16.5" customHeight="1" x14ac:dyDescent="0.25">
      <c r="A145" s="26"/>
      <c r="B145" s="26"/>
      <c r="C145" s="26"/>
      <c r="D145" s="26"/>
      <c r="E145" s="26"/>
      <c r="F145" s="26"/>
      <c r="G145" s="26"/>
      <c r="H145" s="24"/>
      <c r="I145" s="27"/>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row>
    <row r="146" spans="1:82" ht="16.5" customHeight="1" x14ac:dyDescent="0.25">
      <c r="A146" s="26"/>
      <c r="B146" s="26"/>
      <c r="C146" s="26"/>
      <c r="D146" s="26"/>
      <c r="E146" s="26"/>
      <c r="F146" s="26"/>
      <c r="G146" s="26"/>
      <c r="H146" s="24"/>
      <c r="I146" s="27"/>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row>
    <row r="147" spans="1:82" ht="16.5" customHeight="1" x14ac:dyDescent="0.25">
      <c r="A147" s="26"/>
      <c r="B147" s="26"/>
      <c r="C147" s="26"/>
      <c r="D147" s="26"/>
      <c r="E147" s="26"/>
      <c r="F147" s="26"/>
      <c r="G147" s="26"/>
      <c r="H147" s="24"/>
      <c r="I147" s="27"/>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row>
    <row r="148" spans="1:82" ht="16.5" customHeight="1" x14ac:dyDescent="0.25">
      <c r="A148" s="26"/>
      <c r="B148" s="26"/>
      <c r="C148" s="26"/>
      <c r="D148" s="26"/>
      <c r="E148" s="26"/>
      <c r="F148" s="26"/>
      <c r="G148" s="26"/>
      <c r="H148" s="24"/>
      <c r="I148" s="27"/>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row>
    <row r="149" spans="1:82" ht="16.5" customHeight="1" x14ac:dyDescent="0.25">
      <c r="A149" s="26"/>
      <c r="B149" s="26"/>
      <c r="C149" s="26"/>
      <c r="D149" s="26"/>
      <c r="E149" s="26"/>
      <c r="F149" s="26"/>
      <c r="G149" s="26"/>
      <c r="H149" s="24"/>
      <c r="I149" s="27"/>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row>
    <row r="150" spans="1:82" ht="16.5" customHeight="1" x14ac:dyDescent="0.25">
      <c r="A150" s="26"/>
      <c r="B150" s="26"/>
      <c r="C150" s="26"/>
      <c r="D150" s="26"/>
      <c r="E150" s="26"/>
      <c r="F150" s="26"/>
      <c r="G150" s="26"/>
      <c r="H150" s="24"/>
      <c r="I150" s="27"/>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row>
    <row r="151" spans="1:82" ht="16.5" customHeight="1" x14ac:dyDescent="0.25">
      <c r="A151" s="26"/>
      <c r="B151" s="26"/>
      <c r="C151" s="26"/>
      <c r="D151" s="26"/>
      <c r="E151" s="26"/>
      <c r="F151" s="26"/>
      <c r="G151" s="26"/>
      <c r="H151" s="24"/>
      <c r="I151" s="27"/>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row>
    <row r="152" spans="1:82" ht="16.5" customHeight="1" x14ac:dyDescent="0.25">
      <c r="A152" s="26"/>
      <c r="B152" s="26"/>
      <c r="C152" s="26"/>
      <c r="D152" s="26"/>
      <c r="E152" s="26"/>
      <c r="F152" s="26"/>
      <c r="G152" s="26"/>
      <c r="H152" s="24"/>
      <c r="I152" s="27"/>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row>
    <row r="153" spans="1:82" ht="16.5" customHeight="1" x14ac:dyDescent="0.25">
      <c r="A153" s="26"/>
      <c r="B153" s="26"/>
      <c r="C153" s="26"/>
      <c r="D153" s="26"/>
      <c r="E153" s="26"/>
      <c r="F153" s="26"/>
      <c r="G153" s="26"/>
      <c r="H153" s="24"/>
      <c r="I153" s="27"/>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row>
    <row r="154" spans="1:82" ht="16.5" customHeight="1" x14ac:dyDescent="0.25">
      <c r="A154" s="26"/>
      <c r="B154" s="26"/>
      <c r="C154" s="26"/>
      <c r="D154" s="26"/>
      <c r="E154" s="26"/>
      <c r="F154" s="26"/>
      <c r="G154" s="26"/>
      <c r="H154" s="24"/>
      <c r="I154" s="27"/>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row>
    <row r="155" spans="1:82" ht="16.5" customHeight="1" x14ac:dyDescent="0.25">
      <c r="A155" s="26"/>
      <c r="B155" s="26"/>
      <c r="C155" s="26"/>
      <c r="D155" s="26"/>
      <c r="E155" s="26"/>
      <c r="F155" s="26"/>
      <c r="G155" s="26"/>
      <c r="H155" s="24"/>
      <c r="I155" s="27"/>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row>
    <row r="156" spans="1:82" ht="16.5" customHeight="1" x14ac:dyDescent="0.25">
      <c r="A156" s="26"/>
      <c r="B156" s="26"/>
      <c r="C156" s="26"/>
      <c r="D156" s="26"/>
      <c r="E156" s="26"/>
      <c r="F156" s="26"/>
      <c r="G156" s="26"/>
      <c r="H156" s="24"/>
      <c r="I156" s="27"/>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row>
    <row r="157" spans="1:82" ht="16.5" customHeight="1" x14ac:dyDescent="0.25">
      <c r="A157" s="26"/>
      <c r="B157" s="26"/>
      <c r="C157" s="26"/>
      <c r="D157" s="26"/>
      <c r="E157" s="26"/>
      <c r="F157" s="26"/>
      <c r="G157" s="26"/>
      <c r="H157" s="24"/>
      <c r="I157" s="27"/>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row>
    <row r="158" spans="1:82" ht="16.5" customHeight="1" x14ac:dyDescent="0.25">
      <c r="A158" s="26"/>
      <c r="B158" s="26"/>
      <c r="C158" s="26"/>
      <c r="D158" s="26"/>
      <c r="E158" s="26"/>
      <c r="F158" s="26"/>
      <c r="G158" s="26"/>
      <c r="H158" s="24"/>
      <c r="I158" s="27"/>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row>
    <row r="159" spans="1:82" ht="16.5" customHeight="1" x14ac:dyDescent="0.25">
      <c r="A159" s="26"/>
      <c r="B159" s="26"/>
      <c r="C159" s="26"/>
      <c r="D159" s="26"/>
      <c r="E159" s="26"/>
      <c r="F159" s="26"/>
      <c r="G159" s="26"/>
      <c r="H159" s="24"/>
      <c r="I159" s="27"/>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row>
    <row r="160" spans="1:82" ht="16.5" customHeight="1" x14ac:dyDescent="0.25">
      <c r="A160" s="26"/>
      <c r="B160" s="26"/>
      <c r="C160" s="26"/>
      <c r="D160" s="26"/>
      <c r="E160" s="26"/>
      <c r="F160" s="26"/>
      <c r="G160" s="26"/>
      <c r="H160" s="24"/>
      <c r="I160" s="27"/>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row>
    <row r="161" spans="1:82" ht="16.5" customHeight="1" x14ac:dyDescent="0.25">
      <c r="A161" s="26"/>
      <c r="B161" s="26"/>
      <c r="C161" s="26"/>
      <c r="D161" s="26"/>
      <c r="E161" s="26"/>
      <c r="F161" s="26"/>
      <c r="G161" s="26"/>
      <c r="H161" s="24"/>
      <c r="I161" s="27"/>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row>
    <row r="162" spans="1:82" ht="16.5" customHeight="1" x14ac:dyDescent="0.25">
      <c r="A162" s="26"/>
      <c r="B162" s="26"/>
      <c r="C162" s="26"/>
      <c r="D162" s="26"/>
      <c r="E162" s="26"/>
      <c r="F162" s="26"/>
      <c r="G162" s="26"/>
      <c r="H162" s="24"/>
      <c r="I162" s="27"/>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row>
    <row r="163" spans="1:82" ht="16.5" customHeight="1" x14ac:dyDescent="0.25">
      <c r="A163" s="26"/>
      <c r="B163" s="26"/>
      <c r="C163" s="26"/>
      <c r="D163" s="26"/>
      <c r="E163" s="26"/>
      <c r="F163" s="26"/>
      <c r="G163" s="26"/>
      <c r="H163" s="24"/>
      <c r="I163" s="27"/>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row>
    <row r="164" spans="1:82" ht="16.5" customHeight="1" x14ac:dyDescent="0.25">
      <c r="A164" s="26"/>
      <c r="B164" s="26"/>
      <c r="C164" s="26"/>
      <c r="D164" s="26"/>
      <c r="E164" s="26"/>
      <c r="F164" s="26"/>
      <c r="G164" s="26"/>
      <c r="H164" s="24"/>
      <c r="I164" s="27"/>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row>
    <row r="165" spans="1:82" ht="16.5" customHeight="1" x14ac:dyDescent="0.25">
      <c r="A165" s="26"/>
      <c r="B165" s="26"/>
      <c r="C165" s="26"/>
      <c r="D165" s="26"/>
      <c r="E165" s="26"/>
      <c r="F165" s="26"/>
      <c r="G165" s="26"/>
      <c r="H165" s="24"/>
      <c r="I165" s="27"/>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row>
    <row r="166" spans="1:82" ht="16.5" customHeight="1" x14ac:dyDescent="0.25">
      <c r="A166" s="26"/>
      <c r="B166" s="26"/>
      <c r="C166" s="26"/>
      <c r="D166" s="26"/>
      <c r="E166" s="26"/>
      <c r="F166" s="26"/>
      <c r="G166" s="26"/>
      <c r="H166" s="24"/>
      <c r="I166" s="27"/>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row>
    <row r="167" spans="1:82" ht="16.5" customHeight="1" x14ac:dyDescent="0.25">
      <c r="A167" s="26"/>
      <c r="B167" s="26"/>
      <c r="C167" s="26"/>
      <c r="D167" s="26"/>
      <c r="E167" s="26"/>
      <c r="F167" s="26"/>
      <c r="G167" s="26"/>
      <c r="H167" s="24"/>
      <c r="I167" s="27"/>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row>
    <row r="168" spans="1:82" ht="16.5" customHeight="1" x14ac:dyDescent="0.25">
      <c r="A168" s="26"/>
      <c r="B168" s="26"/>
      <c r="C168" s="26"/>
      <c r="D168" s="26"/>
      <c r="E168" s="26"/>
      <c r="F168" s="26"/>
      <c r="G168" s="26"/>
      <c r="H168" s="24"/>
      <c r="I168" s="27"/>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row>
    <row r="169" spans="1:82" ht="16.5" customHeight="1" x14ac:dyDescent="0.25">
      <c r="A169" s="26"/>
      <c r="B169" s="26"/>
      <c r="C169" s="26"/>
      <c r="D169" s="26"/>
      <c r="E169" s="26"/>
      <c r="F169" s="26"/>
      <c r="G169" s="26"/>
      <c r="H169" s="24"/>
      <c r="I169" s="27"/>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row>
    <row r="170" spans="1:82" ht="16.5" customHeight="1" x14ac:dyDescent="0.25">
      <c r="A170" s="26"/>
      <c r="B170" s="26"/>
      <c r="C170" s="26"/>
      <c r="D170" s="26"/>
      <c r="E170" s="26"/>
      <c r="F170" s="26"/>
      <c r="G170" s="26"/>
      <c r="H170" s="24"/>
      <c r="I170" s="27"/>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row>
    <row r="171" spans="1:82" ht="16.5" customHeight="1" x14ac:dyDescent="0.25">
      <c r="A171" s="26"/>
      <c r="B171" s="26"/>
      <c r="C171" s="26"/>
      <c r="D171" s="26"/>
      <c r="E171" s="26"/>
      <c r="F171" s="26"/>
      <c r="G171" s="26"/>
      <c r="H171" s="24"/>
      <c r="I171" s="27"/>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row>
    <row r="172" spans="1:82" ht="16.5" customHeight="1" x14ac:dyDescent="0.25">
      <c r="A172" s="26"/>
      <c r="B172" s="26"/>
      <c r="C172" s="26"/>
      <c r="D172" s="26"/>
      <c r="E172" s="26"/>
      <c r="F172" s="26"/>
      <c r="G172" s="26"/>
      <c r="H172" s="24"/>
      <c r="I172" s="27"/>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row>
    <row r="173" spans="1:82" ht="16.5" customHeight="1" x14ac:dyDescent="0.25">
      <c r="A173" s="26"/>
      <c r="B173" s="26"/>
      <c r="C173" s="26"/>
      <c r="D173" s="26"/>
      <c r="E173" s="26"/>
      <c r="F173" s="26"/>
      <c r="G173" s="26"/>
      <c r="H173" s="24"/>
      <c r="I173" s="27"/>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row>
    <row r="174" spans="1:82" ht="16.5" customHeight="1" x14ac:dyDescent="0.25">
      <c r="A174" s="26"/>
      <c r="B174" s="26"/>
      <c r="C174" s="26"/>
      <c r="D174" s="26"/>
      <c r="E174" s="26"/>
      <c r="F174" s="26"/>
      <c r="G174" s="26"/>
      <c r="H174" s="24"/>
      <c r="I174" s="27"/>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row>
    <row r="175" spans="1:82" ht="16.5" customHeight="1" x14ac:dyDescent="0.25">
      <c r="A175" s="26"/>
      <c r="B175" s="26"/>
      <c r="C175" s="26"/>
      <c r="D175" s="26"/>
      <c r="E175" s="26"/>
      <c r="F175" s="26"/>
      <c r="G175" s="26"/>
      <c r="H175" s="24"/>
      <c r="I175" s="27"/>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row>
    <row r="176" spans="1:82" ht="16.5" customHeight="1" x14ac:dyDescent="0.25">
      <c r="A176" s="26"/>
      <c r="B176" s="26"/>
      <c r="C176" s="26"/>
      <c r="D176" s="26"/>
      <c r="E176" s="26"/>
      <c r="F176" s="26"/>
      <c r="G176" s="26"/>
      <c r="H176" s="24"/>
      <c r="I176" s="27"/>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row>
    <row r="177" spans="1:82" ht="16.5" customHeight="1" x14ac:dyDescent="0.25">
      <c r="A177" s="26"/>
      <c r="B177" s="26"/>
      <c r="C177" s="26"/>
      <c r="D177" s="26"/>
      <c r="E177" s="26"/>
      <c r="F177" s="26"/>
      <c r="G177" s="26"/>
      <c r="H177" s="24"/>
      <c r="I177" s="27"/>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row>
    <row r="178" spans="1:82" ht="16.5" customHeight="1" x14ac:dyDescent="0.25">
      <c r="A178" s="26"/>
      <c r="B178" s="26"/>
      <c r="C178" s="26"/>
      <c r="D178" s="26"/>
      <c r="E178" s="26"/>
      <c r="F178" s="26"/>
      <c r="G178" s="26"/>
      <c r="H178" s="24"/>
      <c r="I178" s="27"/>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row>
    <row r="179" spans="1:82" ht="16.5" customHeight="1" x14ac:dyDescent="0.25">
      <c r="A179" s="26"/>
      <c r="B179" s="26"/>
      <c r="C179" s="26"/>
      <c r="D179" s="26"/>
      <c r="E179" s="26"/>
      <c r="F179" s="26"/>
      <c r="G179" s="26"/>
      <c r="H179" s="24"/>
      <c r="I179" s="27"/>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row>
    <row r="180" spans="1:82" ht="16.5" customHeight="1" x14ac:dyDescent="0.25">
      <c r="A180" s="26"/>
      <c r="B180" s="26"/>
      <c r="C180" s="26"/>
      <c r="D180" s="26"/>
      <c r="E180" s="26"/>
      <c r="F180" s="26"/>
      <c r="G180" s="26"/>
      <c r="H180" s="24"/>
      <c r="I180" s="27"/>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row>
    <row r="181" spans="1:82" ht="16.5" customHeight="1" x14ac:dyDescent="0.25">
      <c r="A181" s="26"/>
      <c r="B181" s="26"/>
      <c r="C181" s="26"/>
      <c r="D181" s="26"/>
      <c r="E181" s="26"/>
      <c r="F181" s="26"/>
      <c r="G181" s="26"/>
      <c r="H181" s="24"/>
      <c r="I181" s="27"/>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row>
    <row r="182" spans="1:82" ht="16.5" customHeight="1" x14ac:dyDescent="0.25">
      <c r="A182" s="26"/>
      <c r="B182" s="26"/>
      <c r="C182" s="26"/>
      <c r="D182" s="26"/>
      <c r="E182" s="26"/>
      <c r="F182" s="26"/>
      <c r="G182" s="26"/>
      <c r="H182" s="24"/>
      <c r="I182" s="27"/>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row>
    <row r="183" spans="1:82" ht="16.5" customHeight="1" x14ac:dyDescent="0.25">
      <c r="A183" s="26"/>
      <c r="B183" s="26"/>
      <c r="C183" s="26"/>
      <c r="D183" s="26"/>
      <c r="E183" s="26"/>
      <c r="F183" s="26"/>
      <c r="G183" s="26"/>
      <c r="H183" s="24"/>
      <c r="I183" s="27"/>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row>
    <row r="184" spans="1:82" ht="16.5" customHeight="1" x14ac:dyDescent="0.25">
      <c r="A184" s="26"/>
      <c r="B184" s="26"/>
      <c r="C184" s="26"/>
      <c r="D184" s="26"/>
      <c r="E184" s="26"/>
      <c r="F184" s="26"/>
      <c r="G184" s="26"/>
      <c r="H184" s="24"/>
      <c r="I184" s="27"/>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row>
    <row r="185" spans="1:82" ht="16.5" customHeight="1" x14ac:dyDescent="0.25">
      <c r="A185" s="26"/>
      <c r="B185" s="26"/>
      <c r="C185" s="26"/>
      <c r="D185" s="26"/>
      <c r="E185" s="26"/>
      <c r="F185" s="26"/>
      <c r="G185" s="26"/>
      <c r="H185" s="24"/>
      <c r="I185" s="27"/>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row>
    <row r="186" spans="1:82" ht="16.5" customHeight="1" x14ac:dyDescent="0.25">
      <c r="A186" s="26"/>
      <c r="B186" s="26"/>
      <c r="C186" s="26"/>
      <c r="D186" s="26"/>
      <c r="E186" s="26"/>
      <c r="F186" s="26"/>
      <c r="G186" s="26"/>
      <c r="H186" s="24"/>
      <c r="I186" s="27"/>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row>
    <row r="187" spans="1:82" ht="16.5" customHeight="1" x14ac:dyDescent="0.25">
      <c r="A187" s="26"/>
      <c r="B187" s="26"/>
      <c r="C187" s="26"/>
      <c r="D187" s="26"/>
      <c r="E187" s="26"/>
      <c r="F187" s="26"/>
      <c r="G187" s="26"/>
      <c r="H187" s="24"/>
      <c r="I187" s="27"/>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row>
    <row r="188" spans="1:82" ht="16.5" customHeight="1" x14ac:dyDescent="0.25">
      <c r="A188" s="26"/>
      <c r="B188" s="26"/>
      <c r="C188" s="26"/>
      <c r="D188" s="26"/>
      <c r="E188" s="26"/>
      <c r="F188" s="26"/>
      <c r="G188" s="26"/>
      <c r="H188" s="24"/>
      <c r="I188" s="27"/>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row>
    <row r="189" spans="1:82" ht="16.5" customHeight="1" x14ac:dyDescent="0.25">
      <c r="A189" s="26"/>
      <c r="B189" s="26"/>
      <c r="C189" s="26"/>
      <c r="D189" s="26"/>
      <c r="E189" s="26"/>
      <c r="F189" s="26"/>
      <c r="G189" s="26"/>
      <c r="H189" s="24"/>
      <c r="I189" s="27"/>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row>
    <row r="190" spans="1:82" ht="16.5" customHeight="1" x14ac:dyDescent="0.25">
      <c r="A190" s="26"/>
      <c r="B190" s="26"/>
      <c r="C190" s="26"/>
      <c r="D190" s="26"/>
      <c r="E190" s="26"/>
      <c r="F190" s="26"/>
      <c r="G190" s="26"/>
      <c r="H190" s="24"/>
      <c r="I190" s="27"/>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row>
    <row r="191" spans="1:82" ht="16.5" customHeight="1" x14ac:dyDescent="0.25">
      <c r="A191" s="26"/>
      <c r="B191" s="26"/>
      <c r="C191" s="26"/>
      <c r="D191" s="26"/>
      <c r="E191" s="26"/>
      <c r="F191" s="26"/>
      <c r="G191" s="26"/>
      <c r="H191" s="24"/>
      <c r="I191" s="27"/>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row>
    <row r="192" spans="1:82" ht="16.5" customHeight="1" x14ac:dyDescent="0.25">
      <c r="A192" s="26"/>
      <c r="B192" s="26"/>
      <c r="C192" s="26"/>
      <c r="D192" s="26"/>
      <c r="E192" s="26"/>
      <c r="F192" s="26"/>
      <c r="G192" s="26"/>
      <c r="H192" s="24"/>
      <c r="I192" s="27"/>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row>
    <row r="193" spans="1:82" ht="16.5" customHeight="1" x14ac:dyDescent="0.25">
      <c r="A193" s="26"/>
      <c r="B193" s="26"/>
      <c r="C193" s="26"/>
      <c r="D193" s="26"/>
      <c r="E193" s="26"/>
      <c r="F193" s="26"/>
      <c r="G193" s="26"/>
      <c r="H193" s="24"/>
      <c r="I193" s="27"/>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row>
    <row r="194" spans="1:82" ht="16.5" customHeight="1" x14ac:dyDescent="0.25">
      <c r="A194" s="26"/>
      <c r="B194" s="26"/>
      <c r="C194" s="26"/>
      <c r="D194" s="26"/>
      <c r="E194" s="26"/>
      <c r="F194" s="26"/>
      <c r="G194" s="26"/>
      <c r="H194" s="24"/>
      <c r="I194" s="27"/>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row>
    <row r="195" spans="1:82" ht="16.5" customHeight="1" x14ac:dyDescent="0.25">
      <c r="A195" s="26"/>
      <c r="B195" s="26"/>
      <c r="C195" s="26"/>
      <c r="D195" s="26"/>
      <c r="E195" s="26"/>
      <c r="F195" s="26"/>
      <c r="G195" s="26"/>
      <c r="H195" s="24"/>
      <c r="I195" s="27"/>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row>
    <row r="196" spans="1:82" ht="16.5" customHeight="1" x14ac:dyDescent="0.25">
      <c r="A196" s="26"/>
      <c r="B196" s="26"/>
      <c r="C196" s="26"/>
      <c r="D196" s="26"/>
      <c r="E196" s="26"/>
      <c r="F196" s="26"/>
      <c r="G196" s="26"/>
      <c r="H196" s="24"/>
      <c r="I196" s="27"/>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row>
    <row r="197" spans="1:82" ht="16.5" customHeight="1" x14ac:dyDescent="0.25">
      <c r="A197" s="26"/>
      <c r="B197" s="26"/>
      <c r="C197" s="26"/>
      <c r="D197" s="26"/>
      <c r="E197" s="26"/>
      <c r="F197" s="26"/>
      <c r="G197" s="26"/>
      <c r="H197" s="24"/>
      <c r="I197" s="27"/>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row>
    <row r="198" spans="1:82" ht="16.5" customHeight="1" x14ac:dyDescent="0.25">
      <c r="A198" s="26"/>
      <c r="B198" s="26"/>
      <c r="C198" s="26"/>
      <c r="D198" s="26"/>
      <c r="E198" s="26"/>
      <c r="F198" s="26"/>
      <c r="G198" s="26"/>
      <c r="H198" s="24"/>
      <c r="I198" s="27"/>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row>
    <row r="199" spans="1:82" ht="16.5" customHeight="1" x14ac:dyDescent="0.25">
      <c r="A199" s="26"/>
      <c r="B199" s="26"/>
      <c r="C199" s="26"/>
      <c r="D199" s="26"/>
      <c r="E199" s="26"/>
      <c r="F199" s="26"/>
      <c r="G199" s="26"/>
      <c r="H199" s="24"/>
      <c r="I199" s="27"/>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row>
    <row r="200" spans="1:82" ht="16.5" customHeight="1" x14ac:dyDescent="0.25">
      <c r="A200" s="26"/>
      <c r="B200" s="26"/>
      <c r="C200" s="26"/>
      <c r="D200" s="26"/>
      <c r="E200" s="26"/>
      <c r="F200" s="26"/>
      <c r="G200" s="26"/>
      <c r="H200" s="24"/>
      <c r="I200" s="27"/>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row>
    <row r="201" spans="1:82" ht="16.5" customHeight="1" x14ac:dyDescent="0.25">
      <c r="A201" s="26"/>
      <c r="B201" s="26"/>
      <c r="C201" s="26"/>
      <c r="D201" s="26"/>
      <c r="E201" s="26"/>
      <c r="F201" s="26"/>
      <c r="G201" s="26"/>
      <c r="H201" s="24"/>
      <c r="I201" s="27"/>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row>
    <row r="202" spans="1:82" ht="16.5" customHeight="1" x14ac:dyDescent="0.25">
      <c r="A202" s="26"/>
      <c r="B202" s="26"/>
      <c r="C202" s="26"/>
      <c r="D202" s="26"/>
      <c r="E202" s="26"/>
      <c r="F202" s="26"/>
      <c r="G202" s="26"/>
      <c r="H202" s="24"/>
      <c r="I202" s="27"/>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row>
    <row r="203" spans="1:82" ht="16.5" customHeight="1" x14ac:dyDescent="0.25">
      <c r="A203" s="26"/>
      <c r="B203" s="26"/>
      <c r="C203" s="26"/>
      <c r="D203" s="26"/>
      <c r="E203" s="26"/>
      <c r="F203" s="26"/>
      <c r="G203" s="26"/>
      <c r="H203" s="24"/>
      <c r="I203" s="27"/>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row>
    <row r="204" spans="1:82" ht="16.5" customHeight="1" x14ac:dyDescent="0.25">
      <c r="A204" s="26"/>
      <c r="B204" s="26"/>
      <c r="C204" s="26"/>
      <c r="D204" s="26"/>
      <c r="E204" s="26"/>
      <c r="F204" s="26"/>
      <c r="G204" s="26"/>
      <c r="H204" s="24"/>
      <c r="I204" s="27"/>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row>
    <row r="205" spans="1:82" ht="16.5" customHeight="1" x14ac:dyDescent="0.25">
      <c r="A205" s="26"/>
      <c r="B205" s="26"/>
      <c r="C205" s="26"/>
      <c r="D205" s="26"/>
      <c r="E205" s="26"/>
      <c r="F205" s="26"/>
      <c r="G205" s="26"/>
      <c r="H205" s="24"/>
      <c r="I205" s="27"/>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row>
    <row r="206" spans="1:82" ht="16.5" customHeight="1" x14ac:dyDescent="0.25">
      <c r="A206" s="26"/>
      <c r="B206" s="26"/>
      <c r="C206" s="26"/>
      <c r="D206" s="26"/>
      <c r="E206" s="26"/>
      <c r="F206" s="26"/>
      <c r="G206" s="26"/>
      <c r="H206" s="24"/>
      <c r="I206" s="27"/>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row>
    <row r="207" spans="1:82" ht="16.5" customHeight="1" x14ac:dyDescent="0.25">
      <c r="A207" s="26"/>
      <c r="B207" s="26"/>
      <c r="C207" s="26"/>
      <c r="D207" s="26"/>
      <c r="E207" s="26"/>
      <c r="F207" s="26"/>
      <c r="G207" s="26"/>
      <c r="H207" s="24"/>
      <c r="I207" s="27"/>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row>
    <row r="208" spans="1:82" ht="16.5" customHeight="1" x14ac:dyDescent="0.25">
      <c r="A208" s="26"/>
      <c r="B208" s="26"/>
      <c r="C208" s="26"/>
      <c r="D208" s="26"/>
      <c r="E208" s="26"/>
      <c r="F208" s="26"/>
      <c r="G208" s="26"/>
      <c r="H208" s="24"/>
      <c r="I208" s="27"/>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row>
    <row r="209" spans="1:82" ht="16.5" customHeight="1" x14ac:dyDescent="0.25">
      <c r="A209" s="26"/>
      <c r="B209" s="26"/>
      <c r="C209" s="26"/>
      <c r="D209" s="26"/>
      <c r="E209" s="26"/>
      <c r="F209" s="26"/>
      <c r="G209" s="26"/>
      <c r="H209" s="24"/>
      <c r="I209" s="27"/>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row>
    <row r="210" spans="1:82" ht="16.5" customHeight="1" x14ac:dyDescent="0.25">
      <c r="A210" s="26"/>
      <c r="B210" s="26"/>
      <c r="C210" s="26"/>
      <c r="D210" s="26"/>
      <c r="E210" s="26"/>
      <c r="F210" s="26"/>
      <c r="G210" s="26"/>
      <c r="H210" s="24"/>
      <c r="I210" s="27"/>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row>
    <row r="211" spans="1:82" ht="16.5" customHeight="1" x14ac:dyDescent="0.25">
      <c r="A211" s="26"/>
      <c r="B211" s="26"/>
      <c r="C211" s="26"/>
      <c r="D211" s="26"/>
      <c r="E211" s="26"/>
      <c r="F211" s="26"/>
      <c r="G211" s="26"/>
      <c r="H211" s="24"/>
      <c r="I211" s="27"/>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row>
    <row r="212" spans="1:82" ht="16.5" customHeight="1" x14ac:dyDescent="0.25">
      <c r="A212" s="26"/>
      <c r="B212" s="26"/>
      <c r="C212" s="26"/>
      <c r="D212" s="26"/>
      <c r="E212" s="26"/>
      <c r="F212" s="26"/>
      <c r="G212" s="26"/>
      <c r="H212" s="24"/>
      <c r="I212" s="27"/>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row>
    <row r="213" spans="1:82" ht="16.5" customHeight="1" x14ac:dyDescent="0.25">
      <c r="A213" s="26"/>
      <c r="B213" s="26"/>
      <c r="C213" s="26"/>
      <c r="D213" s="26"/>
      <c r="E213" s="26"/>
      <c r="F213" s="26"/>
      <c r="G213" s="26"/>
      <c r="H213" s="24"/>
      <c r="I213" s="27"/>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row>
    <row r="214" spans="1:82" ht="16.5" customHeight="1" x14ac:dyDescent="0.25">
      <c r="A214" s="26"/>
      <c r="B214" s="26"/>
      <c r="C214" s="26"/>
      <c r="D214" s="26"/>
      <c r="E214" s="26"/>
      <c r="F214" s="26"/>
      <c r="G214" s="26"/>
      <c r="H214" s="24"/>
      <c r="I214" s="27"/>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row>
    <row r="215" spans="1:82" ht="16.5" customHeight="1" x14ac:dyDescent="0.25">
      <c r="A215" s="26"/>
      <c r="B215" s="26"/>
      <c r="C215" s="26"/>
      <c r="D215" s="26"/>
      <c r="E215" s="26"/>
      <c r="F215" s="26"/>
      <c r="G215" s="26"/>
      <c r="H215" s="24"/>
      <c r="I215" s="27"/>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row>
    <row r="216" spans="1:82" ht="16.5" customHeight="1" x14ac:dyDescent="0.25">
      <c r="A216" s="26"/>
      <c r="B216" s="26"/>
      <c r="C216" s="26"/>
      <c r="D216" s="26"/>
      <c r="E216" s="26"/>
      <c r="F216" s="26"/>
      <c r="G216" s="26"/>
      <c r="H216" s="24"/>
      <c r="I216" s="27"/>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row>
    <row r="217" spans="1:82" ht="16.5" customHeight="1" x14ac:dyDescent="0.25">
      <c r="A217" s="26"/>
      <c r="B217" s="26"/>
      <c r="C217" s="26"/>
      <c r="D217" s="26"/>
      <c r="E217" s="26"/>
      <c r="F217" s="26"/>
      <c r="G217" s="26"/>
      <c r="H217" s="24"/>
      <c r="I217" s="27"/>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row>
    <row r="218" spans="1:82" ht="16.5" customHeight="1" x14ac:dyDescent="0.25">
      <c r="A218" s="26"/>
      <c r="B218" s="26"/>
      <c r="C218" s="26"/>
      <c r="D218" s="26"/>
      <c r="E218" s="26"/>
      <c r="F218" s="26"/>
      <c r="G218" s="26"/>
      <c r="H218" s="24"/>
      <c r="I218" s="27"/>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row>
    <row r="219" spans="1:82" ht="16.5" customHeight="1" x14ac:dyDescent="0.25">
      <c r="A219" s="26"/>
      <c r="B219" s="26"/>
      <c r="C219" s="26"/>
      <c r="D219" s="26"/>
      <c r="E219" s="26"/>
      <c r="F219" s="26"/>
      <c r="G219" s="26"/>
      <c r="H219" s="24"/>
      <c r="I219" s="27"/>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row>
    <row r="220" spans="1:82" ht="16.5" customHeight="1" x14ac:dyDescent="0.25">
      <c r="A220" s="26"/>
      <c r="B220" s="26"/>
      <c r="C220" s="26"/>
      <c r="D220" s="26"/>
      <c r="E220" s="26"/>
      <c r="F220" s="26"/>
      <c r="G220" s="26"/>
      <c r="H220" s="24"/>
      <c r="I220" s="27"/>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row>
    <row r="221" spans="1:82" ht="16.5" customHeight="1" x14ac:dyDescent="0.25">
      <c r="A221" s="26"/>
      <c r="B221" s="26"/>
      <c r="C221" s="26"/>
      <c r="D221" s="26"/>
      <c r="E221" s="26"/>
      <c r="F221" s="26"/>
      <c r="G221" s="26"/>
      <c r="H221" s="24"/>
      <c r="I221" s="27"/>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row>
    <row r="222" spans="1:82" ht="16.5" customHeight="1" x14ac:dyDescent="0.25">
      <c r="A222" s="26"/>
      <c r="B222" s="26"/>
      <c r="C222" s="26"/>
      <c r="D222" s="26"/>
      <c r="E222" s="26"/>
      <c r="F222" s="26"/>
      <c r="G222" s="26"/>
      <c r="H222" s="24"/>
      <c r="I222" s="27"/>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row>
    <row r="223" spans="1:82" ht="16.5" customHeight="1" x14ac:dyDescent="0.25">
      <c r="A223" s="26"/>
      <c r="B223" s="26"/>
      <c r="C223" s="26"/>
      <c r="D223" s="26"/>
      <c r="E223" s="26"/>
      <c r="F223" s="26"/>
      <c r="G223" s="26"/>
      <c r="H223" s="24"/>
      <c r="I223" s="27"/>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row>
    <row r="224" spans="1:82" ht="16.5" customHeight="1" x14ac:dyDescent="0.25">
      <c r="A224" s="26"/>
      <c r="B224" s="26"/>
      <c r="C224" s="26"/>
      <c r="D224" s="26"/>
      <c r="E224" s="26"/>
      <c r="F224" s="26"/>
      <c r="G224" s="26"/>
      <c r="H224" s="24"/>
      <c r="I224" s="27"/>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row>
    <row r="225" spans="1:82" ht="16.5" customHeight="1" x14ac:dyDescent="0.25">
      <c r="A225" s="26"/>
      <c r="B225" s="26"/>
      <c r="C225" s="26"/>
      <c r="D225" s="26"/>
      <c r="E225" s="26"/>
      <c r="F225" s="26"/>
      <c r="G225" s="26"/>
      <c r="H225" s="24"/>
      <c r="I225" s="27"/>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row>
    <row r="226" spans="1:82" ht="16.5" customHeight="1" x14ac:dyDescent="0.25">
      <c r="A226" s="26"/>
      <c r="B226" s="26"/>
      <c r="C226" s="26"/>
      <c r="D226" s="26"/>
      <c r="E226" s="26"/>
      <c r="F226" s="26"/>
      <c r="G226" s="26"/>
      <c r="H226" s="24"/>
      <c r="I226" s="27"/>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row>
    <row r="227" spans="1:82" ht="16.5" customHeight="1" x14ac:dyDescent="0.25">
      <c r="A227" s="26"/>
      <c r="B227" s="26"/>
      <c r="C227" s="26"/>
      <c r="D227" s="26"/>
      <c r="E227" s="26"/>
      <c r="F227" s="26"/>
      <c r="G227" s="26"/>
      <c r="H227" s="24"/>
      <c r="I227" s="27"/>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row>
    <row r="228" spans="1:82" ht="16.5" customHeight="1" x14ac:dyDescent="0.25">
      <c r="A228" s="26"/>
      <c r="B228" s="26"/>
      <c r="C228" s="26"/>
      <c r="D228" s="26"/>
      <c r="E228" s="26"/>
      <c r="F228" s="26"/>
      <c r="G228" s="26"/>
      <c r="H228" s="24"/>
      <c r="I228" s="27"/>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row>
    <row r="229" spans="1:82" ht="16.5" customHeight="1" x14ac:dyDescent="0.25">
      <c r="A229" s="26"/>
      <c r="B229" s="26"/>
      <c r="C229" s="26"/>
      <c r="D229" s="26"/>
      <c r="E229" s="26"/>
      <c r="F229" s="26"/>
      <c r="G229" s="26"/>
      <c r="H229" s="24"/>
      <c r="I229" s="27"/>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row>
    <row r="230" spans="1:82" ht="16.5" customHeight="1" x14ac:dyDescent="0.25">
      <c r="A230" s="26"/>
      <c r="B230" s="26"/>
      <c r="C230" s="26"/>
      <c r="D230" s="26"/>
      <c r="E230" s="26"/>
      <c r="F230" s="26"/>
      <c r="G230" s="26"/>
      <c r="H230" s="24"/>
      <c r="I230" s="27"/>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row>
    <row r="231" spans="1:82" ht="16.5" customHeight="1" x14ac:dyDescent="0.25">
      <c r="A231" s="26"/>
      <c r="B231" s="26"/>
      <c r="C231" s="26"/>
      <c r="D231" s="26"/>
      <c r="E231" s="26"/>
      <c r="F231" s="26"/>
      <c r="G231" s="26"/>
      <c r="H231" s="24"/>
      <c r="I231" s="27"/>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row>
    <row r="232" spans="1:82" ht="16.5" customHeight="1" x14ac:dyDescent="0.25">
      <c r="A232" s="26"/>
      <c r="B232" s="26"/>
      <c r="C232" s="26"/>
      <c r="D232" s="26"/>
      <c r="E232" s="26"/>
      <c r="F232" s="26"/>
      <c r="G232" s="26"/>
      <c r="H232" s="24"/>
      <c r="I232" s="27"/>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row>
    <row r="233" spans="1:82" ht="16.5" customHeight="1" x14ac:dyDescent="0.25">
      <c r="A233" s="26"/>
      <c r="B233" s="26"/>
      <c r="C233" s="26"/>
      <c r="D233" s="26"/>
      <c r="E233" s="26"/>
      <c r="F233" s="26"/>
      <c r="G233" s="26"/>
      <c r="H233" s="24"/>
      <c r="I233" s="27"/>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row>
    <row r="234" spans="1:82" ht="16.5" customHeight="1" x14ac:dyDescent="0.25">
      <c r="A234" s="26"/>
      <c r="B234" s="26"/>
      <c r="C234" s="26"/>
      <c r="D234" s="26"/>
      <c r="E234" s="26"/>
      <c r="F234" s="26"/>
      <c r="G234" s="26"/>
      <c r="H234" s="24"/>
      <c r="I234" s="27"/>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row>
    <row r="235" spans="1:82" ht="16.5" customHeight="1" x14ac:dyDescent="0.25">
      <c r="A235" s="26"/>
      <c r="B235" s="26"/>
      <c r="C235" s="26"/>
      <c r="D235" s="26"/>
      <c r="E235" s="26"/>
      <c r="F235" s="26"/>
      <c r="G235" s="26"/>
      <c r="H235" s="24"/>
      <c r="I235" s="27"/>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row>
    <row r="236" spans="1:82" ht="16.5" customHeight="1" x14ac:dyDescent="0.25">
      <c r="A236" s="26"/>
      <c r="B236" s="26"/>
      <c r="C236" s="26"/>
      <c r="D236" s="26"/>
      <c r="E236" s="26"/>
      <c r="F236" s="26"/>
      <c r="G236" s="26"/>
      <c r="H236" s="24"/>
      <c r="I236" s="27"/>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row>
    <row r="237" spans="1:82" ht="16.5" customHeight="1" x14ac:dyDescent="0.25">
      <c r="A237" s="26"/>
      <c r="B237" s="26"/>
      <c r="C237" s="26"/>
      <c r="D237" s="26"/>
      <c r="E237" s="26"/>
      <c r="F237" s="26"/>
      <c r="G237" s="26"/>
      <c r="H237" s="24"/>
      <c r="I237" s="27"/>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row>
    <row r="238" spans="1:82" ht="16.5" customHeight="1" x14ac:dyDescent="0.25">
      <c r="A238" s="26"/>
      <c r="B238" s="26"/>
      <c r="C238" s="26"/>
      <c r="D238" s="26"/>
      <c r="E238" s="26"/>
      <c r="F238" s="26"/>
      <c r="G238" s="26"/>
      <c r="H238" s="24"/>
      <c r="I238" s="27"/>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row>
    <row r="239" spans="1:82" ht="16.5" customHeight="1" x14ac:dyDescent="0.25">
      <c r="A239" s="26"/>
      <c r="B239" s="26"/>
      <c r="C239" s="26"/>
      <c r="D239" s="26"/>
      <c r="E239" s="26"/>
      <c r="F239" s="26"/>
      <c r="G239" s="26"/>
      <c r="H239" s="24"/>
      <c r="I239" s="27"/>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row>
    <row r="240" spans="1:82" ht="16.5" customHeight="1" x14ac:dyDescent="0.25">
      <c r="A240" s="26"/>
      <c r="B240" s="26"/>
      <c r="C240" s="26"/>
      <c r="D240" s="26"/>
      <c r="E240" s="26"/>
      <c r="F240" s="26"/>
      <c r="G240" s="26"/>
      <c r="H240" s="24"/>
      <c r="I240" s="27"/>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row>
    <row r="241" spans="1:82" ht="16.5" customHeight="1" x14ac:dyDescent="0.25">
      <c r="A241" s="26"/>
      <c r="B241" s="26"/>
      <c r="C241" s="26"/>
      <c r="D241" s="26"/>
      <c r="E241" s="26"/>
      <c r="F241" s="26"/>
      <c r="G241" s="26"/>
      <c r="H241" s="24"/>
      <c r="I241" s="27"/>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row>
    <row r="242" spans="1:82" ht="16.5" customHeight="1" x14ac:dyDescent="0.25">
      <c r="A242" s="26"/>
      <c r="B242" s="26"/>
      <c r="C242" s="26"/>
      <c r="D242" s="26"/>
      <c r="E242" s="26"/>
      <c r="F242" s="26"/>
      <c r="G242" s="26"/>
      <c r="H242" s="24"/>
      <c r="I242" s="27"/>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row>
    <row r="243" spans="1:82" ht="16.5" customHeight="1" x14ac:dyDescent="0.25">
      <c r="A243" s="26"/>
      <c r="B243" s="26"/>
      <c r="C243" s="26"/>
      <c r="D243" s="26"/>
      <c r="E243" s="26"/>
      <c r="F243" s="26"/>
      <c r="G243" s="26"/>
      <c r="H243" s="24"/>
      <c r="I243" s="27"/>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row>
    <row r="244" spans="1:82" ht="16.5" customHeight="1" x14ac:dyDescent="0.25">
      <c r="A244" s="26"/>
      <c r="B244" s="26"/>
      <c r="C244" s="26"/>
      <c r="D244" s="26"/>
      <c r="E244" s="26"/>
      <c r="F244" s="26"/>
      <c r="G244" s="26"/>
      <c r="H244" s="24"/>
      <c r="I244" s="27"/>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row>
    <row r="245" spans="1:82" ht="16.5" customHeight="1" x14ac:dyDescent="0.25">
      <c r="A245" s="26"/>
      <c r="B245" s="26"/>
      <c r="C245" s="26"/>
      <c r="D245" s="26"/>
      <c r="E245" s="26"/>
      <c r="F245" s="26"/>
      <c r="G245" s="26"/>
      <c r="H245" s="24"/>
      <c r="I245" s="27"/>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row>
    <row r="246" spans="1:82" ht="16.5" customHeight="1" x14ac:dyDescent="0.25">
      <c r="A246" s="26"/>
      <c r="B246" s="26"/>
      <c r="C246" s="26"/>
      <c r="D246" s="26"/>
      <c r="E246" s="26"/>
      <c r="F246" s="26"/>
      <c r="G246" s="26"/>
      <c r="H246" s="24"/>
      <c r="I246" s="27"/>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row>
    <row r="247" spans="1:82" ht="16.5" customHeight="1" x14ac:dyDescent="0.25">
      <c r="A247" s="26"/>
      <c r="B247" s="26"/>
      <c r="C247" s="26"/>
      <c r="D247" s="26"/>
      <c r="E247" s="26"/>
      <c r="F247" s="26"/>
      <c r="G247" s="26"/>
      <c r="H247" s="24"/>
      <c r="I247" s="27"/>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row>
    <row r="248" spans="1:82" ht="16.5" customHeight="1" x14ac:dyDescent="0.25">
      <c r="A248" s="26"/>
      <c r="B248" s="26"/>
      <c r="C248" s="26"/>
      <c r="D248" s="26"/>
      <c r="E248" s="26"/>
      <c r="F248" s="26"/>
      <c r="G248" s="26"/>
      <c r="H248" s="24"/>
      <c r="I248" s="27"/>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row>
    <row r="249" spans="1:82" ht="16.5" customHeight="1" x14ac:dyDescent="0.25">
      <c r="A249" s="26"/>
      <c r="B249" s="26"/>
      <c r="C249" s="26"/>
      <c r="D249" s="26"/>
      <c r="E249" s="26"/>
      <c r="F249" s="26"/>
      <c r="G249" s="26"/>
      <c r="H249" s="24"/>
      <c r="I249" s="27"/>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row>
    <row r="250" spans="1:82" ht="16.5" customHeight="1" x14ac:dyDescent="0.25">
      <c r="A250" s="26"/>
      <c r="B250" s="26"/>
      <c r="C250" s="26"/>
      <c r="D250" s="26"/>
      <c r="E250" s="26"/>
      <c r="F250" s="26"/>
      <c r="G250" s="26"/>
      <c r="H250" s="24"/>
      <c r="I250" s="27"/>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row>
    <row r="251" spans="1:82" ht="16.5" customHeight="1" x14ac:dyDescent="0.25">
      <c r="A251" s="26"/>
      <c r="B251" s="26"/>
      <c r="C251" s="26"/>
      <c r="D251" s="26"/>
      <c r="E251" s="26"/>
      <c r="F251" s="26"/>
      <c r="G251" s="26"/>
      <c r="H251" s="24"/>
      <c r="I251" s="27"/>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row>
    <row r="252" spans="1:82" ht="16.5" customHeight="1" x14ac:dyDescent="0.25">
      <c r="A252" s="26"/>
      <c r="B252" s="26"/>
      <c r="C252" s="26"/>
      <c r="D252" s="26"/>
      <c r="E252" s="26"/>
      <c r="F252" s="26"/>
      <c r="G252" s="26"/>
      <c r="H252" s="24"/>
      <c r="I252" s="27"/>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row>
    <row r="253" spans="1:82" ht="16.5" customHeight="1" x14ac:dyDescent="0.25">
      <c r="A253" s="26"/>
      <c r="B253" s="26"/>
      <c r="C253" s="26"/>
      <c r="D253" s="26"/>
      <c r="E253" s="26"/>
      <c r="F253" s="26"/>
      <c r="G253" s="26"/>
      <c r="H253" s="24"/>
      <c r="I253" s="27"/>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row>
    <row r="254" spans="1:82" ht="16.5" customHeight="1" x14ac:dyDescent="0.25">
      <c r="A254" s="26"/>
      <c r="B254" s="26"/>
      <c r="C254" s="26"/>
      <c r="D254" s="26"/>
      <c r="E254" s="26"/>
      <c r="F254" s="26"/>
      <c r="G254" s="26"/>
      <c r="H254" s="24"/>
      <c r="I254" s="27"/>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row>
    <row r="255" spans="1:82" ht="16.5" customHeight="1" x14ac:dyDescent="0.25">
      <c r="A255" s="26"/>
      <c r="B255" s="26"/>
      <c r="C255" s="26"/>
      <c r="D255" s="26"/>
      <c r="E255" s="26"/>
      <c r="F255" s="26"/>
      <c r="G255" s="26"/>
      <c r="H255" s="24"/>
      <c r="I255" s="27"/>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row>
    <row r="256" spans="1:82" ht="16.5" customHeight="1" x14ac:dyDescent="0.25">
      <c r="A256" s="26"/>
      <c r="B256" s="26"/>
      <c r="C256" s="26"/>
      <c r="D256" s="26"/>
      <c r="E256" s="26"/>
      <c r="F256" s="26"/>
      <c r="G256" s="26"/>
      <c r="H256" s="24"/>
      <c r="I256" s="27"/>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row>
    <row r="257" spans="1:82" ht="16.5" customHeight="1" x14ac:dyDescent="0.25">
      <c r="A257" s="26"/>
      <c r="B257" s="26"/>
      <c r="C257" s="26"/>
      <c r="D257" s="26"/>
      <c r="E257" s="26"/>
      <c r="F257" s="26"/>
      <c r="G257" s="26"/>
      <c r="H257" s="24"/>
      <c r="I257" s="27"/>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row>
    <row r="258" spans="1:82" ht="16.5" customHeight="1" x14ac:dyDescent="0.25">
      <c r="A258" s="26"/>
      <c r="B258" s="26"/>
      <c r="C258" s="26"/>
      <c r="D258" s="26"/>
      <c r="E258" s="26"/>
      <c r="F258" s="26"/>
      <c r="G258" s="26"/>
      <c r="H258" s="24"/>
      <c r="I258" s="27"/>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row>
    <row r="259" spans="1:82" ht="16.5" customHeight="1" x14ac:dyDescent="0.25">
      <c r="A259" s="26"/>
      <c r="B259" s="26"/>
      <c r="C259" s="26"/>
      <c r="D259" s="26"/>
      <c r="E259" s="26"/>
      <c r="F259" s="26"/>
      <c r="G259" s="26"/>
      <c r="H259" s="24"/>
      <c r="I259" s="27"/>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row>
    <row r="260" spans="1:82" ht="16.5" customHeight="1" x14ac:dyDescent="0.25">
      <c r="A260" s="26"/>
      <c r="B260" s="26"/>
      <c r="C260" s="26"/>
      <c r="D260" s="26"/>
      <c r="E260" s="26"/>
      <c r="F260" s="26"/>
      <c r="G260" s="26"/>
      <c r="H260" s="24"/>
      <c r="I260" s="27"/>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row>
    <row r="261" spans="1:82" ht="16.5" customHeight="1" x14ac:dyDescent="0.25">
      <c r="A261" s="26"/>
      <c r="B261" s="26"/>
      <c r="C261" s="26"/>
      <c r="D261" s="26"/>
      <c r="E261" s="26"/>
      <c r="F261" s="26"/>
      <c r="G261" s="26"/>
      <c r="H261" s="24"/>
      <c r="I261" s="27"/>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row>
    <row r="262" spans="1:82" ht="16.5" customHeight="1" x14ac:dyDescent="0.25">
      <c r="A262" s="26"/>
      <c r="B262" s="26"/>
      <c r="C262" s="26"/>
      <c r="D262" s="26"/>
      <c r="E262" s="26"/>
      <c r="F262" s="26"/>
      <c r="G262" s="26"/>
      <c r="H262" s="24"/>
      <c r="I262" s="27"/>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row>
    <row r="263" spans="1:82" ht="16.5" customHeight="1" x14ac:dyDescent="0.25">
      <c r="A263" s="26"/>
      <c r="B263" s="26"/>
      <c r="C263" s="26"/>
      <c r="D263" s="26"/>
      <c r="E263" s="26"/>
      <c r="F263" s="26"/>
      <c r="G263" s="26"/>
      <c r="H263" s="24"/>
      <c r="I263" s="27"/>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row>
    <row r="264" spans="1:82" ht="16.5" customHeight="1" x14ac:dyDescent="0.25">
      <c r="A264" s="26"/>
      <c r="B264" s="26"/>
      <c r="C264" s="26"/>
      <c r="D264" s="26"/>
      <c r="E264" s="26"/>
      <c r="F264" s="26"/>
      <c r="G264" s="26"/>
      <c r="H264" s="24"/>
      <c r="I264" s="27"/>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row>
    <row r="265" spans="1:82" ht="16.5" customHeight="1" x14ac:dyDescent="0.25">
      <c r="A265" s="26"/>
      <c r="B265" s="26"/>
      <c r="C265" s="26"/>
      <c r="D265" s="26"/>
      <c r="E265" s="26"/>
      <c r="F265" s="26"/>
      <c r="G265" s="26"/>
      <c r="H265" s="24"/>
      <c r="I265" s="27"/>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row>
    <row r="266" spans="1:82" ht="16.5" customHeight="1" x14ac:dyDescent="0.25">
      <c r="A266" s="26"/>
      <c r="B266" s="26"/>
      <c r="C266" s="26"/>
      <c r="D266" s="26"/>
      <c r="E266" s="26"/>
      <c r="F266" s="26"/>
      <c r="G266" s="26"/>
      <c r="H266" s="24"/>
      <c r="I266" s="27"/>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row>
    <row r="267" spans="1:82" ht="16.5" customHeight="1" x14ac:dyDescent="0.25">
      <c r="A267" s="26"/>
      <c r="B267" s="26"/>
      <c r="C267" s="26"/>
      <c r="D267" s="26"/>
      <c r="E267" s="26"/>
      <c r="F267" s="26"/>
      <c r="G267" s="26"/>
      <c r="H267" s="24"/>
      <c r="I267" s="27"/>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row>
    <row r="268" spans="1:82" ht="16.5" customHeight="1" x14ac:dyDescent="0.25">
      <c r="A268" s="26"/>
      <c r="B268" s="26"/>
      <c r="C268" s="26"/>
      <c r="D268" s="26"/>
      <c r="E268" s="26"/>
      <c r="F268" s="26"/>
      <c r="G268" s="26"/>
      <c r="H268" s="24"/>
      <c r="I268" s="27"/>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row>
    <row r="269" spans="1:82" ht="16.5" customHeight="1" x14ac:dyDescent="0.25">
      <c r="A269" s="26"/>
      <c r="B269" s="26"/>
      <c r="C269" s="26"/>
      <c r="D269" s="26"/>
      <c r="E269" s="26"/>
      <c r="F269" s="26"/>
      <c r="G269" s="26"/>
      <c r="H269" s="24"/>
      <c r="I269" s="27"/>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row>
    <row r="270" spans="1:82" ht="16.5" customHeight="1" x14ac:dyDescent="0.25">
      <c r="A270" s="26"/>
      <c r="B270" s="26"/>
      <c r="C270" s="26"/>
      <c r="D270" s="26"/>
      <c r="E270" s="26"/>
      <c r="F270" s="26"/>
      <c r="G270" s="26"/>
      <c r="H270" s="24"/>
      <c r="I270" s="27"/>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row>
    <row r="271" spans="1:82" ht="16.5" customHeight="1" x14ac:dyDescent="0.25">
      <c r="A271" s="26"/>
      <c r="B271" s="26"/>
      <c r="C271" s="26"/>
      <c r="D271" s="26"/>
      <c r="E271" s="26"/>
      <c r="F271" s="26"/>
      <c r="G271" s="26"/>
      <c r="H271" s="24"/>
      <c r="I271" s="27"/>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row>
    <row r="272" spans="1:82" ht="16.5" customHeight="1" x14ac:dyDescent="0.25">
      <c r="A272" s="26"/>
      <c r="B272" s="26"/>
      <c r="C272" s="26"/>
      <c r="D272" s="26"/>
      <c r="E272" s="26"/>
      <c r="F272" s="26"/>
      <c r="G272" s="26"/>
      <c r="H272" s="24"/>
      <c r="I272" s="27"/>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row>
    <row r="273" spans="1:82" ht="16.5" customHeight="1" x14ac:dyDescent="0.25">
      <c r="A273" s="26"/>
      <c r="B273" s="26"/>
      <c r="C273" s="26"/>
      <c r="D273" s="26"/>
      <c r="E273" s="26"/>
      <c r="F273" s="26"/>
      <c r="G273" s="26"/>
      <c r="H273" s="24"/>
      <c r="I273" s="27"/>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row>
    <row r="274" spans="1:82" ht="16.5" customHeight="1" x14ac:dyDescent="0.25">
      <c r="A274" s="26"/>
      <c r="B274" s="26"/>
      <c r="C274" s="26"/>
      <c r="D274" s="26"/>
      <c r="E274" s="26"/>
      <c r="F274" s="26"/>
      <c r="G274" s="26"/>
      <c r="H274" s="24"/>
      <c r="I274" s="27"/>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row>
    <row r="275" spans="1:82" ht="16.5" customHeight="1" x14ac:dyDescent="0.25">
      <c r="A275" s="26"/>
      <c r="B275" s="26"/>
      <c r="C275" s="26"/>
      <c r="D275" s="26"/>
      <c r="E275" s="26"/>
      <c r="F275" s="26"/>
      <c r="G275" s="26"/>
      <c r="H275" s="24"/>
      <c r="I275" s="27"/>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row>
    <row r="276" spans="1:82" ht="16.5" customHeight="1" x14ac:dyDescent="0.25">
      <c r="A276" s="26"/>
      <c r="B276" s="26"/>
      <c r="C276" s="26"/>
      <c r="D276" s="26"/>
      <c r="E276" s="26"/>
      <c r="F276" s="26"/>
      <c r="G276" s="26"/>
      <c r="H276" s="24"/>
      <c r="I276" s="27"/>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row>
    <row r="277" spans="1:82" ht="16.5" customHeight="1" x14ac:dyDescent="0.25">
      <c r="A277" s="26"/>
      <c r="B277" s="26"/>
      <c r="C277" s="26"/>
      <c r="D277" s="26"/>
      <c r="E277" s="26"/>
      <c r="F277" s="26"/>
      <c r="G277" s="26"/>
      <c r="H277" s="24"/>
      <c r="I277" s="27"/>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row>
    <row r="278" spans="1:82" ht="16.5" customHeight="1" x14ac:dyDescent="0.25">
      <c r="A278" s="26"/>
      <c r="B278" s="26"/>
      <c r="C278" s="26"/>
      <c r="D278" s="26"/>
      <c r="E278" s="26"/>
      <c r="F278" s="26"/>
      <c r="G278" s="26"/>
      <c r="H278" s="24"/>
      <c r="I278" s="27"/>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row>
    <row r="279" spans="1:82" ht="16.5" customHeight="1" x14ac:dyDescent="0.25">
      <c r="A279" s="26"/>
      <c r="B279" s="26"/>
      <c r="C279" s="26"/>
      <c r="D279" s="26"/>
      <c r="E279" s="26"/>
      <c r="F279" s="26"/>
      <c r="G279" s="26"/>
      <c r="H279" s="24"/>
      <c r="I279" s="27"/>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row>
    <row r="280" spans="1:82" ht="16.5" customHeight="1" x14ac:dyDescent="0.25">
      <c r="A280" s="26"/>
      <c r="B280" s="26"/>
      <c r="C280" s="26"/>
      <c r="D280" s="26"/>
      <c r="E280" s="26"/>
      <c r="F280" s="26"/>
      <c r="G280" s="26"/>
      <c r="H280" s="24"/>
      <c r="I280" s="27"/>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row>
    <row r="281" spans="1:82" ht="16.5" customHeight="1" x14ac:dyDescent="0.25">
      <c r="A281" s="26"/>
      <c r="B281" s="26"/>
      <c r="C281" s="26"/>
      <c r="D281" s="26"/>
      <c r="E281" s="26"/>
      <c r="F281" s="26"/>
      <c r="G281" s="26"/>
      <c r="H281" s="24"/>
      <c r="I281" s="27"/>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row>
    <row r="282" spans="1:82" ht="16.5" customHeight="1" x14ac:dyDescent="0.25">
      <c r="A282" s="26"/>
      <c r="B282" s="26"/>
      <c r="C282" s="26"/>
      <c r="D282" s="26"/>
      <c r="E282" s="26"/>
      <c r="F282" s="26"/>
      <c r="G282" s="26"/>
      <c r="H282" s="24"/>
      <c r="I282" s="27"/>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row>
    <row r="283" spans="1:82" ht="16.5" customHeight="1" x14ac:dyDescent="0.25">
      <c r="A283" s="26"/>
      <c r="B283" s="26"/>
      <c r="C283" s="26"/>
      <c r="D283" s="26"/>
      <c r="E283" s="26"/>
      <c r="F283" s="26"/>
      <c r="G283" s="26"/>
      <c r="H283" s="24"/>
      <c r="I283" s="27"/>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row>
    <row r="284" spans="1:82" ht="16.5" customHeight="1" x14ac:dyDescent="0.25">
      <c r="A284" s="26"/>
      <c r="B284" s="26"/>
      <c r="C284" s="26"/>
      <c r="D284" s="26"/>
      <c r="E284" s="26"/>
      <c r="F284" s="26"/>
      <c r="G284" s="26"/>
      <c r="H284" s="24"/>
      <c r="I284" s="27"/>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row>
    <row r="285" spans="1:82" ht="16.5" customHeight="1" x14ac:dyDescent="0.25">
      <c r="A285" s="26"/>
      <c r="B285" s="26"/>
      <c r="C285" s="26"/>
      <c r="D285" s="26"/>
      <c r="E285" s="26"/>
      <c r="F285" s="26"/>
      <c r="G285" s="26"/>
      <c r="H285" s="24"/>
      <c r="I285" s="27"/>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row>
    <row r="286" spans="1:82" ht="16.5" customHeight="1" x14ac:dyDescent="0.25">
      <c r="A286" s="26"/>
      <c r="B286" s="26"/>
      <c r="C286" s="26"/>
      <c r="D286" s="26"/>
      <c r="E286" s="26"/>
      <c r="F286" s="26"/>
      <c r="G286" s="26"/>
      <c r="H286" s="24"/>
      <c r="I286" s="27"/>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row>
    <row r="287" spans="1:82" ht="16.5" customHeight="1" x14ac:dyDescent="0.25">
      <c r="A287" s="26"/>
      <c r="B287" s="26"/>
      <c r="C287" s="26"/>
      <c r="D287" s="26"/>
      <c r="E287" s="26"/>
      <c r="F287" s="26"/>
      <c r="G287" s="26"/>
      <c r="H287" s="24"/>
      <c r="I287" s="27"/>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row>
    <row r="288" spans="1:82" ht="16.5" customHeight="1" x14ac:dyDescent="0.25">
      <c r="A288" s="26"/>
      <c r="B288" s="26"/>
      <c r="C288" s="26"/>
      <c r="D288" s="26"/>
      <c r="E288" s="26"/>
      <c r="F288" s="26"/>
      <c r="G288" s="26"/>
      <c r="H288" s="24"/>
      <c r="I288" s="27"/>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row>
    <row r="289" spans="1:82" ht="16.5" customHeight="1" x14ac:dyDescent="0.25">
      <c r="A289" s="26"/>
      <c r="B289" s="26"/>
      <c r="C289" s="26"/>
      <c r="D289" s="26"/>
      <c r="E289" s="26"/>
      <c r="F289" s="26"/>
      <c r="G289" s="26"/>
      <c r="H289" s="24"/>
      <c r="I289" s="27"/>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row>
    <row r="290" spans="1:82" ht="16.5" customHeight="1" x14ac:dyDescent="0.25">
      <c r="A290" s="26"/>
      <c r="B290" s="26"/>
      <c r="C290" s="26"/>
      <c r="D290" s="26"/>
      <c r="E290" s="26"/>
      <c r="F290" s="26"/>
      <c r="G290" s="26"/>
      <c r="H290" s="24"/>
      <c r="I290" s="27"/>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row>
    <row r="291" spans="1:82" ht="16.5" customHeight="1" x14ac:dyDescent="0.25">
      <c r="A291" s="26"/>
      <c r="B291" s="26"/>
      <c r="C291" s="26"/>
      <c r="D291" s="26"/>
      <c r="E291" s="26"/>
      <c r="F291" s="26"/>
      <c r="G291" s="26"/>
      <c r="H291" s="24"/>
      <c r="I291" s="27"/>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row>
    <row r="292" spans="1:82" ht="16.5" customHeight="1" x14ac:dyDescent="0.25">
      <c r="A292" s="26"/>
      <c r="B292" s="26"/>
      <c r="C292" s="26"/>
      <c r="D292" s="26"/>
      <c r="E292" s="26"/>
      <c r="F292" s="26"/>
      <c r="G292" s="26"/>
      <c r="H292" s="24"/>
      <c r="I292" s="27"/>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row>
    <row r="293" spans="1:82" ht="16.5" customHeight="1" x14ac:dyDescent="0.25">
      <c r="A293" s="26"/>
      <c r="B293" s="26"/>
      <c r="C293" s="26"/>
      <c r="D293" s="26"/>
      <c r="E293" s="26"/>
      <c r="F293" s="26"/>
      <c r="G293" s="26"/>
      <c r="H293" s="24"/>
      <c r="I293" s="27"/>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row>
    <row r="294" spans="1:82" ht="16.5" customHeight="1" x14ac:dyDescent="0.25">
      <c r="A294" s="26"/>
      <c r="B294" s="26"/>
      <c r="C294" s="26"/>
      <c r="D294" s="26"/>
      <c r="E294" s="26"/>
      <c r="F294" s="26"/>
      <c r="G294" s="26"/>
      <c r="H294" s="24"/>
      <c r="I294" s="27"/>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row>
    <row r="295" spans="1:82" ht="16.5" customHeight="1" x14ac:dyDescent="0.25">
      <c r="A295" s="26"/>
      <c r="B295" s="26"/>
      <c r="C295" s="26"/>
      <c r="D295" s="26"/>
      <c r="E295" s="26"/>
      <c r="F295" s="26"/>
      <c r="G295" s="26"/>
      <c r="H295" s="24"/>
      <c r="I295" s="27"/>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row>
    <row r="296" spans="1:82" ht="16.5" customHeight="1" x14ac:dyDescent="0.25">
      <c r="A296" s="26"/>
      <c r="B296" s="26"/>
      <c r="C296" s="26"/>
      <c r="D296" s="26"/>
      <c r="E296" s="26"/>
      <c r="F296" s="26"/>
      <c r="G296" s="26"/>
      <c r="H296" s="24"/>
      <c r="I296" s="27"/>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row>
    <row r="297" spans="1:82" ht="16.5" customHeight="1" x14ac:dyDescent="0.25">
      <c r="A297" s="26"/>
      <c r="B297" s="26"/>
      <c r="C297" s="26"/>
      <c r="D297" s="26"/>
      <c r="E297" s="26"/>
      <c r="F297" s="26"/>
      <c r="G297" s="26"/>
      <c r="H297" s="24"/>
      <c r="I297" s="27"/>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row>
    <row r="298" spans="1:82" ht="16.5" customHeight="1" x14ac:dyDescent="0.25">
      <c r="A298" s="26"/>
      <c r="B298" s="26"/>
      <c r="C298" s="26"/>
      <c r="D298" s="26"/>
      <c r="E298" s="26"/>
      <c r="F298" s="26"/>
      <c r="G298" s="26"/>
      <c r="H298" s="24"/>
      <c r="I298" s="27"/>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row>
    <row r="299" spans="1:82" ht="16.5" customHeight="1" x14ac:dyDescent="0.25">
      <c r="A299" s="26"/>
      <c r="B299" s="26"/>
      <c r="C299" s="26"/>
      <c r="D299" s="26"/>
      <c r="E299" s="26"/>
      <c r="F299" s="26"/>
      <c r="G299" s="26"/>
      <c r="H299" s="24"/>
      <c r="I299" s="27"/>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row>
    <row r="300" spans="1:82" ht="16.5" customHeight="1" x14ac:dyDescent="0.25">
      <c r="A300" s="26"/>
      <c r="B300" s="26"/>
      <c r="C300" s="26"/>
      <c r="D300" s="26"/>
      <c r="E300" s="26"/>
      <c r="F300" s="26"/>
      <c r="G300" s="26"/>
      <c r="H300" s="24"/>
      <c r="I300" s="27"/>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row>
    <row r="301" spans="1:82" ht="16.5" customHeight="1" x14ac:dyDescent="0.25">
      <c r="A301" s="26"/>
      <c r="B301" s="26"/>
      <c r="C301" s="26"/>
      <c r="D301" s="26"/>
      <c r="E301" s="26"/>
      <c r="F301" s="26"/>
      <c r="G301" s="26"/>
      <c r="H301" s="24"/>
      <c r="I301" s="27"/>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row>
    <row r="302" spans="1:82" ht="16.5" customHeight="1" x14ac:dyDescent="0.25">
      <c r="A302" s="26"/>
      <c r="B302" s="26"/>
      <c r="C302" s="26"/>
      <c r="D302" s="26"/>
      <c r="E302" s="26"/>
      <c r="F302" s="26"/>
      <c r="G302" s="26"/>
      <c r="H302" s="24"/>
      <c r="I302" s="27"/>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row>
    <row r="303" spans="1:82" ht="16.5" customHeight="1" x14ac:dyDescent="0.25">
      <c r="A303" s="26"/>
      <c r="B303" s="26"/>
      <c r="C303" s="26"/>
      <c r="D303" s="26"/>
      <c r="E303" s="26"/>
      <c r="F303" s="26"/>
      <c r="G303" s="26"/>
      <c r="H303" s="24"/>
      <c r="I303" s="27"/>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row>
    <row r="304" spans="1:82" ht="16.5" customHeight="1" x14ac:dyDescent="0.25">
      <c r="A304" s="26"/>
      <c r="B304" s="26"/>
      <c r="C304" s="26"/>
      <c r="D304" s="26"/>
      <c r="E304" s="26"/>
      <c r="F304" s="26"/>
      <c r="G304" s="26"/>
      <c r="H304" s="24"/>
      <c r="I304" s="27"/>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row>
    <row r="305" spans="1:82" ht="16.5" customHeight="1" x14ac:dyDescent="0.25">
      <c r="A305" s="26"/>
      <c r="B305" s="26"/>
      <c r="C305" s="26"/>
      <c r="D305" s="26"/>
      <c r="E305" s="26"/>
      <c r="F305" s="26"/>
      <c r="G305" s="26"/>
      <c r="H305" s="24"/>
      <c r="I305" s="27"/>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row>
    <row r="306" spans="1:82" ht="16.5" customHeight="1" x14ac:dyDescent="0.25">
      <c r="A306" s="26"/>
      <c r="B306" s="26"/>
      <c r="C306" s="26"/>
      <c r="D306" s="26"/>
      <c r="E306" s="26"/>
      <c r="F306" s="26"/>
      <c r="G306" s="26"/>
      <c r="H306" s="24"/>
      <c r="I306" s="27"/>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row>
    <row r="307" spans="1:82" ht="16.5" customHeight="1" x14ac:dyDescent="0.25">
      <c r="A307" s="26"/>
      <c r="B307" s="26"/>
      <c r="C307" s="26"/>
      <c r="D307" s="26"/>
      <c r="E307" s="26"/>
      <c r="F307" s="26"/>
      <c r="G307" s="26"/>
      <c r="H307" s="24"/>
      <c r="I307" s="27"/>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row>
    <row r="308" spans="1:82" ht="16.5" customHeight="1" x14ac:dyDescent="0.25">
      <c r="A308" s="26"/>
      <c r="B308" s="26"/>
      <c r="C308" s="26"/>
      <c r="D308" s="26"/>
      <c r="E308" s="26"/>
      <c r="F308" s="26"/>
      <c r="G308" s="26"/>
      <c r="H308" s="24"/>
      <c r="I308" s="27"/>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row>
    <row r="309" spans="1:82" ht="16.5" customHeight="1" x14ac:dyDescent="0.25">
      <c r="A309" s="26"/>
      <c r="B309" s="26"/>
      <c r="C309" s="26"/>
      <c r="D309" s="26"/>
      <c r="E309" s="26"/>
      <c r="F309" s="26"/>
      <c r="G309" s="26"/>
      <c r="H309" s="24"/>
      <c r="I309" s="27"/>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row>
    <row r="310" spans="1:82" ht="16.5" customHeight="1" x14ac:dyDescent="0.25">
      <c r="A310" s="26"/>
      <c r="B310" s="26"/>
      <c r="C310" s="26"/>
      <c r="D310" s="26"/>
      <c r="E310" s="26"/>
      <c r="F310" s="26"/>
      <c r="G310" s="26"/>
      <c r="H310" s="24"/>
      <c r="I310" s="27"/>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row>
    <row r="311" spans="1:82" ht="16.5" customHeight="1" x14ac:dyDescent="0.25">
      <c r="A311" s="26"/>
      <c r="B311" s="26"/>
      <c r="C311" s="26"/>
      <c r="D311" s="26"/>
      <c r="E311" s="26"/>
      <c r="F311" s="26"/>
      <c r="G311" s="26"/>
      <c r="H311" s="24"/>
      <c r="I311" s="27"/>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row>
    <row r="312" spans="1:82" ht="16.5" customHeight="1" x14ac:dyDescent="0.25">
      <c r="A312" s="26"/>
      <c r="B312" s="26"/>
      <c r="C312" s="26"/>
      <c r="D312" s="26"/>
      <c r="E312" s="26"/>
      <c r="F312" s="26"/>
      <c r="G312" s="26"/>
      <c r="H312" s="24"/>
      <c r="I312" s="27"/>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row>
    <row r="313" spans="1:82" ht="16.5" customHeight="1" x14ac:dyDescent="0.25">
      <c r="A313" s="26"/>
      <c r="B313" s="26"/>
      <c r="C313" s="26"/>
      <c r="D313" s="26"/>
      <c r="E313" s="26"/>
      <c r="F313" s="26"/>
      <c r="G313" s="26"/>
      <c r="H313" s="24"/>
      <c r="I313" s="27"/>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row>
    <row r="314" spans="1:82" ht="16.5" customHeight="1" x14ac:dyDescent="0.25">
      <c r="A314" s="26"/>
      <c r="B314" s="26"/>
      <c r="C314" s="26"/>
      <c r="D314" s="26"/>
      <c r="E314" s="26"/>
      <c r="F314" s="26"/>
      <c r="G314" s="26"/>
      <c r="H314" s="24"/>
      <c r="I314" s="27"/>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row>
    <row r="315" spans="1:82" ht="16.5" customHeight="1" x14ac:dyDescent="0.25">
      <c r="A315" s="26"/>
      <c r="B315" s="26"/>
      <c r="C315" s="26"/>
      <c r="D315" s="26"/>
      <c r="E315" s="26"/>
      <c r="F315" s="26"/>
      <c r="G315" s="26"/>
      <c r="H315" s="24"/>
      <c r="I315" s="27"/>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row>
    <row r="316" spans="1:82" ht="16.5" customHeight="1" x14ac:dyDescent="0.25">
      <c r="A316" s="26"/>
      <c r="B316" s="26"/>
      <c r="C316" s="26"/>
      <c r="D316" s="26"/>
      <c r="E316" s="26"/>
      <c r="F316" s="26"/>
      <c r="G316" s="26"/>
      <c r="H316" s="24"/>
      <c r="I316" s="27"/>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row>
    <row r="317" spans="1:82" ht="16.5" customHeight="1" x14ac:dyDescent="0.25">
      <c r="A317" s="26"/>
      <c r="B317" s="26"/>
      <c r="C317" s="26"/>
      <c r="D317" s="26"/>
      <c r="E317" s="26"/>
      <c r="F317" s="26"/>
      <c r="G317" s="26"/>
      <c r="H317" s="24"/>
      <c r="I317" s="27"/>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row>
    <row r="318" spans="1:82" ht="16.5" customHeight="1" x14ac:dyDescent="0.25">
      <c r="A318" s="26"/>
      <c r="B318" s="26"/>
      <c r="C318" s="26"/>
      <c r="D318" s="26"/>
      <c r="E318" s="26"/>
      <c r="F318" s="26"/>
      <c r="G318" s="26"/>
      <c r="H318" s="24"/>
      <c r="I318" s="27"/>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row>
    <row r="319" spans="1:82" ht="16.5" customHeight="1" x14ac:dyDescent="0.25">
      <c r="A319" s="26"/>
      <c r="B319" s="26"/>
      <c r="C319" s="26"/>
      <c r="D319" s="26"/>
      <c r="E319" s="26"/>
      <c r="F319" s="26"/>
      <c r="G319" s="26"/>
      <c r="H319" s="24"/>
      <c r="I319" s="27"/>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row>
    <row r="320" spans="1:82" ht="16.5" customHeight="1" x14ac:dyDescent="0.25">
      <c r="A320" s="26"/>
      <c r="B320" s="26"/>
      <c r="C320" s="26"/>
      <c r="D320" s="26"/>
      <c r="E320" s="26"/>
      <c r="F320" s="26"/>
      <c r="G320" s="26"/>
      <c r="H320" s="24"/>
      <c r="I320" s="27"/>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row>
    <row r="321" spans="1:82" ht="16.5" customHeight="1" x14ac:dyDescent="0.25">
      <c r="A321" s="26"/>
      <c r="B321" s="26"/>
      <c r="C321" s="26"/>
      <c r="D321" s="26"/>
      <c r="E321" s="26"/>
      <c r="F321" s="26"/>
      <c r="G321" s="26"/>
      <c r="H321" s="24"/>
      <c r="I321" s="27"/>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row>
    <row r="322" spans="1:82" ht="16.5" customHeight="1" x14ac:dyDescent="0.25">
      <c r="A322" s="26"/>
      <c r="B322" s="26"/>
      <c r="C322" s="26"/>
      <c r="D322" s="26"/>
      <c r="E322" s="26"/>
      <c r="F322" s="26"/>
      <c r="G322" s="26"/>
      <c r="H322" s="24"/>
      <c r="I322" s="27"/>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row>
    <row r="323" spans="1:82" ht="16.5" customHeight="1" x14ac:dyDescent="0.25">
      <c r="A323" s="26"/>
      <c r="B323" s="26"/>
      <c r="C323" s="26"/>
      <c r="D323" s="26"/>
      <c r="E323" s="26"/>
      <c r="F323" s="26"/>
      <c r="G323" s="26"/>
      <c r="H323" s="24"/>
      <c r="I323" s="27"/>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row>
    <row r="324" spans="1:82" ht="16.5" customHeight="1" x14ac:dyDescent="0.25">
      <c r="A324" s="26"/>
      <c r="B324" s="26"/>
      <c r="C324" s="26"/>
      <c r="D324" s="26"/>
      <c r="E324" s="26"/>
      <c r="F324" s="26"/>
      <c r="G324" s="26"/>
      <c r="H324" s="24"/>
      <c r="I324" s="27"/>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row>
    <row r="325" spans="1:82" ht="16.5" customHeight="1" x14ac:dyDescent="0.25">
      <c r="A325" s="26"/>
      <c r="B325" s="26"/>
      <c r="C325" s="26"/>
      <c r="D325" s="26"/>
      <c r="E325" s="26"/>
      <c r="F325" s="26"/>
      <c r="G325" s="26"/>
      <c r="H325" s="24"/>
      <c r="I325" s="27"/>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row>
    <row r="326" spans="1:82" ht="16.5" customHeight="1" x14ac:dyDescent="0.25">
      <c r="A326" s="26"/>
      <c r="B326" s="26"/>
      <c r="C326" s="26"/>
      <c r="D326" s="26"/>
      <c r="E326" s="26"/>
      <c r="F326" s="26"/>
      <c r="G326" s="26"/>
      <c r="H326" s="24"/>
      <c r="I326" s="27"/>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row>
    <row r="327" spans="1:82" ht="16.5" customHeight="1" x14ac:dyDescent="0.25">
      <c r="A327" s="26"/>
      <c r="B327" s="26"/>
      <c r="C327" s="26"/>
      <c r="D327" s="26"/>
      <c r="E327" s="26"/>
      <c r="F327" s="26"/>
      <c r="G327" s="26"/>
      <c r="H327" s="24"/>
      <c r="I327" s="27"/>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row>
    <row r="328" spans="1:82" ht="16.5" customHeight="1" x14ac:dyDescent="0.25">
      <c r="A328" s="26"/>
      <c r="B328" s="26"/>
      <c r="C328" s="26"/>
      <c r="D328" s="26"/>
      <c r="E328" s="26"/>
      <c r="F328" s="26"/>
      <c r="G328" s="26"/>
      <c r="H328" s="24"/>
      <c r="I328" s="27"/>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row>
    <row r="329" spans="1:82" ht="16.5" customHeight="1" x14ac:dyDescent="0.25">
      <c r="A329" s="26"/>
      <c r="B329" s="26"/>
      <c r="C329" s="26"/>
      <c r="D329" s="26"/>
      <c r="E329" s="26"/>
      <c r="F329" s="26"/>
      <c r="G329" s="26"/>
      <c r="H329" s="24"/>
      <c r="I329" s="27"/>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row>
    <row r="330" spans="1:82" ht="16.5" customHeight="1" x14ac:dyDescent="0.25">
      <c r="A330" s="26"/>
      <c r="B330" s="26"/>
      <c r="C330" s="26"/>
      <c r="D330" s="26"/>
      <c r="E330" s="26"/>
      <c r="F330" s="26"/>
      <c r="G330" s="26"/>
      <c r="H330" s="24"/>
      <c r="I330" s="27"/>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row>
    <row r="331" spans="1:82" ht="16.5" customHeight="1" x14ac:dyDescent="0.25">
      <c r="A331" s="26"/>
      <c r="B331" s="26"/>
      <c r="C331" s="26"/>
      <c r="D331" s="26"/>
      <c r="E331" s="26"/>
      <c r="F331" s="26"/>
      <c r="G331" s="26"/>
      <c r="H331" s="24"/>
      <c r="I331" s="27"/>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row>
    <row r="332" spans="1:82" ht="16.5" customHeight="1" x14ac:dyDescent="0.25">
      <c r="A332" s="26"/>
      <c r="B332" s="26"/>
      <c r="C332" s="26"/>
      <c r="D332" s="26"/>
      <c r="E332" s="26"/>
      <c r="F332" s="26"/>
      <c r="G332" s="26"/>
      <c r="H332" s="24"/>
      <c r="I332" s="27"/>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row>
    <row r="333" spans="1:82" ht="16.5" customHeight="1" x14ac:dyDescent="0.25">
      <c r="A333" s="26"/>
      <c r="B333" s="26"/>
      <c r="C333" s="26"/>
      <c r="D333" s="26"/>
      <c r="E333" s="26"/>
      <c r="F333" s="26"/>
      <c r="G333" s="26"/>
      <c r="H333" s="24"/>
      <c r="I333" s="27"/>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row>
    <row r="334" spans="1:82" ht="16.5" customHeight="1" x14ac:dyDescent="0.25">
      <c r="A334" s="26"/>
      <c r="B334" s="26"/>
      <c r="C334" s="26"/>
      <c r="D334" s="26"/>
      <c r="E334" s="26"/>
      <c r="F334" s="26"/>
      <c r="G334" s="26"/>
      <c r="H334" s="24"/>
      <c r="I334" s="27"/>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row>
    <row r="335" spans="1:82" ht="16.5" customHeight="1" x14ac:dyDescent="0.25">
      <c r="A335" s="26"/>
      <c r="B335" s="26"/>
      <c r="C335" s="26"/>
      <c r="D335" s="26"/>
      <c r="E335" s="26"/>
      <c r="F335" s="26"/>
      <c r="G335" s="26"/>
      <c r="H335" s="24"/>
      <c r="I335" s="27"/>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row>
    <row r="336" spans="1:82" ht="16.5" customHeight="1" x14ac:dyDescent="0.25">
      <c r="A336" s="26"/>
      <c r="B336" s="26"/>
      <c r="C336" s="26"/>
      <c r="D336" s="26"/>
      <c r="E336" s="26"/>
      <c r="F336" s="26"/>
      <c r="G336" s="26"/>
      <c r="H336" s="24"/>
      <c r="I336" s="27"/>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row>
    <row r="337" spans="1:82" ht="16.5" customHeight="1" x14ac:dyDescent="0.25">
      <c r="A337" s="26"/>
      <c r="B337" s="26"/>
      <c r="C337" s="26"/>
      <c r="D337" s="26"/>
      <c r="E337" s="26"/>
      <c r="F337" s="26"/>
      <c r="G337" s="26"/>
      <c r="H337" s="24"/>
      <c r="I337" s="27"/>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row>
    <row r="338" spans="1:82" ht="16.5" customHeight="1" x14ac:dyDescent="0.25">
      <c r="A338" s="26"/>
      <c r="B338" s="26"/>
      <c r="C338" s="26"/>
      <c r="D338" s="26"/>
      <c r="E338" s="26"/>
      <c r="F338" s="26"/>
      <c r="G338" s="26"/>
      <c r="H338" s="24"/>
      <c r="I338" s="27"/>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row>
    <row r="339" spans="1:82" ht="16.5" customHeight="1" x14ac:dyDescent="0.25">
      <c r="A339" s="26"/>
      <c r="B339" s="26"/>
      <c r="C339" s="26"/>
      <c r="D339" s="26"/>
      <c r="E339" s="26"/>
      <c r="F339" s="26"/>
      <c r="G339" s="26"/>
      <c r="H339" s="24"/>
      <c r="I339" s="27"/>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row>
    <row r="340" spans="1:82" ht="16.5" customHeight="1" x14ac:dyDescent="0.25">
      <c r="A340" s="26"/>
      <c r="B340" s="26"/>
      <c r="C340" s="26"/>
      <c r="D340" s="26"/>
      <c r="E340" s="26"/>
      <c r="F340" s="26"/>
      <c r="G340" s="26"/>
      <c r="H340" s="24"/>
      <c r="I340" s="27"/>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row>
    <row r="341" spans="1:82" ht="16.5" customHeight="1" x14ac:dyDescent="0.25">
      <c r="A341" s="26"/>
      <c r="B341" s="26"/>
      <c r="C341" s="26"/>
      <c r="D341" s="26"/>
      <c r="E341" s="26"/>
      <c r="F341" s="26"/>
      <c r="G341" s="26"/>
      <c r="H341" s="24"/>
      <c r="I341" s="27"/>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row>
    <row r="342" spans="1:82" ht="16.5" customHeight="1" x14ac:dyDescent="0.25">
      <c r="A342" s="26"/>
      <c r="B342" s="26"/>
      <c r="C342" s="26"/>
      <c r="D342" s="26"/>
      <c r="E342" s="26"/>
      <c r="F342" s="26"/>
      <c r="G342" s="26"/>
      <c r="H342" s="24"/>
      <c r="I342" s="27"/>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row>
    <row r="343" spans="1:82" ht="16.5" customHeight="1" x14ac:dyDescent="0.25">
      <c r="A343" s="26"/>
      <c r="B343" s="26"/>
      <c r="C343" s="26"/>
      <c r="D343" s="26"/>
      <c r="E343" s="26"/>
      <c r="F343" s="26"/>
      <c r="G343" s="26"/>
      <c r="H343" s="24"/>
      <c r="I343" s="27"/>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row>
    <row r="344" spans="1:82" ht="16.5" customHeight="1" x14ac:dyDescent="0.25">
      <c r="A344" s="26"/>
      <c r="B344" s="26"/>
      <c r="C344" s="26"/>
      <c r="D344" s="26"/>
      <c r="E344" s="26"/>
      <c r="F344" s="26"/>
      <c r="G344" s="26"/>
      <c r="H344" s="24"/>
      <c r="I344" s="27"/>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row>
    <row r="345" spans="1:82" ht="16.5" customHeight="1" x14ac:dyDescent="0.25">
      <c r="A345" s="26"/>
      <c r="B345" s="26"/>
      <c r="C345" s="26"/>
      <c r="D345" s="26"/>
      <c r="E345" s="26"/>
      <c r="F345" s="26"/>
      <c r="G345" s="26"/>
      <c r="H345" s="24"/>
      <c r="I345" s="27"/>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row>
    <row r="346" spans="1:82" ht="16.5" customHeight="1" x14ac:dyDescent="0.25">
      <c r="A346" s="26"/>
      <c r="B346" s="26"/>
      <c r="C346" s="26"/>
      <c r="D346" s="26"/>
      <c r="E346" s="26"/>
      <c r="F346" s="26"/>
      <c r="G346" s="26"/>
      <c r="H346" s="24"/>
      <c r="I346" s="27"/>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row>
    <row r="347" spans="1:82" ht="16.5" customHeight="1" x14ac:dyDescent="0.25">
      <c r="A347" s="26"/>
      <c r="B347" s="26"/>
      <c r="C347" s="26"/>
      <c r="D347" s="26"/>
      <c r="E347" s="26"/>
      <c r="F347" s="26"/>
      <c r="G347" s="26"/>
      <c r="H347" s="24"/>
      <c r="I347" s="27"/>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row>
    <row r="348" spans="1:82" ht="16.5" customHeight="1" x14ac:dyDescent="0.25">
      <c r="A348" s="26"/>
      <c r="B348" s="26"/>
      <c r="C348" s="26"/>
      <c r="D348" s="26"/>
      <c r="E348" s="26"/>
      <c r="F348" s="26"/>
      <c r="G348" s="26"/>
      <c r="H348" s="24"/>
      <c r="I348" s="27"/>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row>
    <row r="349" spans="1:82" ht="16.5" customHeight="1" x14ac:dyDescent="0.25">
      <c r="A349" s="26"/>
      <c r="B349" s="26"/>
      <c r="C349" s="26"/>
      <c r="D349" s="26"/>
      <c r="E349" s="26"/>
      <c r="F349" s="26"/>
      <c r="G349" s="26"/>
      <c r="H349" s="24"/>
      <c r="I349" s="27"/>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row>
    <row r="350" spans="1:82" ht="16.5" customHeight="1" x14ac:dyDescent="0.25">
      <c r="A350" s="26"/>
      <c r="B350" s="26"/>
      <c r="C350" s="26"/>
      <c r="D350" s="26"/>
      <c r="E350" s="26"/>
      <c r="F350" s="26"/>
      <c r="G350" s="26"/>
      <c r="H350" s="24"/>
      <c r="I350" s="27"/>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row>
    <row r="351" spans="1:82" ht="16.5" customHeight="1" x14ac:dyDescent="0.25">
      <c r="A351" s="26"/>
      <c r="B351" s="26"/>
      <c r="C351" s="26"/>
      <c r="D351" s="26"/>
      <c r="E351" s="26"/>
      <c r="F351" s="26"/>
      <c r="G351" s="26"/>
      <c r="H351" s="24"/>
      <c r="I351" s="27"/>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row>
    <row r="352" spans="1:82" ht="16.5" customHeight="1" x14ac:dyDescent="0.25">
      <c r="A352" s="26"/>
      <c r="B352" s="26"/>
      <c r="C352" s="26"/>
      <c r="D352" s="26"/>
      <c r="E352" s="26"/>
      <c r="F352" s="26"/>
      <c r="G352" s="26"/>
      <c r="H352" s="24"/>
      <c r="I352" s="27"/>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row>
    <row r="353" spans="1:82" ht="16.5" customHeight="1" x14ac:dyDescent="0.25">
      <c r="A353" s="26"/>
      <c r="B353" s="26"/>
      <c r="C353" s="26"/>
      <c r="D353" s="26"/>
      <c r="E353" s="26"/>
      <c r="F353" s="26"/>
      <c r="G353" s="26"/>
      <c r="H353" s="24"/>
      <c r="I353" s="27"/>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row>
    <row r="354" spans="1:82" ht="16.5" customHeight="1" x14ac:dyDescent="0.25">
      <c r="A354" s="26"/>
      <c r="B354" s="26"/>
      <c r="C354" s="26"/>
      <c r="D354" s="26"/>
      <c r="E354" s="26"/>
      <c r="F354" s="26"/>
      <c r="G354" s="26"/>
      <c r="H354" s="24"/>
      <c r="I354" s="27"/>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row>
    <row r="355" spans="1:82" ht="16.5" customHeight="1" x14ac:dyDescent="0.25">
      <c r="A355" s="26"/>
      <c r="B355" s="26"/>
      <c r="C355" s="26"/>
      <c r="D355" s="26"/>
      <c r="E355" s="26"/>
      <c r="F355" s="26"/>
      <c r="G355" s="26"/>
      <c r="H355" s="24"/>
      <c r="I355" s="27"/>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row>
    <row r="356" spans="1:82" ht="16.5" customHeight="1" x14ac:dyDescent="0.25">
      <c r="A356" s="26"/>
      <c r="B356" s="26"/>
      <c r="C356" s="26"/>
      <c r="D356" s="26"/>
      <c r="E356" s="26"/>
      <c r="F356" s="26"/>
      <c r="G356" s="26"/>
      <c r="H356" s="24"/>
      <c r="I356" s="27"/>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row>
    <row r="357" spans="1:82" ht="16.5" customHeight="1" x14ac:dyDescent="0.25">
      <c r="A357" s="26"/>
      <c r="B357" s="26"/>
      <c r="C357" s="26"/>
      <c r="D357" s="26"/>
      <c r="E357" s="26"/>
      <c r="F357" s="26"/>
      <c r="G357" s="26"/>
      <c r="H357" s="24"/>
      <c r="I357" s="27"/>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row>
    <row r="358" spans="1:82" ht="16.5" customHeight="1" x14ac:dyDescent="0.25">
      <c r="A358" s="26"/>
      <c r="B358" s="26"/>
      <c r="C358" s="26"/>
      <c r="D358" s="26"/>
      <c r="E358" s="26"/>
      <c r="F358" s="26"/>
      <c r="G358" s="26"/>
      <c r="H358" s="24"/>
      <c r="I358" s="27"/>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row>
    <row r="359" spans="1:82" ht="16.5" customHeight="1" x14ac:dyDescent="0.25">
      <c r="A359" s="26"/>
      <c r="B359" s="26"/>
      <c r="C359" s="26"/>
      <c r="D359" s="26"/>
      <c r="E359" s="26"/>
      <c r="F359" s="26"/>
      <c r="G359" s="26"/>
      <c r="H359" s="24"/>
      <c r="I359" s="27"/>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row>
    <row r="360" spans="1:82" ht="16.5" customHeight="1" x14ac:dyDescent="0.25">
      <c r="A360" s="26"/>
      <c r="B360" s="26"/>
      <c r="C360" s="26"/>
      <c r="D360" s="26"/>
      <c r="E360" s="26"/>
      <c r="F360" s="26"/>
      <c r="G360" s="26"/>
      <c r="H360" s="24"/>
      <c r="I360" s="27"/>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row>
    <row r="361" spans="1:82" ht="16.5" customHeight="1" x14ac:dyDescent="0.25">
      <c r="A361" s="26"/>
      <c r="B361" s="26"/>
      <c r="C361" s="26"/>
      <c r="D361" s="26"/>
      <c r="E361" s="26"/>
      <c r="F361" s="26"/>
      <c r="G361" s="26"/>
      <c r="H361" s="24"/>
      <c r="I361" s="27"/>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row>
    <row r="362" spans="1:82" ht="16.5" customHeight="1" x14ac:dyDescent="0.25">
      <c r="A362" s="26"/>
      <c r="B362" s="26"/>
      <c r="C362" s="26"/>
      <c r="D362" s="26"/>
      <c r="E362" s="26"/>
      <c r="F362" s="26"/>
      <c r="G362" s="26"/>
      <c r="H362" s="24"/>
      <c r="I362" s="27"/>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row>
    <row r="363" spans="1:82" ht="16.5" customHeight="1" x14ac:dyDescent="0.25">
      <c r="A363" s="26"/>
      <c r="B363" s="26"/>
      <c r="C363" s="26"/>
      <c r="D363" s="26"/>
      <c r="E363" s="26"/>
      <c r="F363" s="26"/>
      <c r="G363" s="26"/>
      <c r="H363" s="24"/>
      <c r="I363" s="27"/>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row>
    <row r="364" spans="1:82" ht="16.5" customHeight="1" x14ac:dyDescent="0.25">
      <c r="A364" s="26"/>
      <c r="B364" s="26"/>
      <c r="C364" s="26"/>
      <c r="D364" s="26"/>
      <c r="E364" s="26"/>
      <c r="F364" s="26"/>
      <c r="G364" s="26"/>
      <c r="H364" s="24"/>
      <c r="I364" s="27"/>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row>
    <row r="365" spans="1:82" ht="16.5" customHeight="1" x14ac:dyDescent="0.25">
      <c r="A365" s="26"/>
      <c r="B365" s="26"/>
      <c r="C365" s="26"/>
      <c r="D365" s="26"/>
      <c r="E365" s="26"/>
      <c r="F365" s="26"/>
      <c r="G365" s="26"/>
      <c r="H365" s="24"/>
      <c r="I365" s="27"/>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row>
    <row r="366" spans="1:82" ht="16.5" customHeight="1" x14ac:dyDescent="0.25">
      <c r="A366" s="26"/>
      <c r="B366" s="26"/>
      <c r="C366" s="26"/>
      <c r="D366" s="26"/>
      <c r="E366" s="26"/>
      <c r="F366" s="26"/>
      <c r="G366" s="26"/>
      <c r="H366" s="24"/>
      <c r="I366" s="27"/>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row>
    <row r="367" spans="1:82" ht="16.5" customHeight="1" x14ac:dyDescent="0.25">
      <c r="A367" s="26"/>
      <c r="B367" s="26"/>
      <c r="C367" s="26"/>
      <c r="D367" s="26"/>
      <c r="E367" s="26"/>
      <c r="F367" s="26"/>
      <c r="G367" s="26"/>
      <c r="H367" s="24"/>
      <c r="I367" s="27"/>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row>
    <row r="368" spans="1:82" ht="16.5" customHeight="1" x14ac:dyDescent="0.25">
      <c r="A368" s="26"/>
      <c r="B368" s="26"/>
      <c r="C368" s="26"/>
      <c r="D368" s="26"/>
      <c r="E368" s="26"/>
      <c r="F368" s="26"/>
      <c r="G368" s="26"/>
      <c r="H368" s="24"/>
      <c r="I368" s="27"/>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row>
    <row r="369" spans="1:82" ht="16.5" customHeight="1" x14ac:dyDescent="0.25">
      <c r="A369" s="26"/>
      <c r="B369" s="26"/>
      <c r="C369" s="26"/>
      <c r="D369" s="26"/>
      <c r="E369" s="26"/>
      <c r="F369" s="26"/>
      <c r="G369" s="26"/>
      <c r="H369" s="24"/>
      <c r="I369" s="27"/>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row>
    <row r="370" spans="1:82" ht="16.5" customHeight="1" x14ac:dyDescent="0.25">
      <c r="A370" s="26"/>
      <c r="B370" s="26"/>
      <c r="C370" s="26"/>
      <c r="D370" s="26"/>
      <c r="E370" s="26"/>
      <c r="F370" s="26"/>
      <c r="G370" s="26"/>
      <c r="H370" s="24"/>
      <c r="I370" s="27"/>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row>
    <row r="371" spans="1:82" ht="16.5" customHeight="1" x14ac:dyDescent="0.25">
      <c r="A371" s="26"/>
      <c r="B371" s="26"/>
      <c r="C371" s="26"/>
      <c r="D371" s="26"/>
      <c r="E371" s="26"/>
      <c r="F371" s="26"/>
      <c r="G371" s="26"/>
      <c r="H371" s="24"/>
      <c r="I371" s="27"/>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row>
    <row r="372" spans="1:82" ht="16.5" customHeight="1" x14ac:dyDescent="0.25">
      <c r="A372" s="26"/>
      <c r="B372" s="26"/>
      <c r="C372" s="26"/>
      <c r="D372" s="26"/>
      <c r="E372" s="26"/>
      <c r="F372" s="26"/>
      <c r="G372" s="26"/>
      <c r="H372" s="24"/>
      <c r="I372" s="27"/>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row>
    <row r="373" spans="1:82" ht="16.5" customHeight="1" x14ac:dyDescent="0.25">
      <c r="A373" s="26"/>
      <c r="B373" s="26"/>
      <c r="C373" s="26"/>
      <c r="D373" s="26"/>
      <c r="E373" s="26"/>
      <c r="F373" s="26"/>
      <c r="G373" s="26"/>
      <c r="H373" s="24"/>
      <c r="I373" s="27"/>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row>
    <row r="374" spans="1:82" ht="16.5" customHeight="1" x14ac:dyDescent="0.25">
      <c r="A374" s="26"/>
      <c r="B374" s="26"/>
      <c r="C374" s="26"/>
      <c r="D374" s="26"/>
      <c r="E374" s="26"/>
      <c r="F374" s="26"/>
      <c r="G374" s="26"/>
      <c r="H374" s="24"/>
      <c r="I374" s="27"/>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row>
    <row r="375" spans="1:82" ht="16.5" customHeight="1" x14ac:dyDescent="0.25">
      <c r="A375" s="26"/>
      <c r="B375" s="26"/>
      <c r="C375" s="26"/>
      <c r="D375" s="26"/>
      <c r="E375" s="26"/>
      <c r="F375" s="26"/>
      <c r="G375" s="26"/>
      <c r="H375" s="24"/>
      <c r="I375" s="27"/>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row>
    <row r="376" spans="1:82" ht="16.5" customHeight="1" x14ac:dyDescent="0.25">
      <c r="A376" s="26"/>
      <c r="B376" s="26"/>
      <c r="C376" s="26"/>
      <c r="D376" s="26"/>
      <c r="E376" s="26"/>
      <c r="F376" s="26"/>
      <c r="G376" s="26"/>
      <c r="H376" s="24"/>
      <c r="I376" s="27"/>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row>
    <row r="377" spans="1:82" ht="16.5" customHeight="1" x14ac:dyDescent="0.25">
      <c r="A377" s="26"/>
      <c r="B377" s="26"/>
      <c r="C377" s="26"/>
      <c r="D377" s="26"/>
      <c r="E377" s="26"/>
      <c r="F377" s="26"/>
      <c r="G377" s="26"/>
      <c r="H377" s="24"/>
      <c r="I377" s="27"/>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row>
    <row r="378" spans="1:82" ht="16.5" customHeight="1" x14ac:dyDescent="0.25">
      <c r="A378" s="26"/>
      <c r="B378" s="26"/>
      <c r="C378" s="26"/>
      <c r="D378" s="26"/>
      <c r="E378" s="26"/>
      <c r="F378" s="26"/>
      <c r="G378" s="26"/>
      <c r="H378" s="24"/>
      <c r="I378" s="27"/>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row>
    <row r="379" spans="1:82" ht="16.5" customHeight="1" x14ac:dyDescent="0.25">
      <c r="A379" s="26"/>
      <c r="B379" s="26"/>
      <c r="C379" s="26"/>
      <c r="D379" s="26"/>
      <c r="E379" s="26"/>
      <c r="F379" s="26"/>
      <c r="G379" s="26"/>
      <c r="H379" s="24"/>
      <c r="I379" s="27"/>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row>
    <row r="380" spans="1:82" ht="16.5" customHeight="1" x14ac:dyDescent="0.25">
      <c r="A380" s="26"/>
      <c r="B380" s="26"/>
      <c r="C380" s="26"/>
      <c r="D380" s="26"/>
      <c r="E380" s="26"/>
      <c r="F380" s="26"/>
      <c r="G380" s="26"/>
      <c r="H380" s="24"/>
      <c r="I380" s="27"/>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row>
    <row r="381" spans="1:82" ht="16.5" customHeight="1" x14ac:dyDescent="0.25">
      <c r="A381" s="26"/>
      <c r="B381" s="26"/>
      <c r="C381" s="26"/>
      <c r="D381" s="26"/>
      <c r="E381" s="26"/>
      <c r="F381" s="26"/>
      <c r="G381" s="26"/>
      <c r="H381" s="24"/>
      <c r="I381" s="27"/>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row>
    <row r="382" spans="1:82" ht="16.5" customHeight="1" x14ac:dyDescent="0.25">
      <c r="A382" s="26"/>
      <c r="B382" s="26"/>
      <c r="C382" s="26"/>
      <c r="D382" s="26"/>
      <c r="E382" s="26"/>
      <c r="F382" s="26"/>
      <c r="G382" s="26"/>
      <c r="H382" s="24"/>
      <c r="I382" s="27"/>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row>
    <row r="383" spans="1:82" ht="16.5" customHeight="1" x14ac:dyDescent="0.25">
      <c r="A383" s="26"/>
      <c r="B383" s="26"/>
      <c r="C383" s="26"/>
      <c r="D383" s="26"/>
      <c r="E383" s="26"/>
      <c r="F383" s="26"/>
      <c r="G383" s="26"/>
      <c r="H383" s="24"/>
      <c r="I383" s="27"/>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row>
    <row r="384" spans="1:82" ht="16.5" customHeight="1" x14ac:dyDescent="0.25">
      <c r="A384" s="26"/>
      <c r="B384" s="26"/>
      <c r="C384" s="26"/>
      <c r="D384" s="26"/>
      <c r="E384" s="26"/>
      <c r="F384" s="26"/>
      <c r="G384" s="26"/>
      <c r="H384" s="24"/>
      <c r="I384" s="27"/>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row>
    <row r="385" spans="1:82" ht="16.5" customHeight="1" x14ac:dyDescent="0.25">
      <c r="A385" s="26"/>
      <c r="B385" s="26"/>
      <c r="C385" s="26"/>
      <c r="D385" s="26"/>
      <c r="E385" s="26"/>
      <c r="F385" s="26"/>
      <c r="G385" s="26"/>
      <c r="H385" s="24"/>
      <c r="I385" s="27"/>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row>
    <row r="386" spans="1:82" ht="16.5" customHeight="1" x14ac:dyDescent="0.25">
      <c r="A386" s="26"/>
      <c r="B386" s="26"/>
      <c r="C386" s="26"/>
      <c r="D386" s="26"/>
      <c r="E386" s="26"/>
      <c r="F386" s="26"/>
      <c r="G386" s="26"/>
      <c r="H386" s="24"/>
      <c r="I386" s="27"/>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row>
    <row r="387" spans="1:82" ht="16.5" customHeight="1" x14ac:dyDescent="0.25">
      <c r="A387" s="26"/>
      <c r="B387" s="26"/>
      <c r="C387" s="26"/>
      <c r="D387" s="26"/>
      <c r="E387" s="26"/>
      <c r="F387" s="26"/>
      <c r="G387" s="26"/>
      <c r="H387" s="24"/>
      <c r="I387" s="27"/>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row>
    <row r="388" spans="1:82" ht="16.5" customHeight="1" x14ac:dyDescent="0.25">
      <c r="A388" s="26"/>
      <c r="B388" s="26"/>
      <c r="C388" s="26"/>
      <c r="D388" s="26"/>
      <c r="E388" s="26"/>
      <c r="F388" s="26"/>
      <c r="G388" s="26"/>
      <c r="H388" s="24"/>
      <c r="I388" s="27"/>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row>
    <row r="389" spans="1:82" ht="16.5" customHeight="1" x14ac:dyDescent="0.25">
      <c r="A389" s="26"/>
      <c r="B389" s="26"/>
      <c r="C389" s="26"/>
      <c r="D389" s="26"/>
      <c r="E389" s="26"/>
      <c r="F389" s="26"/>
      <c r="G389" s="26"/>
      <c r="H389" s="24"/>
      <c r="I389" s="27"/>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row>
    <row r="390" spans="1:82" ht="16.5" customHeight="1" x14ac:dyDescent="0.25">
      <c r="A390" s="26"/>
      <c r="B390" s="26"/>
      <c r="C390" s="26"/>
      <c r="D390" s="26"/>
      <c r="E390" s="26"/>
      <c r="F390" s="26"/>
      <c r="G390" s="26"/>
      <c r="H390" s="24"/>
      <c r="I390" s="27"/>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row>
    <row r="391" spans="1:82" ht="16.5" customHeight="1" x14ac:dyDescent="0.25">
      <c r="A391" s="26"/>
      <c r="B391" s="26"/>
      <c r="C391" s="26"/>
      <c r="D391" s="26"/>
      <c r="E391" s="26"/>
      <c r="F391" s="26"/>
      <c r="G391" s="26"/>
      <c r="H391" s="24"/>
      <c r="I391" s="27"/>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row>
    <row r="392" spans="1:82" ht="16.5" customHeight="1" x14ac:dyDescent="0.25">
      <c r="A392" s="26"/>
      <c r="B392" s="26"/>
      <c r="C392" s="26"/>
      <c r="D392" s="26"/>
      <c r="E392" s="26"/>
      <c r="F392" s="26"/>
      <c r="G392" s="26"/>
      <c r="H392" s="24"/>
      <c r="I392" s="27"/>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row>
    <row r="393" spans="1:82" ht="16.5" customHeight="1" x14ac:dyDescent="0.25">
      <c r="A393" s="26"/>
      <c r="B393" s="26"/>
      <c r="C393" s="26"/>
      <c r="D393" s="26"/>
      <c r="E393" s="26"/>
      <c r="F393" s="26"/>
      <c r="G393" s="26"/>
      <c r="H393" s="24"/>
      <c r="I393" s="27"/>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row>
    <row r="394" spans="1:82" ht="16.5" customHeight="1" x14ac:dyDescent="0.25">
      <c r="A394" s="26"/>
      <c r="B394" s="26"/>
      <c r="C394" s="26"/>
      <c r="D394" s="26"/>
      <c r="E394" s="26"/>
      <c r="F394" s="26"/>
      <c r="G394" s="26"/>
      <c r="H394" s="24"/>
      <c r="I394" s="27"/>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row>
    <row r="395" spans="1:82" ht="16.5" customHeight="1" x14ac:dyDescent="0.25">
      <c r="A395" s="26"/>
      <c r="B395" s="26"/>
      <c r="C395" s="26"/>
      <c r="D395" s="26"/>
      <c r="E395" s="26"/>
      <c r="F395" s="26"/>
      <c r="G395" s="26"/>
      <c r="H395" s="24"/>
      <c r="I395" s="27"/>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row>
    <row r="396" spans="1:82" ht="16.5" customHeight="1" x14ac:dyDescent="0.25">
      <c r="A396" s="26"/>
      <c r="B396" s="26"/>
      <c r="C396" s="26"/>
      <c r="D396" s="26"/>
      <c r="E396" s="26"/>
      <c r="F396" s="26"/>
      <c r="G396" s="26"/>
      <c r="H396" s="24"/>
      <c r="I396" s="27"/>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row>
    <row r="397" spans="1:82" ht="16.5" customHeight="1" x14ac:dyDescent="0.25">
      <c r="A397" s="26"/>
      <c r="B397" s="26"/>
      <c r="C397" s="26"/>
      <c r="D397" s="26"/>
      <c r="E397" s="26"/>
      <c r="F397" s="26"/>
      <c r="G397" s="26"/>
      <c r="H397" s="24"/>
      <c r="I397" s="27"/>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row>
    <row r="398" spans="1:82" ht="16.5" customHeight="1" x14ac:dyDescent="0.25">
      <c r="A398" s="26"/>
      <c r="B398" s="26"/>
      <c r="C398" s="26"/>
      <c r="D398" s="26"/>
      <c r="E398" s="26"/>
      <c r="F398" s="26"/>
      <c r="G398" s="26"/>
      <c r="H398" s="24"/>
      <c r="I398" s="27"/>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row>
    <row r="399" spans="1:82" ht="16.5" customHeight="1" x14ac:dyDescent="0.25">
      <c r="A399" s="26"/>
      <c r="B399" s="26"/>
      <c r="C399" s="26"/>
      <c r="D399" s="26"/>
      <c r="E399" s="26"/>
      <c r="F399" s="26"/>
      <c r="G399" s="26"/>
      <c r="H399" s="24"/>
      <c r="I399" s="27"/>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row>
    <row r="400" spans="1:82" ht="16.5" customHeight="1" x14ac:dyDescent="0.25">
      <c r="A400" s="26"/>
      <c r="B400" s="26"/>
      <c r="C400" s="26"/>
      <c r="D400" s="26"/>
      <c r="E400" s="26"/>
      <c r="F400" s="26"/>
      <c r="G400" s="26"/>
      <c r="H400" s="24"/>
      <c r="I400" s="27"/>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row>
    <row r="401" spans="1:82" ht="16.5" customHeight="1" x14ac:dyDescent="0.25">
      <c r="A401" s="26"/>
      <c r="B401" s="26"/>
      <c r="C401" s="26"/>
      <c r="D401" s="26"/>
      <c r="E401" s="26"/>
      <c r="F401" s="26"/>
      <c r="G401" s="26"/>
      <c r="H401" s="24"/>
      <c r="I401" s="27"/>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row>
    <row r="402" spans="1:82" ht="16.5" customHeight="1" x14ac:dyDescent="0.25">
      <c r="A402" s="26"/>
      <c r="B402" s="26"/>
      <c r="C402" s="26"/>
      <c r="D402" s="26"/>
      <c r="E402" s="26"/>
      <c r="F402" s="26"/>
      <c r="G402" s="26"/>
      <c r="H402" s="24"/>
      <c r="I402" s="27"/>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row>
    <row r="403" spans="1:82" ht="16.5" customHeight="1" x14ac:dyDescent="0.25">
      <c r="A403" s="26"/>
      <c r="B403" s="26"/>
      <c r="C403" s="26"/>
      <c r="D403" s="26"/>
      <c r="E403" s="26"/>
      <c r="F403" s="26"/>
      <c r="G403" s="26"/>
      <c r="H403" s="24"/>
      <c r="I403" s="27"/>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row>
    <row r="404" spans="1:82" ht="16.5" customHeight="1" x14ac:dyDescent="0.25">
      <c r="A404" s="26"/>
      <c r="B404" s="26"/>
      <c r="C404" s="26"/>
      <c r="D404" s="26"/>
      <c r="E404" s="26"/>
      <c r="F404" s="26"/>
      <c r="G404" s="26"/>
      <c r="H404" s="24"/>
      <c r="I404" s="27"/>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row>
    <row r="405" spans="1:82" ht="16.5" customHeight="1" x14ac:dyDescent="0.25">
      <c r="A405" s="26"/>
      <c r="B405" s="26"/>
      <c r="C405" s="26"/>
      <c r="D405" s="26"/>
      <c r="E405" s="26"/>
      <c r="F405" s="26"/>
      <c r="G405" s="26"/>
      <c r="H405" s="24"/>
      <c r="I405" s="27"/>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row>
    <row r="406" spans="1:82" ht="16.5" customHeight="1" x14ac:dyDescent="0.25">
      <c r="A406" s="26"/>
      <c r="B406" s="26"/>
      <c r="C406" s="26"/>
      <c r="D406" s="26"/>
      <c r="E406" s="26"/>
      <c r="F406" s="26"/>
      <c r="G406" s="26"/>
      <c r="H406" s="24"/>
      <c r="I406" s="27"/>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row>
    <row r="407" spans="1:82" ht="16.5" customHeight="1" x14ac:dyDescent="0.25">
      <c r="A407" s="26"/>
      <c r="B407" s="26"/>
      <c r="C407" s="26"/>
      <c r="D407" s="26"/>
      <c r="E407" s="26"/>
      <c r="F407" s="26"/>
      <c r="G407" s="26"/>
      <c r="H407" s="24"/>
      <c r="I407" s="27"/>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row>
    <row r="408" spans="1:82" ht="16.5" customHeight="1" x14ac:dyDescent="0.25">
      <c r="A408" s="26"/>
      <c r="B408" s="26"/>
      <c r="C408" s="26"/>
      <c r="D408" s="26"/>
      <c r="E408" s="26"/>
      <c r="F408" s="26"/>
      <c r="G408" s="26"/>
      <c r="H408" s="24"/>
      <c r="I408" s="27"/>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row>
    <row r="409" spans="1:82" ht="16.5" customHeight="1" x14ac:dyDescent="0.25">
      <c r="A409" s="26"/>
      <c r="B409" s="26"/>
      <c r="C409" s="26"/>
      <c r="D409" s="26"/>
      <c r="E409" s="26"/>
      <c r="F409" s="26"/>
      <c r="G409" s="26"/>
      <c r="H409" s="24"/>
      <c r="I409" s="27"/>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row>
    <row r="410" spans="1:82" ht="16.5" customHeight="1" x14ac:dyDescent="0.25">
      <c r="A410" s="26"/>
      <c r="B410" s="26"/>
      <c r="C410" s="26"/>
      <c r="D410" s="26"/>
      <c r="E410" s="26"/>
      <c r="F410" s="26"/>
      <c r="G410" s="26"/>
      <c r="H410" s="24"/>
      <c r="I410" s="27"/>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row>
    <row r="411" spans="1:82" ht="16.5" customHeight="1" x14ac:dyDescent="0.25">
      <c r="A411" s="26"/>
      <c r="B411" s="26"/>
      <c r="C411" s="26"/>
      <c r="D411" s="26"/>
      <c r="E411" s="26"/>
      <c r="F411" s="26"/>
      <c r="G411" s="26"/>
      <c r="H411" s="24"/>
      <c r="I411" s="27"/>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row>
    <row r="412" spans="1:82" ht="16.5" customHeight="1" x14ac:dyDescent="0.25">
      <c r="A412" s="26"/>
      <c r="B412" s="26"/>
      <c r="C412" s="26"/>
      <c r="D412" s="26"/>
      <c r="E412" s="26"/>
      <c r="F412" s="26"/>
      <c r="G412" s="26"/>
      <c r="H412" s="24"/>
      <c r="I412" s="27"/>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row>
    <row r="413" spans="1:82" ht="16.5" customHeight="1" x14ac:dyDescent="0.25">
      <c r="A413" s="26"/>
      <c r="B413" s="26"/>
      <c r="C413" s="26"/>
      <c r="D413" s="26"/>
      <c r="E413" s="26"/>
      <c r="F413" s="26"/>
      <c r="G413" s="26"/>
      <c r="H413" s="24"/>
      <c r="I413" s="27"/>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row>
    <row r="414" spans="1:82" ht="16.5" customHeight="1" x14ac:dyDescent="0.25">
      <c r="A414" s="26"/>
      <c r="B414" s="26"/>
      <c r="C414" s="26"/>
      <c r="D414" s="26"/>
      <c r="E414" s="26"/>
      <c r="F414" s="26"/>
      <c r="G414" s="26"/>
      <c r="H414" s="24"/>
      <c r="I414" s="27"/>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row>
    <row r="415" spans="1:82" ht="16.5" customHeight="1" x14ac:dyDescent="0.25">
      <c r="A415" s="26"/>
      <c r="B415" s="26"/>
      <c r="C415" s="26"/>
      <c r="D415" s="26"/>
      <c r="E415" s="26"/>
      <c r="F415" s="26"/>
      <c r="G415" s="26"/>
      <c r="H415" s="24"/>
      <c r="I415" s="27"/>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row>
    <row r="416" spans="1:82" ht="16.5" customHeight="1" x14ac:dyDescent="0.25">
      <c r="A416" s="26"/>
      <c r="B416" s="26"/>
      <c r="C416" s="26"/>
      <c r="D416" s="26"/>
      <c r="E416" s="26"/>
      <c r="F416" s="26"/>
      <c r="G416" s="26"/>
      <c r="H416" s="24"/>
      <c r="I416" s="27"/>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row>
    <row r="417" spans="1:82" ht="16.5" customHeight="1" x14ac:dyDescent="0.25">
      <c r="A417" s="26"/>
      <c r="B417" s="26"/>
      <c r="C417" s="26"/>
      <c r="D417" s="26"/>
      <c r="E417" s="26"/>
      <c r="F417" s="26"/>
      <c r="G417" s="26"/>
      <c r="H417" s="24"/>
      <c r="I417" s="27"/>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row>
    <row r="418" spans="1:82" ht="16.5" customHeight="1" x14ac:dyDescent="0.25">
      <c r="A418" s="26"/>
      <c r="B418" s="26"/>
      <c r="C418" s="26"/>
      <c r="D418" s="26"/>
      <c r="E418" s="26"/>
      <c r="F418" s="26"/>
      <c r="G418" s="26"/>
      <c r="H418" s="24"/>
      <c r="I418" s="27"/>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row>
    <row r="419" spans="1:82" ht="16.5" customHeight="1" x14ac:dyDescent="0.25">
      <c r="A419" s="26"/>
      <c r="B419" s="26"/>
      <c r="C419" s="26"/>
      <c r="D419" s="26"/>
      <c r="E419" s="26"/>
      <c r="F419" s="26"/>
      <c r="G419" s="26"/>
      <c r="H419" s="24"/>
      <c r="I419" s="27"/>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row>
    <row r="420" spans="1:82" ht="16.5" customHeight="1" x14ac:dyDescent="0.25">
      <c r="A420" s="26"/>
      <c r="B420" s="26"/>
      <c r="C420" s="26"/>
      <c r="D420" s="26"/>
      <c r="E420" s="26"/>
      <c r="F420" s="26"/>
      <c r="G420" s="26"/>
      <c r="H420" s="24"/>
      <c r="I420" s="27"/>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row>
    <row r="421" spans="1:82" ht="16.5" customHeight="1" x14ac:dyDescent="0.25">
      <c r="A421" s="26"/>
      <c r="B421" s="26"/>
      <c r="C421" s="26"/>
      <c r="D421" s="26"/>
      <c r="E421" s="26"/>
      <c r="F421" s="26"/>
      <c r="G421" s="26"/>
      <c r="H421" s="24"/>
      <c r="I421" s="27"/>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row>
    <row r="422" spans="1:82" ht="16.5" customHeight="1" x14ac:dyDescent="0.25">
      <c r="A422" s="26"/>
      <c r="B422" s="26"/>
      <c r="C422" s="26"/>
      <c r="D422" s="26"/>
      <c r="E422" s="26"/>
      <c r="F422" s="26"/>
      <c r="G422" s="26"/>
      <c r="H422" s="24"/>
      <c r="I422" s="27"/>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row>
    <row r="423" spans="1:82" ht="16.5" customHeight="1" x14ac:dyDescent="0.25">
      <c r="A423" s="26"/>
      <c r="B423" s="26"/>
      <c r="C423" s="26"/>
      <c r="D423" s="26"/>
      <c r="E423" s="26"/>
      <c r="F423" s="26"/>
      <c r="G423" s="26"/>
      <c r="H423" s="24"/>
      <c r="I423" s="27"/>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row>
    <row r="424" spans="1:82" ht="16.5" customHeight="1" x14ac:dyDescent="0.25">
      <c r="A424" s="26"/>
      <c r="B424" s="26"/>
      <c r="C424" s="26"/>
      <c r="D424" s="26"/>
      <c r="E424" s="26"/>
      <c r="F424" s="26"/>
      <c r="G424" s="26"/>
      <c r="H424" s="24"/>
      <c r="I424" s="27"/>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row>
    <row r="425" spans="1:82" ht="16.5" customHeight="1" x14ac:dyDescent="0.25">
      <c r="A425" s="26"/>
      <c r="B425" s="26"/>
      <c r="C425" s="26"/>
      <c r="D425" s="26"/>
      <c r="E425" s="26"/>
      <c r="F425" s="26"/>
      <c r="G425" s="26"/>
      <c r="H425" s="24"/>
      <c r="I425" s="27"/>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row>
    <row r="426" spans="1:82" ht="16.5" customHeight="1" x14ac:dyDescent="0.25">
      <c r="A426" s="26"/>
      <c r="B426" s="26"/>
      <c r="C426" s="26"/>
      <c r="D426" s="26"/>
      <c r="E426" s="26"/>
      <c r="F426" s="26"/>
      <c r="G426" s="26"/>
      <c r="H426" s="24"/>
      <c r="I426" s="27"/>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row>
    <row r="427" spans="1:82" ht="16.5" customHeight="1" x14ac:dyDescent="0.25">
      <c r="A427" s="26"/>
      <c r="B427" s="26"/>
      <c r="C427" s="26"/>
      <c r="D427" s="26"/>
      <c r="E427" s="26"/>
      <c r="F427" s="26"/>
      <c r="G427" s="26"/>
      <c r="H427" s="24"/>
      <c r="I427" s="27"/>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row>
    <row r="428" spans="1:82" ht="16.5" customHeight="1" x14ac:dyDescent="0.25">
      <c r="A428" s="26"/>
      <c r="B428" s="26"/>
      <c r="C428" s="26"/>
      <c r="D428" s="26"/>
      <c r="E428" s="26"/>
      <c r="F428" s="26"/>
      <c r="G428" s="26"/>
      <c r="H428" s="24"/>
      <c r="I428" s="27"/>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row>
    <row r="429" spans="1:82" ht="16.5" customHeight="1" x14ac:dyDescent="0.25">
      <c r="A429" s="26"/>
      <c r="B429" s="26"/>
      <c r="C429" s="26"/>
      <c r="D429" s="26"/>
      <c r="E429" s="26"/>
      <c r="F429" s="26"/>
      <c r="G429" s="26"/>
      <c r="H429" s="24"/>
      <c r="I429" s="27"/>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row>
    <row r="430" spans="1:82" ht="16.5" customHeight="1" x14ac:dyDescent="0.25">
      <c r="A430" s="26"/>
      <c r="B430" s="26"/>
      <c r="C430" s="26"/>
      <c r="D430" s="26"/>
      <c r="E430" s="26"/>
      <c r="F430" s="26"/>
      <c r="G430" s="26"/>
      <c r="H430" s="24"/>
      <c r="I430" s="27"/>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row>
    <row r="431" spans="1:82" ht="16.5" customHeight="1" x14ac:dyDescent="0.25">
      <c r="A431" s="26"/>
      <c r="B431" s="26"/>
      <c r="C431" s="26"/>
      <c r="D431" s="26"/>
      <c r="E431" s="26"/>
      <c r="F431" s="26"/>
      <c r="G431" s="26"/>
      <c r="H431" s="24"/>
      <c r="I431" s="27"/>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row>
    <row r="432" spans="1:82" ht="16.5" customHeight="1" x14ac:dyDescent="0.25">
      <c r="A432" s="26"/>
      <c r="B432" s="26"/>
      <c r="C432" s="26"/>
      <c r="D432" s="26"/>
      <c r="E432" s="26"/>
      <c r="F432" s="26"/>
      <c r="G432" s="26"/>
      <c r="H432" s="24"/>
      <c r="I432" s="27"/>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row>
    <row r="433" spans="1:82" ht="16.5" customHeight="1" x14ac:dyDescent="0.25">
      <c r="A433" s="26"/>
      <c r="B433" s="26"/>
      <c r="C433" s="26"/>
      <c r="D433" s="26"/>
      <c r="E433" s="26"/>
      <c r="F433" s="26"/>
      <c r="G433" s="26"/>
      <c r="H433" s="24"/>
      <c r="I433" s="27"/>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row>
    <row r="434" spans="1:82" ht="16.5" customHeight="1" x14ac:dyDescent="0.25">
      <c r="A434" s="26"/>
      <c r="B434" s="26"/>
      <c r="C434" s="26"/>
      <c r="D434" s="26"/>
      <c r="E434" s="26"/>
      <c r="F434" s="26"/>
      <c r="G434" s="26"/>
      <c r="H434" s="24"/>
      <c r="I434" s="27"/>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row>
    <row r="435" spans="1:82" ht="16.5" customHeight="1" x14ac:dyDescent="0.25">
      <c r="A435" s="26"/>
      <c r="B435" s="26"/>
      <c r="C435" s="26"/>
      <c r="D435" s="26"/>
      <c r="E435" s="26"/>
      <c r="F435" s="26"/>
      <c r="G435" s="26"/>
      <c r="H435" s="24"/>
      <c r="I435" s="27"/>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row>
    <row r="436" spans="1:82" ht="16.5" customHeight="1" x14ac:dyDescent="0.25">
      <c r="A436" s="26"/>
      <c r="B436" s="26"/>
      <c r="C436" s="26"/>
      <c r="D436" s="26"/>
      <c r="E436" s="26"/>
      <c r="F436" s="26"/>
      <c r="G436" s="26"/>
      <c r="H436" s="24"/>
      <c r="I436" s="27"/>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row>
    <row r="437" spans="1:82" ht="16.5" customHeight="1" x14ac:dyDescent="0.25">
      <c r="A437" s="26"/>
      <c r="B437" s="26"/>
      <c r="C437" s="26"/>
      <c r="D437" s="26"/>
      <c r="E437" s="26"/>
      <c r="F437" s="26"/>
      <c r="G437" s="26"/>
      <c r="H437" s="24"/>
      <c r="I437" s="27"/>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row>
    <row r="438" spans="1:82" ht="16.5" customHeight="1" x14ac:dyDescent="0.25">
      <c r="A438" s="26"/>
      <c r="B438" s="26"/>
      <c r="C438" s="26"/>
      <c r="D438" s="26"/>
      <c r="E438" s="26"/>
      <c r="F438" s="26"/>
      <c r="G438" s="26"/>
      <c r="H438" s="24"/>
      <c r="I438" s="27"/>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row>
    <row r="439" spans="1:82" ht="16.5" customHeight="1" x14ac:dyDescent="0.25">
      <c r="A439" s="26"/>
      <c r="B439" s="26"/>
      <c r="C439" s="26"/>
      <c r="D439" s="26"/>
      <c r="E439" s="26"/>
      <c r="F439" s="26"/>
      <c r="G439" s="26"/>
      <c r="H439" s="24"/>
      <c r="I439" s="27"/>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row>
    <row r="440" spans="1:82" ht="16.5" customHeight="1" x14ac:dyDescent="0.25">
      <c r="A440" s="26"/>
      <c r="B440" s="26"/>
      <c r="C440" s="26"/>
      <c r="D440" s="26"/>
      <c r="E440" s="26"/>
      <c r="F440" s="26"/>
      <c r="G440" s="26"/>
      <c r="H440" s="24"/>
      <c r="I440" s="27"/>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row>
    <row r="441" spans="1:82" ht="16.5" customHeight="1" x14ac:dyDescent="0.25">
      <c r="A441" s="26"/>
      <c r="B441" s="26"/>
      <c r="C441" s="26"/>
      <c r="D441" s="26"/>
      <c r="E441" s="26"/>
      <c r="F441" s="26"/>
      <c r="G441" s="26"/>
      <c r="H441" s="24"/>
      <c r="I441" s="27"/>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row>
    <row r="442" spans="1:82" ht="16.5" customHeight="1" x14ac:dyDescent="0.25">
      <c r="A442" s="26"/>
      <c r="B442" s="26"/>
      <c r="C442" s="26"/>
      <c r="D442" s="26"/>
      <c r="E442" s="26"/>
      <c r="F442" s="26"/>
      <c r="G442" s="26"/>
      <c r="H442" s="24"/>
      <c r="I442" s="27"/>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row>
    <row r="443" spans="1:82" ht="16.5" customHeight="1" x14ac:dyDescent="0.25">
      <c r="A443" s="26"/>
      <c r="B443" s="26"/>
      <c r="C443" s="26"/>
      <c r="D443" s="26"/>
      <c r="E443" s="26"/>
      <c r="F443" s="26"/>
      <c r="G443" s="26"/>
      <c r="H443" s="24"/>
      <c r="I443" s="27"/>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row>
    <row r="444" spans="1:82" ht="16.5" customHeight="1" x14ac:dyDescent="0.25">
      <c r="A444" s="26"/>
      <c r="B444" s="26"/>
      <c r="C444" s="26"/>
      <c r="D444" s="26"/>
      <c r="E444" s="26"/>
      <c r="F444" s="26"/>
      <c r="G444" s="26"/>
      <c r="H444" s="24"/>
      <c r="I444" s="27"/>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row>
    <row r="445" spans="1:82" ht="16.5" customHeight="1" x14ac:dyDescent="0.25">
      <c r="A445" s="26"/>
      <c r="B445" s="26"/>
      <c r="C445" s="26"/>
      <c r="D445" s="26"/>
      <c r="E445" s="26"/>
      <c r="F445" s="26"/>
      <c r="G445" s="26"/>
      <c r="H445" s="24"/>
      <c r="I445" s="27"/>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row>
    <row r="446" spans="1:82" ht="16.5" customHeight="1" x14ac:dyDescent="0.25">
      <c r="A446" s="26"/>
      <c r="B446" s="26"/>
      <c r="C446" s="26"/>
      <c r="D446" s="26"/>
      <c r="E446" s="26"/>
      <c r="F446" s="26"/>
      <c r="G446" s="26"/>
      <c r="H446" s="24"/>
      <c r="I446" s="27"/>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row>
    <row r="447" spans="1:82" ht="16.5" customHeight="1" x14ac:dyDescent="0.25">
      <c r="A447" s="26"/>
      <c r="B447" s="26"/>
      <c r="C447" s="26"/>
      <c r="D447" s="26"/>
      <c r="E447" s="26"/>
      <c r="F447" s="26"/>
      <c r="G447" s="26"/>
      <c r="H447" s="24"/>
      <c r="I447" s="27"/>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row>
    <row r="448" spans="1:82" ht="16.5" customHeight="1" x14ac:dyDescent="0.25">
      <c r="A448" s="26"/>
      <c r="B448" s="26"/>
      <c r="C448" s="26"/>
      <c r="D448" s="26"/>
      <c r="E448" s="26"/>
      <c r="F448" s="26"/>
      <c r="G448" s="26"/>
      <c r="H448" s="24"/>
      <c r="I448" s="27"/>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row>
    <row r="449" spans="1:82" ht="16.5" customHeight="1" x14ac:dyDescent="0.25">
      <c r="A449" s="26"/>
      <c r="B449" s="26"/>
      <c r="C449" s="26"/>
      <c r="D449" s="26"/>
      <c r="E449" s="26"/>
      <c r="F449" s="26"/>
      <c r="G449" s="26"/>
      <c r="H449" s="24"/>
      <c r="I449" s="27"/>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row>
    <row r="450" spans="1:82" ht="16.5" customHeight="1" x14ac:dyDescent="0.25">
      <c r="A450" s="26"/>
      <c r="B450" s="26"/>
      <c r="C450" s="26"/>
      <c r="D450" s="26"/>
      <c r="E450" s="26"/>
      <c r="F450" s="26"/>
      <c r="G450" s="26"/>
      <c r="H450" s="24"/>
      <c r="I450" s="27"/>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row>
    <row r="451" spans="1:82" ht="16.5" customHeight="1" x14ac:dyDescent="0.25">
      <c r="A451" s="26"/>
      <c r="B451" s="26"/>
      <c r="C451" s="26"/>
      <c r="D451" s="26"/>
      <c r="E451" s="26"/>
      <c r="F451" s="26"/>
      <c r="G451" s="26"/>
      <c r="H451" s="24"/>
      <c r="I451" s="27"/>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row>
    <row r="452" spans="1:82" ht="16.5" customHeight="1" x14ac:dyDescent="0.25">
      <c r="A452" s="26"/>
      <c r="B452" s="26"/>
      <c r="C452" s="26"/>
      <c r="D452" s="26"/>
      <c r="E452" s="26"/>
      <c r="F452" s="26"/>
      <c r="G452" s="26"/>
      <c r="H452" s="24"/>
      <c r="I452" s="27"/>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row>
    <row r="453" spans="1:82" ht="16.5" customHeight="1" x14ac:dyDescent="0.25">
      <c r="A453" s="26"/>
      <c r="B453" s="26"/>
      <c r="C453" s="26"/>
      <c r="D453" s="26"/>
      <c r="E453" s="26"/>
      <c r="F453" s="26"/>
      <c r="G453" s="26"/>
      <c r="H453" s="24"/>
      <c r="I453" s="27"/>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c r="CA453" s="24"/>
      <c r="CB453" s="24"/>
      <c r="CC453" s="24"/>
      <c r="CD453" s="24"/>
    </row>
    <row r="454" spans="1:82" ht="16.5" customHeight="1" x14ac:dyDescent="0.25">
      <c r="A454" s="26"/>
      <c r="B454" s="26"/>
      <c r="C454" s="26"/>
      <c r="D454" s="26"/>
      <c r="E454" s="26"/>
      <c r="F454" s="26"/>
      <c r="G454" s="26"/>
      <c r="H454" s="24"/>
      <c r="I454" s="27"/>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row>
    <row r="455" spans="1:82" ht="16.5" customHeight="1" x14ac:dyDescent="0.25">
      <c r="A455" s="26"/>
      <c r="B455" s="26"/>
      <c r="C455" s="26"/>
      <c r="D455" s="26"/>
      <c r="E455" s="26"/>
      <c r="F455" s="26"/>
      <c r="G455" s="26"/>
      <c r="H455" s="24"/>
      <c r="I455" s="27"/>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c r="AS455" s="24"/>
      <c r="AT455" s="24"/>
      <c r="AU455" s="24"/>
      <c r="AV455" s="24"/>
      <c r="AW455" s="24"/>
      <c r="AX455" s="24"/>
      <c r="AY455" s="24"/>
      <c r="AZ455" s="24"/>
      <c r="BA455" s="24"/>
      <c r="BB455" s="24"/>
      <c r="BC455" s="24"/>
      <c r="BD455" s="24"/>
      <c r="BE455" s="24"/>
      <c r="BF455" s="24"/>
      <c r="BG455" s="24"/>
      <c r="BH455" s="24"/>
      <c r="BI455" s="24"/>
      <c r="BJ455" s="24"/>
      <c r="BK455" s="24"/>
      <c r="BL455" s="24"/>
      <c r="BM455" s="24"/>
      <c r="BN455" s="24"/>
      <c r="BO455" s="24"/>
      <c r="BP455" s="24"/>
      <c r="BQ455" s="24"/>
      <c r="BR455" s="24"/>
      <c r="BS455" s="24"/>
      <c r="BT455" s="24"/>
      <c r="BU455" s="24"/>
      <c r="BV455" s="24"/>
      <c r="BW455" s="24"/>
      <c r="BX455" s="24"/>
      <c r="BY455" s="24"/>
      <c r="BZ455" s="24"/>
      <c r="CA455" s="24"/>
      <c r="CB455" s="24"/>
      <c r="CC455" s="24"/>
      <c r="CD455" s="24"/>
    </row>
    <row r="456" spans="1:82" ht="16.5" customHeight="1" x14ac:dyDescent="0.25">
      <c r="A456" s="26"/>
      <c r="B456" s="26"/>
      <c r="C456" s="26"/>
      <c r="D456" s="26"/>
      <c r="E456" s="26"/>
      <c r="F456" s="26"/>
      <c r="G456" s="26"/>
      <c r="H456" s="24"/>
      <c r="I456" s="27"/>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c r="AS456" s="24"/>
      <c r="AT456" s="24"/>
      <c r="AU456" s="24"/>
      <c r="AV456" s="24"/>
      <c r="AW456" s="24"/>
      <c r="AX456" s="24"/>
      <c r="AY456" s="24"/>
      <c r="AZ456" s="24"/>
      <c r="BA456" s="24"/>
      <c r="BB456" s="24"/>
      <c r="BC456" s="24"/>
      <c r="BD456" s="24"/>
      <c r="BE456" s="24"/>
      <c r="BF456" s="24"/>
      <c r="BG456" s="24"/>
      <c r="BH456" s="24"/>
      <c r="BI456" s="24"/>
      <c r="BJ456" s="24"/>
      <c r="BK456" s="24"/>
      <c r="BL456" s="24"/>
      <c r="BM456" s="24"/>
      <c r="BN456" s="24"/>
      <c r="BO456" s="24"/>
      <c r="BP456" s="24"/>
      <c r="BQ456" s="24"/>
      <c r="BR456" s="24"/>
      <c r="BS456" s="24"/>
      <c r="BT456" s="24"/>
      <c r="BU456" s="24"/>
      <c r="BV456" s="24"/>
      <c r="BW456" s="24"/>
      <c r="BX456" s="24"/>
      <c r="BY456" s="24"/>
      <c r="BZ456" s="24"/>
      <c r="CA456" s="24"/>
      <c r="CB456" s="24"/>
      <c r="CC456" s="24"/>
      <c r="CD456" s="24"/>
    </row>
    <row r="457" spans="1:82" ht="16.5" customHeight="1" x14ac:dyDescent="0.25">
      <c r="A457" s="26"/>
      <c r="B457" s="26"/>
      <c r="C457" s="26"/>
      <c r="D457" s="26"/>
      <c r="E457" s="26"/>
      <c r="F457" s="26"/>
      <c r="G457" s="26"/>
      <c r="H457" s="24"/>
      <c r="I457" s="27"/>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c r="AS457" s="24"/>
      <c r="AT457" s="24"/>
      <c r="AU457" s="24"/>
      <c r="AV457" s="24"/>
      <c r="AW457" s="24"/>
      <c r="AX457" s="24"/>
      <c r="AY457" s="24"/>
      <c r="AZ457" s="24"/>
      <c r="BA457" s="24"/>
      <c r="BB457" s="24"/>
      <c r="BC457" s="24"/>
      <c r="BD457" s="24"/>
      <c r="BE457" s="24"/>
      <c r="BF457" s="24"/>
      <c r="BG457" s="24"/>
      <c r="BH457" s="24"/>
      <c r="BI457" s="24"/>
      <c r="BJ457" s="24"/>
      <c r="BK457" s="24"/>
      <c r="BL457" s="24"/>
      <c r="BM457" s="24"/>
      <c r="BN457" s="24"/>
      <c r="BO457" s="24"/>
      <c r="BP457" s="24"/>
      <c r="BQ457" s="24"/>
      <c r="BR457" s="24"/>
      <c r="BS457" s="24"/>
      <c r="BT457" s="24"/>
      <c r="BU457" s="24"/>
      <c r="BV457" s="24"/>
      <c r="BW457" s="24"/>
      <c r="BX457" s="24"/>
      <c r="BY457" s="24"/>
      <c r="BZ457" s="24"/>
      <c r="CA457" s="24"/>
      <c r="CB457" s="24"/>
      <c r="CC457" s="24"/>
      <c r="CD457" s="24"/>
    </row>
    <row r="458" spans="1:82" ht="16.5" customHeight="1" x14ac:dyDescent="0.25">
      <c r="A458" s="26"/>
      <c r="B458" s="26"/>
      <c r="C458" s="26"/>
      <c r="D458" s="26"/>
      <c r="E458" s="26"/>
      <c r="F458" s="26"/>
      <c r="G458" s="26"/>
      <c r="H458" s="24"/>
      <c r="I458" s="27"/>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c r="BC458" s="24"/>
      <c r="BD458" s="24"/>
      <c r="BE458" s="24"/>
      <c r="BF458" s="24"/>
      <c r="BG458" s="24"/>
      <c r="BH458" s="24"/>
      <c r="BI458" s="24"/>
      <c r="BJ458" s="24"/>
      <c r="BK458" s="24"/>
      <c r="BL458" s="24"/>
      <c r="BM458" s="24"/>
      <c r="BN458" s="24"/>
      <c r="BO458" s="24"/>
      <c r="BP458" s="24"/>
      <c r="BQ458" s="24"/>
      <c r="BR458" s="24"/>
      <c r="BS458" s="24"/>
      <c r="BT458" s="24"/>
      <c r="BU458" s="24"/>
      <c r="BV458" s="24"/>
      <c r="BW458" s="24"/>
      <c r="BX458" s="24"/>
      <c r="BY458" s="24"/>
      <c r="BZ458" s="24"/>
      <c r="CA458" s="24"/>
      <c r="CB458" s="24"/>
      <c r="CC458" s="24"/>
      <c r="CD458" s="24"/>
    </row>
    <row r="459" spans="1:82" ht="16.5" customHeight="1" x14ac:dyDescent="0.25">
      <c r="A459" s="26"/>
      <c r="B459" s="26"/>
      <c r="C459" s="26"/>
      <c r="D459" s="26"/>
      <c r="E459" s="26"/>
      <c r="F459" s="26"/>
      <c r="G459" s="26"/>
      <c r="H459" s="24"/>
      <c r="I459" s="27"/>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c r="BC459" s="24"/>
      <c r="BD459" s="24"/>
      <c r="BE459" s="24"/>
      <c r="BF459" s="24"/>
      <c r="BG459" s="24"/>
      <c r="BH459" s="24"/>
      <c r="BI459" s="24"/>
      <c r="BJ459" s="24"/>
      <c r="BK459" s="24"/>
      <c r="BL459" s="24"/>
      <c r="BM459" s="24"/>
      <c r="BN459" s="24"/>
      <c r="BO459" s="24"/>
      <c r="BP459" s="24"/>
      <c r="BQ459" s="24"/>
      <c r="BR459" s="24"/>
      <c r="BS459" s="24"/>
      <c r="BT459" s="24"/>
      <c r="BU459" s="24"/>
      <c r="BV459" s="24"/>
      <c r="BW459" s="24"/>
      <c r="BX459" s="24"/>
      <c r="BY459" s="24"/>
      <c r="BZ459" s="24"/>
      <c r="CA459" s="24"/>
      <c r="CB459" s="24"/>
      <c r="CC459" s="24"/>
      <c r="CD459" s="24"/>
    </row>
    <row r="460" spans="1:82" ht="16.5" customHeight="1" x14ac:dyDescent="0.25">
      <c r="A460" s="26"/>
      <c r="B460" s="26"/>
      <c r="C460" s="26"/>
      <c r="D460" s="26"/>
      <c r="E460" s="26"/>
      <c r="F460" s="26"/>
      <c r="G460" s="26"/>
      <c r="H460" s="24"/>
      <c r="I460" s="27"/>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c r="CA460" s="24"/>
      <c r="CB460" s="24"/>
      <c r="CC460" s="24"/>
      <c r="CD460" s="24"/>
    </row>
    <row r="461" spans="1:82" ht="16.5" customHeight="1" x14ac:dyDescent="0.25">
      <c r="A461" s="26"/>
      <c r="B461" s="26"/>
      <c r="C461" s="26"/>
      <c r="D461" s="26"/>
      <c r="E461" s="26"/>
      <c r="F461" s="26"/>
      <c r="G461" s="26"/>
      <c r="H461" s="24"/>
      <c r="I461" s="27"/>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L461" s="24"/>
      <c r="BM461" s="24"/>
      <c r="BN461" s="24"/>
      <c r="BO461" s="24"/>
      <c r="BP461" s="24"/>
      <c r="BQ461" s="24"/>
      <c r="BR461" s="24"/>
      <c r="BS461" s="24"/>
      <c r="BT461" s="24"/>
      <c r="BU461" s="24"/>
      <c r="BV461" s="24"/>
      <c r="BW461" s="24"/>
      <c r="BX461" s="24"/>
      <c r="BY461" s="24"/>
      <c r="BZ461" s="24"/>
      <c r="CA461" s="24"/>
      <c r="CB461" s="24"/>
      <c r="CC461" s="24"/>
      <c r="CD461" s="24"/>
    </row>
    <row r="462" spans="1:82" ht="16.5" customHeight="1" x14ac:dyDescent="0.25">
      <c r="A462" s="26"/>
      <c r="B462" s="26"/>
      <c r="C462" s="26"/>
      <c r="D462" s="26"/>
      <c r="E462" s="26"/>
      <c r="F462" s="26"/>
      <c r="G462" s="26"/>
      <c r="H462" s="24"/>
      <c r="I462" s="27"/>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row>
    <row r="463" spans="1:82" ht="16.5" customHeight="1" x14ac:dyDescent="0.25">
      <c r="A463" s="26"/>
      <c r="B463" s="26"/>
      <c r="C463" s="26"/>
      <c r="D463" s="26"/>
      <c r="E463" s="26"/>
      <c r="F463" s="26"/>
      <c r="G463" s="26"/>
      <c r="H463" s="24"/>
      <c r="I463" s="27"/>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L463" s="24"/>
      <c r="BM463" s="24"/>
      <c r="BN463" s="24"/>
      <c r="BO463" s="24"/>
      <c r="BP463" s="24"/>
      <c r="BQ463" s="24"/>
      <c r="BR463" s="24"/>
      <c r="BS463" s="24"/>
      <c r="BT463" s="24"/>
      <c r="BU463" s="24"/>
      <c r="BV463" s="24"/>
      <c r="BW463" s="24"/>
      <c r="BX463" s="24"/>
      <c r="BY463" s="24"/>
      <c r="BZ463" s="24"/>
      <c r="CA463" s="24"/>
      <c r="CB463" s="24"/>
      <c r="CC463" s="24"/>
      <c r="CD463" s="24"/>
    </row>
    <row r="464" spans="1:82" ht="16.5" customHeight="1" x14ac:dyDescent="0.25">
      <c r="A464" s="26"/>
      <c r="B464" s="26"/>
      <c r="C464" s="26"/>
      <c r="D464" s="26"/>
      <c r="E464" s="26"/>
      <c r="F464" s="26"/>
      <c r="G464" s="26"/>
      <c r="H464" s="24"/>
      <c r="I464" s="27"/>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row>
    <row r="465" spans="1:82" ht="16.5" customHeight="1" x14ac:dyDescent="0.25">
      <c r="A465" s="26"/>
      <c r="B465" s="26"/>
      <c r="C465" s="26"/>
      <c r="D465" s="26"/>
      <c r="E465" s="26"/>
      <c r="F465" s="26"/>
      <c r="G465" s="26"/>
      <c r="H465" s="24"/>
      <c r="I465" s="27"/>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c r="BC465" s="24"/>
      <c r="BD465" s="24"/>
      <c r="BE465" s="24"/>
      <c r="BF465" s="24"/>
      <c r="BG465" s="24"/>
      <c r="BH465" s="24"/>
      <c r="BI465" s="24"/>
      <c r="BJ465" s="24"/>
      <c r="BK465" s="24"/>
      <c r="BL465" s="24"/>
      <c r="BM465" s="24"/>
      <c r="BN465" s="24"/>
      <c r="BO465" s="24"/>
      <c r="BP465" s="24"/>
      <c r="BQ465" s="24"/>
      <c r="BR465" s="24"/>
      <c r="BS465" s="24"/>
      <c r="BT465" s="24"/>
      <c r="BU465" s="24"/>
      <c r="BV465" s="24"/>
      <c r="BW465" s="24"/>
      <c r="BX465" s="24"/>
      <c r="BY465" s="24"/>
      <c r="BZ465" s="24"/>
      <c r="CA465" s="24"/>
      <c r="CB465" s="24"/>
      <c r="CC465" s="24"/>
      <c r="CD465" s="24"/>
    </row>
    <row r="466" spans="1:82" ht="16.5" customHeight="1" x14ac:dyDescent="0.25">
      <c r="A466" s="26"/>
      <c r="B466" s="26"/>
      <c r="C466" s="26"/>
      <c r="D466" s="26"/>
      <c r="E466" s="26"/>
      <c r="F466" s="26"/>
      <c r="G466" s="26"/>
      <c r="H466" s="24"/>
      <c r="I466" s="27"/>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c r="BC466" s="24"/>
      <c r="BD466" s="24"/>
      <c r="BE466" s="24"/>
      <c r="BF466" s="24"/>
      <c r="BG466" s="24"/>
      <c r="BH466" s="24"/>
      <c r="BI466" s="24"/>
      <c r="BJ466" s="24"/>
      <c r="BK466" s="24"/>
      <c r="BL466" s="24"/>
      <c r="BM466" s="24"/>
      <c r="BN466" s="24"/>
      <c r="BO466" s="24"/>
      <c r="BP466" s="24"/>
      <c r="BQ466" s="24"/>
      <c r="BR466" s="24"/>
      <c r="BS466" s="24"/>
      <c r="BT466" s="24"/>
      <c r="BU466" s="24"/>
      <c r="BV466" s="24"/>
      <c r="BW466" s="24"/>
      <c r="BX466" s="24"/>
      <c r="BY466" s="24"/>
      <c r="BZ466" s="24"/>
      <c r="CA466" s="24"/>
      <c r="CB466" s="24"/>
      <c r="CC466" s="24"/>
      <c r="CD466" s="24"/>
    </row>
    <row r="467" spans="1:82" ht="16.5" customHeight="1" x14ac:dyDescent="0.25">
      <c r="A467" s="26"/>
      <c r="B467" s="26"/>
      <c r="C467" s="26"/>
      <c r="D467" s="26"/>
      <c r="E467" s="26"/>
      <c r="F467" s="26"/>
      <c r="G467" s="26"/>
      <c r="H467" s="24"/>
      <c r="I467" s="27"/>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c r="BC467" s="24"/>
      <c r="BD467" s="24"/>
      <c r="BE467" s="24"/>
      <c r="BF467" s="24"/>
      <c r="BG467" s="24"/>
      <c r="BH467" s="24"/>
      <c r="BI467" s="24"/>
      <c r="BJ467" s="24"/>
      <c r="BK467" s="24"/>
      <c r="BL467" s="24"/>
      <c r="BM467" s="24"/>
      <c r="BN467" s="24"/>
      <c r="BO467" s="24"/>
      <c r="BP467" s="24"/>
      <c r="BQ467" s="24"/>
      <c r="BR467" s="24"/>
      <c r="BS467" s="24"/>
      <c r="BT467" s="24"/>
      <c r="BU467" s="24"/>
      <c r="BV467" s="24"/>
      <c r="BW467" s="24"/>
      <c r="BX467" s="24"/>
      <c r="BY467" s="24"/>
      <c r="BZ467" s="24"/>
      <c r="CA467" s="24"/>
      <c r="CB467" s="24"/>
      <c r="CC467" s="24"/>
      <c r="CD467" s="24"/>
    </row>
    <row r="468" spans="1:82" ht="16.5" customHeight="1" x14ac:dyDescent="0.25">
      <c r="A468" s="26"/>
      <c r="B468" s="26"/>
      <c r="C468" s="26"/>
      <c r="D468" s="26"/>
      <c r="E468" s="26"/>
      <c r="F468" s="26"/>
      <c r="G468" s="26"/>
      <c r="H468" s="24"/>
      <c r="I468" s="27"/>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c r="BC468" s="24"/>
      <c r="BD468" s="24"/>
      <c r="BE468" s="24"/>
      <c r="BF468" s="24"/>
      <c r="BG468" s="24"/>
      <c r="BH468" s="24"/>
      <c r="BI468" s="24"/>
      <c r="BJ468" s="24"/>
      <c r="BK468" s="24"/>
      <c r="BL468" s="24"/>
      <c r="BM468" s="24"/>
      <c r="BN468" s="24"/>
      <c r="BO468" s="24"/>
      <c r="BP468" s="24"/>
      <c r="BQ468" s="24"/>
      <c r="BR468" s="24"/>
      <c r="BS468" s="24"/>
      <c r="BT468" s="24"/>
      <c r="BU468" s="24"/>
      <c r="BV468" s="24"/>
      <c r="BW468" s="24"/>
      <c r="BX468" s="24"/>
      <c r="BY468" s="24"/>
      <c r="BZ468" s="24"/>
      <c r="CA468" s="24"/>
      <c r="CB468" s="24"/>
      <c r="CC468" s="24"/>
      <c r="CD468" s="24"/>
    </row>
    <row r="469" spans="1:82" ht="16.5" customHeight="1" x14ac:dyDescent="0.25">
      <c r="A469" s="26"/>
      <c r="B469" s="26"/>
      <c r="C469" s="26"/>
      <c r="D469" s="26"/>
      <c r="E469" s="26"/>
      <c r="F469" s="26"/>
      <c r="G469" s="26"/>
      <c r="H469" s="24"/>
      <c r="I469" s="27"/>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row>
    <row r="470" spans="1:82" ht="16.5" customHeight="1" x14ac:dyDescent="0.25">
      <c r="A470" s="26"/>
      <c r="B470" s="26"/>
      <c r="C470" s="26"/>
      <c r="D470" s="26"/>
      <c r="E470" s="26"/>
      <c r="F470" s="26"/>
      <c r="G470" s="26"/>
      <c r="H470" s="24"/>
      <c r="I470" s="27"/>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c r="BC470" s="24"/>
      <c r="BD470" s="24"/>
      <c r="BE470" s="24"/>
      <c r="BF470" s="24"/>
      <c r="BG470" s="24"/>
      <c r="BH470" s="24"/>
      <c r="BI470" s="24"/>
      <c r="BJ470" s="24"/>
      <c r="BK470" s="24"/>
      <c r="BL470" s="24"/>
      <c r="BM470" s="24"/>
      <c r="BN470" s="24"/>
      <c r="BO470" s="24"/>
      <c r="BP470" s="24"/>
      <c r="BQ470" s="24"/>
      <c r="BR470" s="24"/>
      <c r="BS470" s="24"/>
      <c r="BT470" s="24"/>
      <c r="BU470" s="24"/>
      <c r="BV470" s="24"/>
      <c r="BW470" s="24"/>
      <c r="BX470" s="24"/>
      <c r="BY470" s="24"/>
      <c r="BZ470" s="24"/>
      <c r="CA470" s="24"/>
      <c r="CB470" s="24"/>
      <c r="CC470" s="24"/>
      <c r="CD470" s="24"/>
    </row>
    <row r="471" spans="1:82" ht="16.5" customHeight="1" x14ac:dyDescent="0.25">
      <c r="A471" s="26"/>
      <c r="B471" s="26"/>
      <c r="C471" s="26"/>
      <c r="D471" s="26"/>
      <c r="E471" s="26"/>
      <c r="F471" s="26"/>
      <c r="G471" s="26"/>
      <c r="H471" s="24"/>
      <c r="I471" s="27"/>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c r="CA471" s="24"/>
      <c r="CB471" s="24"/>
      <c r="CC471" s="24"/>
      <c r="CD471" s="24"/>
    </row>
    <row r="472" spans="1:82" ht="16.5" customHeight="1" x14ac:dyDescent="0.25">
      <c r="A472" s="26"/>
      <c r="B472" s="26"/>
      <c r="C472" s="26"/>
      <c r="D472" s="26"/>
      <c r="E472" s="26"/>
      <c r="F472" s="26"/>
      <c r="G472" s="26"/>
      <c r="H472" s="24"/>
      <c r="I472" s="27"/>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c r="BC472" s="24"/>
      <c r="BD472" s="24"/>
      <c r="BE472" s="24"/>
      <c r="BF472" s="24"/>
      <c r="BG472" s="24"/>
      <c r="BH472" s="24"/>
      <c r="BI472" s="24"/>
      <c r="BJ472" s="24"/>
      <c r="BK472" s="24"/>
      <c r="BL472" s="24"/>
      <c r="BM472" s="24"/>
      <c r="BN472" s="24"/>
      <c r="BO472" s="24"/>
      <c r="BP472" s="24"/>
      <c r="BQ472" s="24"/>
      <c r="BR472" s="24"/>
      <c r="BS472" s="24"/>
      <c r="BT472" s="24"/>
      <c r="BU472" s="24"/>
      <c r="BV472" s="24"/>
      <c r="BW472" s="24"/>
      <c r="BX472" s="24"/>
      <c r="BY472" s="24"/>
      <c r="BZ472" s="24"/>
      <c r="CA472" s="24"/>
      <c r="CB472" s="24"/>
      <c r="CC472" s="24"/>
      <c r="CD472" s="24"/>
    </row>
    <row r="473" spans="1:82" ht="16.5" customHeight="1" x14ac:dyDescent="0.25">
      <c r="A473" s="26"/>
      <c r="B473" s="26"/>
      <c r="C473" s="26"/>
      <c r="D473" s="26"/>
      <c r="E473" s="26"/>
      <c r="F473" s="26"/>
      <c r="G473" s="26"/>
      <c r="H473" s="24"/>
      <c r="I473" s="27"/>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row>
    <row r="474" spans="1:82" ht="16.5" customHeight="1" x14ac:dyDescent="0.25">
      <c r="A474" s="26"/>
      <c r="B474" s="26"/>
      <c r="C474" s="26"/>
      <c r="D474" s="26"/>
      <c r="E474" s="26"/>
      <c r="F474" s="26"/>
      <c r="G474" s="26"/>
      <c r="H474" s="24"/>
      <c r="I474" s="27"/>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c r="BC474" s="24"/>
      <c r="BD474" s="24"/>
      <c r="BE474" s="24"/>
      <c r="BF474" s="24"/>
      <c r="BG474" s="24"/>
      <c r="BH474" s="24"/>
      <c r="BI474" s="24"/>
      <c r="BJ474" s="24"/>
      <c r="BK474" s="24"/>
      <c r="BL474" s="24"/>
      <c r="BM474" s="24"/>
      <c r="BN474" s="24"/>
      <c r="BO474" s="24"/>
      <c r="BP474" s="24"/>
      <c r="BQ474" s="24"/>
      <c r="BR474" s="24"/>
      <c r="BS474" s="24"/>
      <c r="BT474" s="24"/>
      <c r="BU474" s="24"/>
      <c r="BV474" s="24"/>
      <c r="BW474" s="24"/>
      <c r="BX474" s="24"/>
      <c r="BY474" s="24"/>
      <c r="BZ474" s="24"/>
      <c r="CA474" s="24"/>
      <c r="CB474" s="24"/>
      <c r="CC474" s="24"/>
      <c r="CD474" s="24"/>
    </row>
    <row r="475" spans="1:82" ht="16.5" customHeight="1" x14ac:dyDescent="0.25">
      <c r="A475" s="26"/>
      <c r="B475" s="26"/>
      <c r="C475" s="26"/>
      <c r="D475" s="26"/>
      <c r="E475" s="26"/>
      <c r="F475" s="26"/>
      <c r="G475" s="26"/>
      <c r="H475" s="24"/>
      <c r="I475" s="27"/>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c r="BC475" s="24"/>
      <c r="BD475" s="24"/>
      <c r="BE475" s="24"/>
      <c r="BF475" s="24"/>
      <c r="BG475" s="24"/>
      <c r="BH475" s="24"/>
      <c r="BI475" s="24"/>
      <c r="BJ475" s="24"/>
      <c r="BK475" s="24"/>
      <c r="BL475" s="24"/>
      <c r="BM475" s="24"/>
      <c r="BN475" s="24"/>
      <c r="BO475" s="24"/>
      <c r="BP475" s="24"/>
      <c r="BQ475" s="24"/>
      <c r="BR475" s="24"/>
      <c r="BS475" s="24"/>
      <c r="BT475" s="24"/>
      <c r="BU475" s="24"/>
      <c r="BV475" s="24"/>
      <c r="BW475" s="24"/>
      <c r="BX475" s="24"/>
      <c r="BY475" s="24"/>
      <c r="BZ475" s="24"/>
      <c r="CA475" s="24"/>
      <c r="CB475" s="24"/>
      <c r="CC475" s="24"/>
      <c r="CD475" s="24"/>
    </row>
    <row r="476" spans="1:82" ht="16.5" customHeight="1" x14ac:dyDescent="0.25">
      <c r="A476" s="26"/>
      <c r="B476" s="26"/>
      <c r="C476" s="26"/>
      <c r="D476" s="26"/>
      <c r="E476" s="26"/>
      <c r="F476" s="26"/>
      <c r="G476" s="26"/>
      <c r="H476" s="24"/>
      <c r="I476" s="27"/>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C476" s="24"/>
      <c r="BD476" s="24"/>
      <c r="BE476" s="24"/>
      <c r="BF476" s="24"/>
      <c r="BG476" s="24"/>
      <c r="BH476" s="24"/>
      <c r="BI476" s="24"/>
      <c r="BJ476" s="24"/>
      <c r="BK476" s="24"/>
      <c r="BL476" s="24"/>
      <c r="BM476" s="24"/>
      <c r="BN476" s="24"/>
      <c r="BO476" s="24"/>
      <c r="BP476" s="24"/>
      <c r="BQ476" s="24"/>
      <c r="BR476" s="24"/>
      <c r="BS476" s="24"/>
      <c r="BT476" s="24"/>
      <c r="BU476" s="24"/>
      <c r="BV476" s="24"/>
      <c r="BW476" s="24"/>
      <c r="BX476" s="24"/>
      <c r="BY476" s="24"/>
      <c r="BZ476" s="24"/>
      <c r="CA476" s="24"/>
      <c r="CB476" s="24"/>
      <c r="CC476" s="24"/>
      <c r="CD476" s="24"/>
    </row>
    <row r="477" spans="1:82" ht="16.5" customHeight="1" x14ac:dyDescent="0.25">
      <c r="A477" s="26"/>
      <c r="B477" s="26"/>
      <c r="C477" s="26"/>
      <c r="D477" s="26"/>
      <c r="E477" s="26"/>
      <c r="F477" s="26"/>
      <c r="G477" s="26"/>
      <c r="H477" s="24"/>
      <c r="I477" s="27"/>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c r="BC477" s="24"/>
      <c r="BD477" s="24"/>
      <c r="BE477" s="24"/>
      <c r="BF477" s="24"/>
      <c r="BG477" s="24"/>
      <c r="BH477" s="24"/>
      <c r="BI477" s="24"/>
      <c r="BJ477" s="24"/>
      <c r="BK477" s="24"/>
      <c r="BL477" s="24"/>
      <c r="BM477" s="24"/>
      <c r="BN477" s="24"/>
      <c r="BO477" s="24"/>
      <c r="BP477" s="24"/>
      <c r="BQ477" s="24"/>
      <c r="BR477" s="24"/>
      <c r="BS477" s="24"/>
      <c r="BT477" s="24"/>
      <c r="BU477" s="24"/>
      <c r="BV477" s="24"/>
      <c r="BW477" s="24"/>
      <c r="BX477" s="24"/>
      <c r="BY477" s="24"/>
      <c r="BZ477" s="24"/>
      <c r="CA477" s="24"/>
      <c r="CB477" s="24"/>
      <c r="CC477" s="24"/>
      <c r="CD477" s="24"/>
    </row>
    <row r="478" spans="1:82" ht="16.5" customHeight="1" x14ac:dyDescent="0.25">
      <c r="A478" s="26"/>
      <c r="B478" s="26"/>
      <c r="C478" s="26"/>
      <c r="D478" s="26"/>
      <c r="E478" s="26"/>
      <c r="F478" s="26"/>
      <c r="G478" s="26"/>
      <c r="H478" s="24"/>
      <c r="I478" s="27"/>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c r="BC478" s="24"/>
      <c r="BD478" s="24"/>
      <c r="BE478" s="24"/>
      <c r="BF478" s="24"/>
      <c r="BG478" s="24"/>
      <c r="BH478" s="24"/>
      <c r="BI478" s="24"/>
      <c r="BJ478" s="24"/>
      <c r="BK478" s="24"/>
      <c r="BL478" s="24"/>
      <c r="BM478" s="24"/>
      <c r="BN478" s="24"/>
      <c r="BO478" s="24"/>
      <c r="BP478" s="24"/>
      <c r="BQ478" s="24"/>
      <c r="BR478" s="24"/>
      <c r="BS478" s="24"/>
      <c r="BT478" s="24"/>
      <c r="BU478" s="24"/>
      <c r="BV478" s="24"/>
      <c r="BW478" s="24"/>
      <c r="BX478" s="24"/>
      <c r="BY478" s="24"/>
      <c r="BZ478" s="24"/>
      <c r="CA478" s="24"/>
      <c r="CB478" s="24"/>
      <c r="CC478" s="24"/>
      <c r="CD478" s="24"/>
    </row>
    <row r="479" spans="1:82" ht="16.5" customHeight="1" x14ac:dyDescent="0.25">
      <c r="A479" s="26"/>
      <c r="B479" s="26"/>
      <c r="C479" s="26"/>
      <c r="D479" s="26"/>
      <c r="E479" s="26"/>
      <c r="F479" s="26"/>
      <c r="G479" s="26"/>
      <c r="H479" s="24"/>
      <c r="I479" s="27"/>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c r="AS479" s="24"/>
      <c r="AT479" s="24"/>
      <c r="AU479" s="24"/>
      <c r="AV479" s="24"/>
      <c r="AW479" s="24"/>
      <c r="AX479" s="24"/>
      <c r="AY479" s="24"/>
      <c r="AZ479" s="24"/>
      <c r="BA479" s="24"/>
      <c r="BB479" s="24"/>
      <c r="BC479" s="24"/>
      <c r="BD479" s="24"/>
      <c r="BE479" s="24"/>
      <c r="BF479" s="24"/>
      <c r="BG479" s="24"/>
      <c r="BH479" s="24"/>
      <c r="BI479" s="24"/>
      <c r="BJ479" s="24"/>
      <c r="BK479" s="24"/>
      <c r="BL479" s="24"/>
      <c r="BM479" s="24"/>
      <c r="BN479" s="24"/>
      <c r="BO479" s="24"/>
      <c r="BP479" s="24"/>
      <c r="BQ479" s="24"/>
      <c r="BR479" s="24"/>
      <c r="BS479" s="24"/>
      <c r="BT479" s="24"/>
      <c r="BU479" s="24"/>
      <c r="BV479" s="24"/>
      <c r="BW479" s="24"/>
      <c r="BX479" s="24"/>
      <c r="BY479" s="24"/>
      <c r="BZ479" s="24"/>
      <c r="CA479" s="24"/>
      <c r="CB479" s="24"/>
      <c r="CC479" s="24"/>
      <c r="CD479" s="24"/>
    </row>
    <row r="480" spans="1:82" ht="16.5" customHeight="1" x14ac:dyDescent="0.25">
      <c r="A480" s="26"/>
      <c r="B480" s="26"/>
      <c r="C480" s="26"/>
      <c r="D480" s="26"/>
      <c r="E480" s="26"/>
      <c r="F480" s="26"/>
      <c r="G480" s="26"/>
      <c r="H480" s="24"/>
      <c r="I480" s="27"/>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c r="AS480" s="24"/>
      <c r="AT480" s="24"/>
      <c r="AU480" s="24"/>
      <c r="AV480" s="24"/>
      <c r="AW480" s="24"/>
      <c r="AX480" s="24"/>
      <c r="AY480" s="24"/>
      <c r="AZ480" s="24"/>
      <c r="BA480" s="24"/>
      <c r="BB480" s="24"/>
      <c r="BC480" s="24"/>
      <c r="BD480" s="24"/>
      <c r="BE480" s="24"/>
      <c r="BF480" s="24"/>
      <c r="BG480" s="24"/>
      <c r="BH480" s="24"/>
      <c r="BI480" s="24"/>
      <c r="BJ480" s="24"/>
      <c r="BK480" s="24"/>
      <c r="BL480" s="24"/>
      <c r="BM480" s="24"/>
      <c r="BN480" s="24"/>
      <c r="BO480" s="24"/>
      <c r="BP480" s="24"/>
      <c r="BQ480" s="24"/>
      <c r="BR480" s="24"/>
      <c r="BS480" s="24"/>
      <c r="BT480" s="24"/>
      <c r="BU480" s="24"/>
      <c r="BV480" s="24"/>
      <c r="BW480" s="24"/>
      <c r="BX480" s="24"/>
      <c r="BY480" s="24"/>
      <c r="BZ480" s="24"/>
      <c r="CA480" s="24"/>
      <c r="CB480" s="24"/>
      <c r="CC480" s="24"/>
      <c r="CD480" s="24"/>
    </row>
    <row r="481" spans="1:82" ht="16.5" customHeight="1" x14ac:dyDescent="0.25">
      <c r="A481" s="26"/>
      <c r="B481" s="26"/>
      <c r="C481" s="26"/>
      <c r="D481" s="26"/>
      <c r="E481" s="26"/>
      <c r="F481" s="26"/>
      <c r="G481" s="26"/>
      <c r="H481" s="24"/>
      <c r="I481" s="27"/>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c r="AS481" s="24"/>
      <c r="AT481" s="24"/>
      <c r="AU481" s="24"/>
      <c r="AV481" s="24"/>
      <c r="AW481" s="24"/>
      <c r="AX481" s="24"/>
      <c r="AY481" s="24"/>
      <c r="AZ481" s="24"/>
      <c r="BA481" s="24"/>
      <c r="BB481" s="24"/>
      <c r="BC481" s="24"/>
      <c r="BD481" s="24"/>
      <c r="BE481" s="24"/>
      <c r="BF481" s="24"/>
      <c r="BG481" s="24"/>
      <c r="BH481" s="24"/>
      <c r="BI481" s="24"/>
      <c r="BJ481" s="24"/>
      <c r="BK481" s="24"/>
      <c r="BL481" s="24"/>
      <c r="BM481" s="24"/>
      <c r="BN481" s="24"/>
      <c r="BO481" s="24"/>
      <c r="BP481" s="24"/>
      <c r="BQ481" s="24"/>
      <c r="BR481" s="24"/>
      <c r="BS481" s="24"/>
      <c r="BT481" s="24"/>
      <c r="BU481" s="24"/>
      <c r="BV481" s="24"/>
      <c r="BW481" s="24"/>
      <c r="BX481" s="24"/>
      <c r="BY481" s="24"/>
      <c r="BZ481" s="24"/>
      <c r="CA481" s="24"/>
      <c r="CB481" s="24"/>
      <c r="CC481" s="24"/>
      <c r="CD481" s="24"/>
    </row>
    <row r="482" spans="1:82" ht="16.5" customHeight="1" x14ac:dyDescent="0.25">
      <c r="A482" s="26"/>
      <c r="B482" s="26"/>
      <c r="C482" s="26"/>
      <c r="D482" s="26"/>
      <c r="E482" s="26"/>
      <c r="F482" s="26"/>
      <c r="G482" s="26"/>
      <c r="H482" s="24"/>
      <c r="I482" s="27"/>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c r="AS482" s="24"/>
      <c r="AT482" s="24"/>
      <c r="AU482" s="24"/>
      <c r="AV482" s="24"/>
      <c r="AW482" s="24"/>
      <c r="AX482" s="24"/>
      <c r="AY482" s="24"/>
      <c r="AZ482" s="24"/>
      <c r="BA482" s="24"/>
      <c r="BB482" s="24"/>
      <c r="BC482" s="24"/>
      <c r="BD482" s="24"/>
      <c r="BE482" s="24"/>
      <c r="BF482" s="24"/>
      <c r="BG482" s="24"/>
      <c r="BH482" s="24"/>
      <c r="BI482" s="24"/>
      <c r="BJ482" s="24"/>
      <c r="BK482" s="24"/>
      <c r="BL482" s="24"/>
      <c r="BM482" s="24"/>
      <c r="BN482" s="24"/>
      <c r="BO482" s="24"/>
      <c r="BP482" s="24"/>
      <c r="BQ482" s="24"/>
      <c r="BR482" s="24"/>
      <c r="BS482" s="24"/>
      <c r="BT482" s="24"/>
      <c r="BU482" s="24"/>
      <c r="BV482" s="24"/>
      <c r="BW482" s="24"/>
      <c r="BX482" s="24"/>
      <c r="BY482" s="24"/>
      <c r="BZ482" s="24"/>
      <c r="CA482" s="24"/>
      <c r="CB482" s="24"/>
      <c r="CC482" s="24"/>
      <c r="CD482" s="24"/>
    </row>
    <row r="483" spans="1:82" ht="16.5" customHeight="1" x14ac:dyDescent="0.25">
      <c r="A483" s="26"/>
      <c r="B483" s="26"/>
      <c r="C483" s="26"/>
      <c r="D483" s="26"/>
      <c r="E483" s="26"/>
      <c r="F483" s="26"/>
      <c r="G483" s="26"/>
      <c r="H483" s="24"/>
      <c r="I483" s="27"/>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c r="AS483" s="24"/>
      <c r="AT483" s="24"/>
      <c r="AU483" s="24"/>
      <c r="AV483" s="24"/>
      <c r="AW483" s="24"/>
      <c r="AX483" s="24"/>
      <c r="AY483" s="24"/>
      <c r="AZ483" s="24"/>
      <c r="BA483" s="24"/>
      <c r="BB483" s="24"/>
      <c r="BC483" s="24"/>
      <c r="BD483" s="24"/>
      <c r="BE483" s="24"/>
      <c r="BF483" s="24"/>
      <c r="BG483" s="24"/>
      <c r="BH483" s="24"/>
      <c r="BI483" s="24"/>
      <c r="BJ483" s="24"/>
      <c r="BK483" s="24"/>
      <c r="BL483" s="24"/>
      <c r="BM483" s="24"/>
      <c r="BN483" s="24"/>
      <c r="BO483" s="24"/>
      <c r="BP483" s="24"/>
      <c r="BQ483" s="24"/>
      <c r="BR483" s="24"/>
      <c r="BS483" s="24"/>
      <c r="BT483" s="24"/>
      <c r="BU483" s="24"/>
      <c r="BV483" s="24"/>
      <c r="BW483" s="24"/>
      <c r="BX483" s="24"/>
      <c r="BY483" s="24"/>
      <c r="BZ483" s="24"/>
      <c r="CA483" s="24"/>
      <c r="CB483" s="24"/>
      <c r="CC483" s="24"/>
      <c r="CD483" s="24"/>
    </row>
    <row r="484" spans="1:82" ht="16.5" customHeight="1" x14ac:dyDescent="0.25">
      <c r="A484" s="26"/>
      <c r="B484" s="26"/>
      <c r="C484" s="26"/>
      <c r="D484" s="26"/>
      <c r="E484" s="26"/>
      <c r="F484" s="26"/>
      <c r="G484" s="26"/>
      <c r="H484" s="24"/>
      <c r="I484" s="27"/>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row>
    <row r="485" spans="1:82" ht="16.5" customHeight="1" x14ac:dyDescent="0.25">
      <c r="A485" s="26"/>
      <c r="B485" s="26"/>
      <c r="C485" s="26"/>
      <c r="D485" s="26"/>
      <c r="E485" s="26"/>
      <c r="F485" s="26"/>
      <c r="G485" s="26"/>
      <c r="H485" s="24"/>
      <c r="I485" s="27"/>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c r="AS485" s="24"/>
      <c r="AT485" s="24"/>
      <c r="AU485" s="24"/>
      <c r="AV485" s="24"/>
      <c r="AW485" s="24"/>
      <c r="AX485" s="24"/>
      <c r="AY485" s="24"/>
      <c r="AZ485" s="24"/>
      <c r="BA485" s="24"/>
      <c r="BB485" s="24"/>
      <c r="BC485" s="24"/>
      <c r="BD485" s="24"/>
      <c r="BE485" s="24"/>
      <c r="BF485" s="24"/>
      <c r="BG485" s="24"/>
      <c r="BH485" s="24"/>
      <c r="BI485" s="24"/>
      <c r="BJ485" s="24"/>
      <c r="BK485" s="24"/>
      <c r="BL485" s="24"/>
      <c r="BM485" s="24"/>
      <c r="BN485" s="24"/>
      <c r="BO485" s="24"/>
      <c r="BP485" s="24"/>
      <c r="BQ485" s="24"/>
      <c r="BR485" s="24"/>
      <c r="BS485" s="24"/>
      <c r="BT485" s="24"/>
      <c r="BU485" s="24"/>
      <c r="BV485" s="24"/>
      <c r="BW485" s="24"/>
      <c r="BX485" s="24"/>
      <c r="BY485" s="24"/>
      <c r="BZ485" s="24"/>
      <c r="CA485" s="24"/>
      <c r="CB485" s="24"/>
      <c r="CC485" s="24"/>
      <c r="CD485" s="24"/>
    </row>
    <row r="486" spans="1:82" ht="16.5" customHeight="1" x14ac:dyDescent="0.25">
      <c r="A486" s="26"/>
      <c r="B486" s="26"/>
      <c r="C486" s="26"/>
      <c r="D486" s="26"/>
      <c r="E486" s="26"/>
      <c r="F486" s="26"/>
      <c r="G486" s="26"/>
      <c r="H486" s="24"/>
      <c r="I486" s="27"/>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c r="AS486" s="24"/>
      <c r="AT486" s="24"/>
      <c r="AU486" s="24"/>
      <c r="AV486" s="24"/>
      <c r="AW486" s="24"/>
      <c r="AX486" s="24"/>
      <c r="AY486" s="24"/>
      <c r="AZ486" s="24"/>
      <c r="BA486" s="24"/>
      <c r="BB486" s="24"/>
      <c r="BC486" s="24"/>
      <c r="BD486" s="24"/>
      <c r="BE486" s="24"/>
      <c r="BF486" s="24"/>
      <c r="BG486" s="24"/>
      <c r="BH486" s="24"/>
      <c r="BI486" s="24"/>
      <c r="BJ486" s="24"/>
      <c r="BK486" s="24"/>
      <c r="BL486" s="24"/>
      <c r="BM486" s="24"/>
      <c r="BN486" s="24"/>
      <c r="BO486" s="24"/>
      <c r="BP486" s="24"/>
      <c r="BQ486" s="24"/>
      <c r="BR486" s="24"/>
      <c r="BS486" s="24"/>
      <c r="BT486" s="24"/>
      <c r="BU486" s="24"/>
      <c r="BV486" s="24"/>
      <c r="BW486" s="24"/>
      <c r="BX486" s="24"/>
      <c r="BY486" s="24"/>
      <c r="BZ486" s="24"/>
      <c r="CA486" s="24"/>
      <c r="CB486" s="24"/>
      <c r="CC486" s="24"/>
      <c r="CD486" s="24"/>
    </row>
    <row r="487" spans="1:82" ht="16.5" customHeight="1" x14ac:dyDescent="0.25">
      <c r="A487" s="26"/>
      <c r="B487" s="26"/>
      <c r="C487" s="26"/>
      <c r="D487" s="26"/>
      <c r="E487" s="26"/>
      <c r="F487" s="26"/>
      <c r="G487" s="26"/>
      <c r="H487" s="24"/>
      <c r="I487" s="27"/>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c r="AS487" s="24"/>
      <c r="AT487" s="24"/>
      <c r="AU487" s="24"/>
      <c r="AV487" s="24"/>
      <c r="AW487" s="24"/>
      <c r="AX487" s="24"/>
      <c r="AY487" s="24"/>
      <c r="AZ487" s="24"/>
      <c r="BA487" s="24"/>
      <c r="BB487" s="24"/>
      <c r="BC487" s="24"/>
      <c r="BD487" s="24"/>
      <c r="BE487" s="24"/>
      <c r="BF487" s="24"/>
      <c r="BG487" s="24"/>
      <c r="BH487" s="24"/>
      <c r="BI487" s="24"/>
      <c r="BJ487" s="24"/>
      <c r="BK487" s="24"/>
      <c r="BL487" s="24"/>
      <c r="BM487" s="24"/>
      <c r="BN487" s="24"/>
      <c r="BO487" s="24"/>
      <c r="BP487" s="24"/>
      <c r="BQ487" s="24"/>
      <c r="BR487" s="24"/>
      <c r="BS487" s="24"/>
      <c r="BT487" s="24"/>
      <c r="BU487" s="24"/>
      <c r="BV487" s="24"/>
      <c r="BW487" s="24"/>
      <c r="BX487" s="24"/>
      <c r="BY487" s="24"/>
      <c r="BZ487" s="24"/>
      <c r="CA487" s="24"/>
      <c r="CB487" s="24"/>
      <c r="CC487" s="24"/>
      <c r="CD487" s="24"/>
    </row>
    <row r="488" spans="1:82" ht="16.5" customHeight="1" x14ac:dyDescent="0.25">
      <c r="A488" s="26"/>
      <c r="B488" s="26"/>
      <c r="C488" s="26"/>
      <c r="D488" s="26"/>
      <c r="E488" s="26"/>
      <c r="F488" s="26"/>
      <c r="G488" s="26"/>
      <c r="H488" s="24"/>
      <c r="I488" s="27"/>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c r="AS488" s="24"/>
      <c r="AT488" s="24"/>
      <c r="AU488" s="24"/>
      <c r="AV488" s="24"/>
      <c r="AW488" s="24"/>
      <c r="AX488" s="24"/>
      <c r="AY488" s="24"/>
      <c r="AZ488" s="24"/>
      <c r="BA488" s="24"/>
      <c r="BB488" s="24"/>
      <c r="BC488" s="24"/>
      <c r="BD488" s="24"/>
      <c r="BE488" s="24"/>
      <c r="BF488" s="24"/>
      <c r="BG488" s="24"/>
      <c r="BH488" s="24"/>
      <c r="BI488" s="24"/>
      <c r="BJ488" s="24"/>
      <c r="BK488" s="24"/>
      <c r="BL488" s="24"/>
      <c r="BM488" s="24"/>
      <c r="BN488" s="24"/>
      <c r="BO488" s="24"/>
      <c r="BP488" s="24"/>
      <c r="BQ488" s="24"/>
      <c r="BR488" s="24"/>
      <c r="BS488" s="24"/>
      <c r="BT488" s="24"/>
      <c r="BU488" s="24"/>
      <c r="BV488" s="24"/>
      <c r="BW488" s="24"/>
      <c r="BX488" s="24"/>
      <c r="BY488" s="24"/>
      <c r="BZ488" s="24"/>
      <c r="CA488" s="24"/>
      <c r="CB488" s="24"/>
      <c r="CC488" s="24"/>
      <c r="CD488" s="24"/>
    </row>
    <row r="489" spans="1:82" ht="16.5" customHeight="1" x14ac:dyDescent="0.25">
      <c r="A489" s="26"/>
      <c r="B489" s="26"/>
      <c r="C489" s="26"/>
      <c r="D489" s="26"/>
      <c r="E489" s="26"/>
      <c r="F489" s="26"/>
      <c r="G489" s="26"/>
      <c r="H489" s="24"/>
      <c r="I489" s="27"/>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c r="BC489" s="24"/>
      <c r="BD489" s="24"/>
      <c r="BE489" s="24"/>
      <c r="BF489" s="24"/>
      <c r="BG489" s="24"/>
      <c r="BH489" s="24"/>
      <c r="BI489" s="24"/>
      <c r="BJ489" s="24"/>
      <c r="BK489" s="24"/>
      <c r="BL489" s="24"/>
      <c r="BM489" s="24"/>
      <c r="BN489" s="24"/>
      <c r="BO489" s="24"/>
      <c r="BP489" s="24"/>
      <c r="BQ489" s="24"/>
      <c r="BR489" s="24"/>
      <c r="BS489" s="24"/>
      <c r="BT489" s="24"/>
      <c r="BU489" s="24"/>
      <c r="BV489" s="24"/>
      <c r="BW489" s="24"/>
      <c r="BX489" s="24"/>
      <c r="BY489" s="24"/>
      <c r="BZ489" s="24"/>
      <c r="CA489" s="24"/>
      <c r="CB489" s="24"/>
      <c r="CC489" s="24"/>
      <c r="CD489" s="24"/>
    </row>
    <row r="490" spans="1:82" ht="16.5" customHeight="1" x14ac:dyDescent="0.25">
      <c r="A490" s="26"/>
      <c r="B490" s="26"/>
      <c r="C490" s="26"/>
      <c r="D490" s="26"/>
      <c r="E490" s="26"/>
      <c r="F490" s="26"/>
      <c r="G490" s="26"/>
      <c r="H490" s="24"/>
      <c r="I490" s="27"/>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c r="BC490" s="24"/>
      <c r="BD490" s="24"/>
      <c r="BE490" s="24"/>
      <c r="BF490" s="24"/>
      <c r="BG490" s="24"/>
      <c r="BH490" s="24"/>
      <c r="BI490" s="24"/>
      <c r="BJ490" s="24"/>
      <c r="BK490" s="24"/>
      <c r="BL490" s="24"/>
      <c r="BM490" s="24"/>
      <c r="BN490" s="24"/>
      <c r="BO490" s="24"/>
      <c r="BP490" s="24"/>
      <c r="BQ490" s="24"/>
      <c r="BR490" s="24"/>
      <c r="BS490" s="24"/>
      <c r="BT490" s="24"/>
      <c r="BU490" s="24"/>
      <c r="BV490" s="24"/>
      <c r="BW490" s="24"/>
      <c r="BX490" s="24"/>
      <c r="BY490" s="24"/>
      <c r="BZ490" s="24"/>
      <c r="CA490" s="24"/>
      <c r="CB490" s="24"/>
      <c r="CC490" s="24"/>
      <c r="CD490" s="24"/>
    </row>
    <row r="491" spans="1:82" ht="16.5" customHeight="1" x14ac:dyDescent="0.25">
      <c r="A491" s="26"/>
      <c r="B491" s="26"/>
      <c r="C491" s="26"/>
      <c r="D491" s="26"/>
      <c r="E491" s="26"/>
      <c r="F491" s="26"/>
      <c r="G491" s="26"/>
      <c r="H491" s="24"/>
      <c r="I491" s="27"/>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C491" s="24"/>
      <c r="BD491" s="24"/>
      <c r="BE491" s="24"/>
      <c r="BF491" s="24"/>
      <c r="BG491" s="24"/>
      <c r="BH491" s="24"/>
      <c r="BI491" s="24"/>
      <c r="BJ491" s="24"/>
      <c r="BK491" s="24"/>
      <c r="BL491" s="24"/>
      <c r="BM491" s="24"/>
      <c r="BN491" s="24"/>
      <c r="BO491" s="24"/>
      <c r="BP491" s="24"/>
      <c r="BQ491" s="24"/>
      <c r="BR491" s="24"/>
      <c r="BS491" s="24"/>
      <c r="BT491" s="24"/>
      <c r="BU491" s="24"/>
      <c r="BV491" s="24"/>
      <c r="BW491" s="24"/>
      <c r="BX491" s="24"/>
      <c r="BY491" s="24"/>
      <c r="BZ491" s="24"/>
      <c r="CA491" s="24"/>
      <c r="CB491" s="24"/>
      <c r="CC491" s="24"/>
      <c r="CD491" s="24"/>
    </row>
    <row r="492" spans="1:82" ht="16.5" customHeight="1" x14ac:dyDescent="0.25">
      <c r="A492" s="26"/>
      <c r="B492" s="26"/>
      <c r="C492" s="26"/>
      <c r="D492" s="26"/>
      <c r="E492" s="26"/>
      <c r="F492" s="26"/>
      <c r="G492" s="26"/>
      <c r="H492" s="24"/>
      <c r="I492" s="27"/>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c r="BC492" s="24"/>
      <c r="BD492" s="24"/>
      <c r="BE492" s="24"/>
      <c r="BF492" s="24"/>
      <c r="BG492" s="24"/>
      <c r="BH492" s="24"/>
      <c r="BI492" s="24"/>
      <c r="BJ492" s="24"/>
      <c r="BK492" s="24"/>
      <c r="BL492" s="24"/>
      <c r="BM492" s="24"/>
      <c r="BN492" s="24"/>
      <c r="BO492" s="24"/>
      <c r="BP492" s="24"/>
      <c r="BQ492" s="24"/>
      <c r="BR492" s="24"/>
      <c r="BS492" s="24"/>
      <c r="BT492" s="24"/>
      <c r="BU492" s="24"/>
      <c r="BV492" s="24"/>
      <c r="BW492" s="24"/>
      <c r="BX492" s="24"/>
      <c r="BY492" s="24"/>
      <c r="BZ492" s="24"/>
      <c r="CA492" s="24"/>
      <c r="CB492" s="24"/>
      <c r="CC492" s="24"/>
      <c r="CD492" s="24"/>
    </row>
    <row r="493" spans="1:82" ht="16.5" customHeight="1" x14ac:dyDescent="0.25">
      <c r="A493" s="26"/>
      <c r="B493" s="26"/>
      <c r="C493" s="26"/>
      <c r="D493" s="26"/>
      <c r="E493" s="26"/>
      <c r="F493" s="26"/>
      <c r="G493" s="26"/>
      <c r="H493" s="24"/>
      <c r="I493" s="27"/>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c r="BC493" s="24"/>
      <c r="BD493" s="24"/>
      <c r="BE493" s="24"/>
      <c r="BF493" s="24"/>
      <c r="BG493" s="24"/>
      <c r="BH493" s="24"/>
      <c r="BI493" s="24"/>
      <c r="BJ493" s="24"/>
      <c r="BK493" s="24"/>
      <c r="BL493" s="24"/>
      <c r="BM493" s="24"/>
      <c r="BN493" s="24"/>
      <c r="BO493" s="24"/>
      <c r="BP493" s="24"/>
      <c r="BQ493" s="24"/>
      <c r="BR493" s="24"/>
      <c r="BS493" s="24"/>
      <c r="BT493" s="24"/>
      <c r="BU493" s="24"/>
      <c r="BV493" s="24"/>
      <c r="BW493" s="24"/>
      <c r="BX493" s="24"/>
      <c r="BY493" s="24"/>
      <c r="BZ493" s="24"/>
      <c r="CA493" s="24"/>
      <c r="CB493" s="24"/>
      <c r="CC493" s="24"/>
      <c r="CD493" s="24"/>
    </row>
    <row r="494" spans="1:82" ht="16.5" customHeight="1" x14ac:dyDescent="0.25">
      <c r="A494" s="26"/>
      <c r="B494" s="26"/>
      <c r="C494" s="26"/>
      <c r="D494" s="26"/>
      <c r="E494" s="26"/>
      <c r="F494" s="26"/>
      <c r="G494" s="26"/>
      <c r="H494" s="24"/>
      <c r="I494" s="27"/>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c r="AS494" s="24"/>
      <c r="AT494" s="24"/>
      <c r="AU494" s="24"/>
      <c r="AV494" s="24"/>
      <c r="AW494" s="24"/>
      <c r="AX494" s="24"/>
      <c r="AY494" s="24"/>
      <c r="AZ494" s="24"/>
      <c r="BA494" s="24"/>
      <c r="BB494" s="24"/>
      <c r="BC494" s="24"/>
      <c r="BD494" s="24"/>
      <c r="BE494" s="24"/>
      <c r="BF494" s="24"/>
      <c r="BG494" s="24"/>
      <c r="BH494" s="24"/>
      <c r="BI494" s="24"/>
      <c r="BJ494" s="24"/>
      <c r="BK494" s="24"/>
      <c r="BL494" s="24"/>
      <c r="BM494" s="24"/>
      <c r="BN494" s="24"/>
      <c r="BO494" s="24"/>
      <c r="BP494" s="24"/>
      <c r="BQ494" s="24"/>
      <c r="BR494" s="24"/>
      <c r="BS494" s="24"/>
      <c r="BT494" s="24"/>
      <c r="BU494" s="24"/>
      <c r="BV494" s="24"/>
      <c r="BW494" s="24"/>
      <c r="BX494" s="24"/>
      <c r="BY494" s="24"/>
      <c r="BZ494" s="24"/>
      <c r="CA494" s="24"/>
      <c r="CB494" s="24"/>
      <c r="CC494" s="24"/>
      <c r="CD494" s="24"/>
    </row>
    <row r="495" spans="1:82" ht="16.5" customHeight="1" x14ac:dyDescent="0.25">
      <c r="A495" s="26"/>
      <c r="B495" s="26"/>
      <c r="C495" s="26"/>
      <c r="D495" s="26"/>
      <c r="E495" s="26"/>
      <c r="F495" s="26"/>
      <c r="G495" s="26"/>
      <c r="H495" s="24"/>
      <c r="I495" s="27"/>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c r="AS495" s="24"/>
      <c r="AT495" s="24"/>
      <c r="AU495" s="24"/>
      <c r="AV495" s="24"/>
      <c r="AW495" s="24"/>
      <c r="AX495" s="24"/>
      <c r="AY495" s="24"/>
      <c r="AZ495" s="24"/>
      <c r="BA495" s="24"/>
      <c r="BB495" s="24"/>
      <c r="BC495" s="24"/>
      <c r="BD495" s="24"/>
      <c r="BE495" s="24"/>
      <c r="BF495" s="24"/>
      <c r="BG495" s="24"/>
      <c r="BH495" s="24"/>
      <c r="BI495" s="24"/>
      <c r="BJ495" s="24"/>
      <c r="BK495" s="24"/>
      <c r="BL495" s="24"/>
      <c r="BM495" s="24"/>
      <c r="BN495" s="24"/>
      <c r="BO495" s="24"/>
      <c r="BP495" s="24"/>
      <c r="BQ495" s="24"/>
      <c r="BR495" s="24"/>
      <c r="BS495" s="24"/>
      <c r="BT495" s="24"/>
      <c r="BU495" s="24"/>
      <c r="BV495" s="24"/>
      <c r="BW495" s="24"/>
      <c r="BX495" s="24"/>
      <c r="BY495" s="24"/>
      <c r="BZ495" s="24"/>
      <c r="CA495" s="24"/>
      <c r="CB495" s="24"/>
      <c r="CC495" s="24"/>
      <c r="CD495" s="24"/>
    </row>
    <row r="496" spans="1:82" ht="16.5" customHeight="1" x14ac:dyDescent="0.25">
      <c r="A496" s="26"/>
      <c r="B496" s="26"/>
      <c r="C496" s="26"/>
      <c r="D496" s="26"/>
      <c r="E496" s="26"/>
      <c r="F496" s="26"/>
      <c r="G496" s="26"/>
      <c r="H496" s="24"/>
      <c r="I496" s="27"/>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c r="AS496" s="24"/>
      <c r="AT496" s="24"/>
      <c r="AU496" s="24"/>
      <c r="AV496" s="24"/>
      <c r="AW496" s="24"/>
      <c r="AX496" s="24"/>
      <c r="AY496" s="24"/>
      <c r="AZ496" s="24"/>
      <c r="BA496" s="24"/>
      <c r="BB496" s="24"/>
      <c r="BC496" s="24"/>
      <c r="BD496" s="24"/>
      <c r="BE496" s="24"/>
      <c r="BF496" s="24"/>
      <c r="BG496" s="24"/>
      <c r="BH496" s="24"/>
      <c r="BI496" s="24"/>
      <c r="BJ496" s="24"/>
      <c r="BK496" s="24"/>
      <c r="BL496" s="24"/>
      <c r="BM496" s="24"/>
      <c r="BN496" s="24"/>
      <c r="BO496" s="24"/>
      <c r="BP496" s="24"/>
      <c r="BQ496" s="24"/>
      <c r="BR496" s="24"/>
      <c r="BS496" s="24"/>
      <c r="BT496" s="24"/>
      <c r="BU496" s="24"/>
      <c r="BV496" s="24"/>
      <c r="BW496" s="24"/>
      <c r="BX496" s="24"/>
      <c r="BY496" s="24"/>
      <c r="BZ496" s="24"/>
      <c r="CA496" s="24"/>
      <c r="CB496" s="24"/>
      <c r="CC496" s="24"/>
      <c r="CD496" s="24"/>
    </row>
    <row r="497" spans="1:82" ht="16.5" customHeight="1" x14ac:dyDescent="0.25">
      <c r="A497" s="26"/>
      <c r="B497" s="26"/>
      <c r="C497" s="26"/>
      <c r="D497" s="26"/>
      <c r="E497" s="26"/>
      <c r="F497" s="26"/>
      <c r="G497" s="26"/>
      <c r="H497" s="24"/>
      <c r="I497" s="27"/>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c r="AS497" s="24"/>
      <c r="AT497" s="24"/>
      <c r="AU497" s="24"/>
      <c r="AV497" s="24"/>
      <c r="AW497" s="24"/>
      <c r="AX497" s="24"/>
      <c r="AY497" s="24"/>
      <c r="AZ497" s="24"/>
      <c r="BA497" s="24"/>
      <c r="BB497" s="24"/>
      <c r="BC497" s="24"/>
      <c r="BD497" s="24"/>
      <c r="BE497" s="24"/>
      <c r="BF497" s="24"/>
      <c r="BG497" s="24"/>
      <c r="BH497" s="24"/>
      <c r="BI497" s="24"/>
      <c r="BJ497" s="24"/>
      <c r="BK497" s="24"/>
      <c r="BL497" s="24"/>
      <c r="BM497" s="24"/>
      <c r="BN497" s="24"/>
      <c r="BO497" s="24"/>
      <c r="BP497" s="24"/>
      <c r="BQ497" s="24"/>
      <c r="BR497" s="24"/>
      <c r="BS497" s="24"/>
      <c r="BT497" s="24"/>
      <c r="BU497" s="24"/>
      <c r="BV497" s="24"/>
      <c r="BW497" s="24"/>
      <c r="BX497" s="24"/>
      <c r="BY497" s="24"/>
      <c r="BZ497" s="24"/>
      <c r="CA497" s="24"/>
      <c r="CB497" s="24"/>
      <c r="CC497" s="24"/>
      <c r="CD497" s="24"/>
    </row>
    <row r="498" spans="1:82" ht="16.5" customHeight="1" x14ac:dyDescent="0.25">
      <c r="A498" s="26"/>
      <c r="B498" s="26"/>
      <c r="C498" s="26"/>
      <c r="D498" s="26"/>
      <c r="E498" s="26"/>
      <c r="F498" s="26"/>
      <c r="G498" s="26"/>
      <c r="H498" s="24"/>
      <c r="I498" s="27"/>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c r="AS498" s="24"/>
      <c r="AT498" s="24"/>
      <c r="AU498" s="24"/>
      <c r="AV498" s="24"/>
      <c r="AW498" s="24"/>
      <c r="AX498" s="24"/>
      <c r="AY498" s="24"/>
      <c r="AZ498" s="24"/>
      <c r="BA498" s="24"/>
      <c r="BB498" s="24"/>
      <c r="BC498" s="24"/>
      <c r="BD498" s="24"/>
      <c r="BE498" s="24"/>
      <c r="BF498" s="24"/>
      <c r="BG498" s="24"/>
      <c r="BH498" s="24"/>
      <c r="BI498" s="24"/>
      <c r="BJ498" s="24"/>
      <c r="BK498" s="24"/>
      <c r="BL498" s="24"/>
      <c r="BM498" s="24"/>
      <c r="BN498" s="24"/>
      <c r="BO498" s="24"/>
      <c r="BP498" s="24"/>
      <c r="BQ498" s="24"/>
      <c r="BR498" s="24"/>
      <c r="BS498" s="24"/>
      <c r="BT498" s="24"/>
      <c r="BU498" s="24"/>
      <c r="BV498" s="24"/>
      <c r="BW498" s="24"/>
      <c r="BX498" s="24"/>
      <c r="BY498" s="24"/>
      <c r="BZ498" s="24"/>
      <c r="CA498" s="24"/>
      <c r="CB498" s="24"/>
      <c r="CC498" s="24"/>
      <c r="CD498" s="24"/>
    </row>
    <row r="499" spans="1:82" ht="16.5" customHeight="1" x14ac:dyDescent="0.25">
      <c r="A499" s="26"/>
      <c r="B499" s="26"/>
      <c r="C499" s="26"/>
      <c r="D499" s="26"/>
      <c r="E499" s="26"/>
      <c r="F499" s="26"/>
      <c r="G499" s="26"/>
      <c r="H499" s="24"/>
      <c r="I499" s="27"/>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c r="AS499" s="24"/>
      <c r="AT499" s="24"/>
      <c r="AU499" s="24"/>
      <c r="AV499" s="24"/>
      <c r="AW499" s="24"/>
      <c r="AX499" s="24"/>
      <c r="AY499" s="24"/>
      <c r="AZ499" s="24"/>
      <c r="BA499" s="24"/>
      <c r="BB499" s="24"/>
      <c r="BC499" s="24"/>
      <c r="BD499" s="24"/>
      <c r="BE499" s="24"/>
      <c r="BF499" s="24"/>
      <c r="BG499" s="24"/>
      <c r="BH499" s="24"/>
      <c r="BI499" s="24"/>
      <c r="BJ499" s="24"/>
      <c r="BK499" s="24"/>
      <c r="BL499" s="24"/>
      <c r="BM499" s="24"/>
      <c r="BN499" s="24"/>
      <c r="BO499" s="24"/>
      <c r="BP499" s="24"/>
      <c r="BQ499" s="24"/>
      <c r="BR499" s="24"/>
      <c r="BS499" s="24"/>
      <c r="BT499" s="24"/>
      <c r="BU499" s="24"/>
      <c r="BV499" s="24"/>
      <c r="BW499" s="24"/>
      <c r="BX499" s="24"/>
      <c r="BY499" s="24"/>
      <c r="BZ499" s="24"/>
      <c r="CA499" s="24"/>
      <c r="CB499" s="24"/>
      <c r="CC499" s="24"/>
      <c r="CD499" s="24"/>
    </row>
    <row r="500" spans="1:82" ht="16.5" customHeight="1" x14ac:dyDescent="0.25">
      <c r="A500" s="26"/>
      <c r="B500" s="26"/>
      <c r="C500" s="26"/>
      <c r="D500" s="26"/>
      <c r="E500" s="26"/>
      <c r="F500" s="26"/>
      <c r="G500" s="26"/>
      <c r="H500" s="24"/>
      <c r="I500" s="27"/>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c r="AS500" s="24"/>
      <c r="AT500" s="24"/>
      <c r="AU500" s="24"/>
      <c r="AV500" s="24"/>
      <c r="AW500" s="24"/>
      <c r="AX500" s="24"/>
      <c r="AY500" s="24"/>
      <c r="AZ500" s="24"/>
      <c r="BA500" s="24"/>
      <c r="BB500" s="24"/>
      <c r="BC500" s="24"/>
      <c r="BD500" s="24"/>
      <c r="BE500" s="24"/>
      <c r="BF500" s="24"/>
      <c r="BG500" s="24"/>
      <c r="BH500" s="24"/>
      <c r="BI500" s="24"/>
      <c r="BJ500" s="24"/>
      <c r="BK500" s="24"/>
      <c r="BL500" s="24"/>
      <c r="BM500" s="24"/>
      <c r="BN500" s="24"/>
      <c r="BO500" s="24"/>
      <c r="BP500" s="24"/>
      <c r="BQ500" s="24"/>
      <c r="BR500" s="24"/>
      <c r="BS500" s="24"/>
      <c r="BT500" s="24"/>
      <c r="BU500" s="24"/>
      <c r="BV500" s="24"/>
      <c r="BW500" s="24"/>
      <c r="BX500" s="24"/>
      <c r="BY500" s="24"/>
      <c r="BZ500" s="24"/>
      <c r="CA500" s="24"/>
      <c r="CB500" s="24"/>
      <c r="CC500" s="24"/>
      <c r="CD500" s="24"/>
    </row>
    <row r="501" spans="1:82" ht="16.5" customHeight="1" x14ac:dyDescent="0.25">
      <c r="A501" s="26"/>
      <c r="B501" s="26"/>
      <c r="C501" s="26"/>
      <c r="D501" s="26"/>
      <c r="E501" s="26"/>
      <c r="F501" s="26"/>
      <c r="G501" s="26"/>
      <c r="H501" s="24"/>
      <c r="I501" s="27"/>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c r="AS501" s="24"/>
      <c r="AT501" s="24"/>
      <c r="AU501" s="24"/>
      <c r="AV501" s="24"/>
      <c r="AW501" s="24"/>
      <c r="AX501" s="24"/>
      <c r="AY501" s="24"/>
      <c r="AZ501" s="24"/>
      <c r="BA501" s="24"/>
      <c r="BB501" s="24"/>
      <c r="BC501" s="24"/>
      <c r="BD501" s="24"/>
      <c r="BE501" s="24"/>
      <c r="BF501" s="24"/>
      <c r="BG501" s="24"/>
      <c r="BH501" s="24"/>
      <c r="BI501" s="24"/>
      <c r="BJ501" s="24"/>
      <c r="BK501" s="24"/>
      <c r="BL501" s="24"/>
      <c r="BM501" s="24"/>
      <c r="BN501" s="24"/>
      <c r="BO501" s="24"/>
      <c r="BP501" s="24"/>
      <c r="BQ501" s="24"/>
      <c r="BR501" s="24"/>
      <c r="BS501" s="24"/>
      <c r="BT501" s="24"/>
      <c r="BU501" s="24"/>
      <c r="BV501" s="24"/>
      <c r="BW501" s="24"/>
      <c r="BX501" s="24"/>
      <c r="BY501" s="24"/>
      <c r="BZ501" s="24"/>
      <c r="CA501" s="24"/>
      <c r="CB501" s="24"/>
      <c r="CC501" s="24"/>
      <c r="CD501" s="24"/>
    </row>
    <row r="502" spans="1:82" ht="16.5" customHeight="1" x14ac:dyDescent="0.25">
      <c r="A502" s="26"/>
      <c r="B502" s="26"/>
      <c r="C502" s="26"/>
      <c r="D502" s="26"/>
      <c r="E502" s="26"/>
      <c r="F502" s="26"/>
      <c r="G502" s="26"/>
      <c r="H502" s="24"/>
      <c r="I502" s="27"/>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row>
    <row r="503" spans="1:82" ht="16.5" customHeight="1" x14ac:dyDescent="0.25">
      <c r="A503" s="26"/>
      <c r="B503" s="26"/>
      <c r="C503" s="26"/>
      <c r="D503" s="26"/>
      <c r="E503" s="26"/>
      <c r="F503" s="26"/>
      <c r="G503" s="26"/>
      <c r="H503" s="24"/>
      <c r="I503" s="27"/>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c r="AS503" s="24"/>
      <c r="AT503" s="24"/>
      <c r="AU503" s="24"/>
      <c r="AV503" s="24"/>
      <c r="AW503" s="24"/>
      <c r="AX503" s="24"/>
      <c r="AY503" s="24"/>
      <c r="AZ503" s="24"/>
      <c r="BA503" s="24"/>
      <c r="BB503" s="24"/>
      <c r="BC503" s="24"/>
      <c r="BD503" s="24"/>
      <c r="BE503" s="24"/>
      <c r="BF503" s="24"/>
      <c r="BG503" s="24"/>
      <c r="BH503" s="24"/>
      <c r="BI503" s="24"/>
      <c r="BJ503" s="24"/>
      <c r="BK503" s="24"/>
      <c r="BL503" s="24"/>
      <c r="BM503" s="24"/>
      <c r="BN503" s="24"/>
      <c r="BO503" s="24"/>
      <c r="BP503" s="24"/>
      <c r="BQ503" s="24"/>
      <c r="BR503" s="24"/>
      <c r="BS503" s="24"/>
      <c r="BT503" s="24"/>
      <c r="BU503" s="24"/>
      <c r="BV503" s="24"/>
      <c r="BW503" s="24"/>
      <c r="BX503" s="24"/>
      <c r="BY503" s="24"/>
      <c r="BZ503" s="24"/>
      <c r="CA503" s="24"/>
      <c r="CB503" s="24"/>
      <c r="CC503" s="24"/>
      <c r="CD503" s="24"/>
    </row>
    <row r="504" spans="1:82" ht="16.5" customHeight="1" x14ac:dyDescent="0.25">
      <c r="A504" s="26"/>
      <c r="B504" s="26"/>
      <c r="C504" s="26"/>
      <c r="D504" s="26"/>
      <c r="E504" s="26"/>
      <c r="F504" s="26"/>
      <c r="G504" s="26"/>
      <c r="H504" s="24"/>
      <c r="I504" s="27"/>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c r="BC504" s="24"/>
      <c r="BD504" s="24"/>
      <c r="BE504" s="24"/>
      <c r="BF504" s="24"/>
      <c r="BG504" s="24"/>
      <c r="BH504" s="24"/>
      <c r="BI504" s="24"/>
      <c r="BJ504" s="24"/>
      <c r="BK504" s="24"/>
      <c r="BL504" s="24"/>
      <c r="BM504" s="24"/>
      <c r="BN504" s="24"/>
      <c r="BO504" s="24"/>
      <c r="BP504" s="24"/>
      <c r="BQ504" s="24"/>
      <c r="BR504" s="24"/>
      <c r="BS504" s="24"/>
      <c r="BT504" s="24"/>
      <c r="BU504" s="24"/>
      <c r="BV504" s="24"/>
      <c r="BW504" s="24"/>
      <c r="BX504" s="24"/>
      <c r="BY504" s="24"/>
      <c r="BZ504" s="24"/>
      <c r="CA504" s="24"/>
      <c r="CB504" s="24"/>
      <c r="CC504" s="24"/>
      <c r="CD504" s="24"/>
    </row>
    <row r="505" spans="1:82" ht="16.5" customHeight="1" x14ac:dyDescent="0.25">
      <c r="A505" s="26"/>
      <c r="B505" s="26"/>
      <c r="C505" s="26"/>
      <c r="D505" s="26"/>
      <c r="E505" s="26"/>
      <c r="F505" s="26"/>
      <c r="G505" s="26"/>
      <c r="H505" s="24"/>
      <c r="I505" s="27"/>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c r="BC505" s="24"/>
      <c r="BD505" s="24"/>
      <c r="BE505" s="24"/>
      <c r="BF505" s="24"/>
      <c r="BG505" s="24"/>
      <c r="BH505" s="24"/>
      <c r="BI505" s="24"/>
      <c r="BJ505" s="24"/>
      <c r="BK505" s="24"/>
      <c r="BL505" s="24"/>
      <c r="BM505" s="24"/>
      <c r="BN505" s="24"/>
      <c r="BO505" s="24"/>
      <c r="BP505" s="24"/>
      <c r="BQ505" s="24"/>
      <c r="BR505" s="24"/>
      <c r="BS505" s="24"/>
      <c r="BT505" s="24"/>
      <c r="BU505" s="24"/>
      <c r="BV505" s="24"/>
      <c r="BW505" s="24"/>
      <c r="BX505" s="24"/>
      <c r="BY505" s="24"/>
      <c r="BZ505" s="24"/>
      <c r="CA505" s="24"/>
      <c r="CB505" s="24"/>
      <c r="CC505" s="24"/>
      <c r="CD505" s="24"/>
    </row>
    <row r="506" spans="1:82" ht="16.5" customHeight="1" x14ac:dyDescent="0.25">
      <c r="A506" s="26"/>
      <c r="B506" s="26"/>
      <c r="C506" s="26"/>
      <c r="D506" s="26"/>
      <c r="E506" s="26"/>
      <c r="F506" s="26"/>
      <c r="G506" s="26"/>
      <c r="H506" s="24"/>
      <c r="I506" s="27"/>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C506" s="24"/>
      <c r="BD506" s="24"/>
      <c r="BE506" s="24"/>
      <c r="BF506" s="24"/>
      <c r="BG506" s="24"/>
      <c r="BH506" s="24"/>
      <c r="BI506" s="24"/>
      <c r="BJ506" s="24"/>
      <c r="BK506" s="24"/>
      <c r="BL506" s="24"/>
      <c r="BM506" s="24"/>
      <c r="BN506" s="24"/>
      <c r="BO506" s="24"/>
      <c r="BP506" s="24"/>
      <c r="BQ506" s="24"/>
      <c r="BR506" s="24"/>
      <c r="BS506" s="24"/>
      <c r="BT506" s="24"/>
      <c r="BU506" s="24"/>
      <c r="BV506" s="24"/>
      <c r="BW506" s="24"/>
      <c r="BX506" s="24"/>
      <c r="BY506" s="24"/>
      <c r="BZ506" s="24"/>
      <c r="CA506" s="24"/>
      <c r="CB506" s="24"/>
      <c r="CC506" s="24"/>
      <c r="CD506" s="24"/>
    </row>
    <row r="507" spans="1:82" ht="16.5" customHeight="1" x14ac:dyDescent="0.25">
      <c r="A507" s="26"/>
      <c r="B507" s="26"/>
      <c r="C507" s="26"/>
      <c r="D507" s="26"/>
      <c r="E507" s="26"/>
      <c r="F507" s="26"/>
      <c r="G507" s="26"/>
      <c r="H507" s="24"/>
      <c r="I507" s="27"/>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c r="BC507" s="24"/>
      <c r="BD507" s="24"/>
      <c r="BE507" s="24"/>
      <c r="BF507" s="24"/>
      <c r="BG507" s="24"/>
      <c r="BH507" s="24"/>
      <c r="BI507" s="24"/>
      <c r="BJ507" s="24"/>
      <c r="BK507" s="24"/>
      <c r="BL507" s="24"/>
      <c r="BM507" s="24"/>
      <c r="BN507" s="24"/>
      <c r="BO507" s="24"/>
      <c r="BP507" s="24"/>
      <c r="BQ507" s="24"/>
      <c r="BR507" s="24"/>
      <c r="BS507" s="24"/>
      <c r="BT507" s="24"/>
      <c r="BU507" s="24"/>
      <c r="BV507" s="24"/>
      <c r="BW507" s="24"/>
      <c r="BX507" s="24"/>
      <c r="BY507" s="24"/>
      <c r="BZ507" s="24"/>
      <c r="CA507" s="24"/>
      <c r="CB507" s="24"/>
      <c r="CC507" s="24"/>
      <c r="CD507" s="24"/>
    </row>
    <row r="508" spans="1:82" ht="16.5" customHeight="1" x14ac:dyDescent="0.25">
      <c r="A508" s="26"/>
      <c r="B508" s="26"/>
      <c r="C508" s="26"/>
      <c r="D508" s="26"/>
      <c r="E508" s="26"/>
      <c r="F508" s="26"/>
      <c r="G508" s="26"/>
      <c r="H508" s="24"/>
      <c r="I508" s="27"/>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c r="BC508" s="24"/>
      <c r="BD508" s="24"/>
      <c r="BE508" s="24"/>
      <c r="BF508" s="24"/>
      <c r="BG508" s="24"/>
      <c r="BH508" s="24"/>
      <c r="BI508" s="24"/>
      <c r="BJ508" s="24"/>
      <c r="BK508" s="24"/>
      <c r="BL508" s="24"/>
      <c r="BM508" s="24"/>
      <c r="BN508" s="24"/>
      <c r="BO508" s="24"/>
      <c r="BP508" s="24"/>
      <c r="BQ508" s="24"/>
      <c r="BR508" s="24"/>
      <c r="BS508" s="24"/>
      <c r="BT508" s="24"/>
      <c r="BU508" s="24"/>
      <c r="BV508" s="24"/>
      <c r="BW508" s="24"/>
      <c r="BX508" s="24"/>
      <c r="BY508" s="24"/>
      <c r="BZ508" s="24"/>
      <c r="CA508" s="24"/>
      <c r="CB508" s="24"/>
      <c r="CC508" s="24"/>
      <c r="CD508" s="24"/>
    </row>
    <row r="509" spans="1:82" ht="16.5" customHeight="1" x14ac:dyDescent="0.25">
      <c r="A509" s="26"/>
      <c r="B509" s="26"/>
      <c r="C509" s="26"/>
      <c r="D509" s="26"/>
      <c r="E509" s="26"/>
      <c r="F509" s="26"/>
      <c r="G509" s="26"/>
      <c r="H509" s="24"/>
      <c r="I509" s="27"/>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c r="AS509" s="24"/>
      <c r="AT509" s="24"/>
      <c r="AU509" s="24"/>
      <c r="AV509" s="24"/>
      <c r="AW509" s="24"/>
      <c r="AX509" s="24"/>
      <c r="AY509" s="24"/>
      <c r="AZ509" s="24"/>
      <c r="BA509" s="24"/>
      <c r="BB509" s="24"/>
      <c r="BC509" s="24"/>
      <c r="BD509" s="24"/>
      <c r="BE509" s="24"/>
      <c r="BF509" s="24"/>
      <c r="BG509" s="24"/>
      <c r="BH509" s="24"/>
      <c r="BI509" s="24"/>
      <c r="BJ509" s="24"/>
      <c r="BK509" s="24"/>
      <c r="BL509" s="24"/>
      <c r="BM509" s="24"/>
      <c r="BN509" s="24"/>
      <c r="BO509" s="24"/>
      <c r="BP509" s="24"/>
      <c r="BQ509" s="24"/>
      <c r="BR509" s="24"/>
      <c r="BS509" s="24"/>
      <c r="BT509" s="24"/>
      <c r="BU509" s="24"/>
      <c r="BV509" s="24"/>
      <c r="BW509" s="24"/>
      <c r="BX509" s="24"/>
      <c r="BY509" s="24"/>
      <c r="BZ509" s="24"/>
      <c r="CA509" s="24"/>
      <c r="CB509" s="24"/>
      <c r="CC509" s="24"/>
      <c r="CD509" s="24"/>
    </row>
    <row r="510" spans="1:82" ht="16.5" customHeight="1" x14ac:dyDescent="0.25">
      <c r="A510" s="26"/>
      <c r="B510" s="26"/>
      <c r="C510" s="26"/>
      <c r="D510" s="26"/>
      <c r="E510" s="26"/>
      <c r="F510" s="26"/>
      <c r="G510" s="26"/>
      <c r="H510" s="24"/>
      <c r="I510" s="27"/>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c r="AS510" s="24"/>
      <c r="AT510" s="24"/>
      <c r="AU510" s="24"/>
      <c r="AV510" s="24"/>
      <c r="AW510" s="24"/>
      <c r="AX510" s="24"/>
      <c r="AY510" s="24"/>
      <c r="AZ510" s="24"/>
      <c r="BA510" s="24"/>
      <c r="BB510" s="24"/>
      <c r="BC510" s="24"/>
      <c r="BD510" s="24"/>
      <c r="BE510" s="24"/>
      <c r="BF510" s="24"/>
      <c r="BG510" s="24"/>
      <c r="BH510" s="24"/>
      <c r="BI510" s="24"/>
      <c r="BJ510" s="24"/>
      <c r="BK510" s="24"/>
      <c r="BL510" s="24"/>
      <c r="BM510" s="24"/>
      <c r="BN510" s="24"/>
      <c r="BO510" s="24"/>
      <c r="BP510" s="24"/>
      <c r="BQ510" s="24"/>
      <c r="BR510" s="24"/>
      <c r="BS510" s="24"/>
      <c r="BT510" s="24"/>
      <c r="BU510" s="24"/>
      <c r="BV510" s="24"/>
      <c r="BW510" s="24"/>
      <c r="BX510" s="24"/>
      <c r="BY510" s="24"/>
      <c r="BZ510" s="24"/>
      <c r="CA510" s="24"/>
      <c r="CB510" s="24"/>
      <c r="CC510" s="24"/>
      <c r="CD510" s="24"/>
    </row>
    <row r="511" spans="1:82" ht="16.5" customHeight="1" x14ac:dyDescent="0.25">
      <c r="A511" s="26"/>
      <c r="B511" s="26"/>
      <c r="C511" s="26"/>
      <c r="D511" s="26"/>
      <c r="E511" s="26"/>
      <c r="F511" s="26"/>
      <c r="G511" s="26"/>
      <c r="H511" s="24"/>
      <c r="I511" s="27"/>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c r="AS511" s="24"/>
      <c r="AT511" s="24"/>
      <c r="AU511" s="24"/>
      <c r="AV511" s="24"/>
      <c r="AW511" s="24"/>
      <c r="AX511" s="24"/>
      <c r="AY511" s="24"/>
      <c r="AZ511" s="24"/>
      <c r="BA511" s="24"/>
      <c r="BB511" s="24"/>
      <c r="BC511" s="24"/>
      <c r="BD511" s="24"/>
      <c r="BE511" s="24"/>
      <c r="BF511" s="24"/>
      <c r="BG511" s="24"/>
      <c r="BH511" s="24"/>
      <c r="BI511" s="24"/>
      <c r="BJ511" s="24"/>
      <c r="BK511" s="24"/>
      <c r="BL511" s="24"/>
      <c r="BM511" s="24"/>
      <c r="BN511" s="24"/>
      <c r="BO511" s="24"/>
      <c r="BP511" s="24"/>
      <c r="BQ511" s="24"/>
      <c r="BR511" s="24"/>
      <c r="BS511" s="24"/>
      <c r="BT511" s="24"/>
      <c r="BU511" s="24"/>
      <c r="BV511" s="24"/>
      <c r="BW511" s="24"/>
      <c r="BX511" s="24"/>
      <c r="BY511" s="24"/>
      <c r="BZ511" s="24"/>
      <c r="CA511" s="24"/>
      <c r="CB511" s="24"/>
      <c r="CC511" s="24"/>
      <c r="CD511" s="24"/>
    </row>
    <row r="512" spans="1:82" ht="16.5" customHeight="1" x14ac:dyDescent="0.25">
      <c r="A512" s="26"/>
      <c r="B512" s="26"/>
      <c r="C512" s="26"/>
      <c r="D512" s="26"/>
      <c r="E512" s="26"/>
      <c r="F512" s="26"/>
      <c r="G512" s="26"/>
      <c r="H512" s="24"/>
      <c r="I512" s="27"/>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c r="AS512" s="24"/>
      <c r="AT512" s="24"/>
      <c r="AU512" s="24"/>
      <c r="AV512" s="24"/>
      <c r="AW512" s="24"/>
      <c r="AX512" s="24"/>
      <c r="AY512" s="24"/>
      <c r="AZ512" s="24"/>
      <c r="BA512" s="24"/>
      <c r="BB512" s="24"/>
      <c r="BC512" s="24"/>
      <c r="BD512" s="24"/>
      <c r="BE512" s="24"/>
      <c r="BF512" s="24"/>
      <c r="BG512" s="24"/>
      <c r="BH512" s="24"/>
      <c r="BI512" s="24"/>
      <c r="BJ512" s="24"/>
      <c r="BK512" s="24"/>
      <c r="BL512" s="24"/>
      <c r="BM512" s="24"/>
      <c r="BN512" s="24"/>
      <c r="BO512" s="24"/>
      <c r="BP512" s="24"/>
      <c r="BQ512" s="24"/>
      <c r="BR512" s="24"/>
      <c r="BS512" s="24"/>
      <c r="BT512" s="24"/>
      <c r="BU512" s="24"/>
      <c r="BV512" s="24"/>
      <c r="BW512" s="24"/>
      <c r="BX512" s="24"/>
      <c r="BY512" s="24"/>
      <c r="BZ512" s="24"/>
      <c r="CA512" s="24"/>
      <c r="CB512" s="24"/>
      <c r="CC512" s="24"/>
      <c r="CD512" s="24"/>
    </row>
    <row r="513" spans="1:82" ht="16.5" customHeight="1" x14ac:dyDescent="0.25">
      <c r="A513" s="26"/>
      <c r="B513" s="26"/>
      <c r="C513" s="26"/>
      <c r="D513" s="26"/>
      <c r="E513" s="26"/>
      <c r="F513" s="26"/>
      <c r="G513" s="26"/>
      <c r="H513" s="24"/>
      <c r="I513" s="27"/>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c r="AS513" s="24"/>
      <c r="AT513" s="24"/>
      <c r="AU513" s="24"/>
      <c r="AV513" s="24"/>
      <c r="AW513" s="24"/>
      <c r="AX513" s="24"/>
      <c r="AY513" s="24"/>
      <c r="AZ513" s="24"/>
      <c r="BA513" s="24"/>
      <c r="BB513" s="24"/>
      <c r="BC513" s="24"/>
      <c r="BD513" s="24"/>
      <c r="BE513" s="24"/>
      <c r="BF513" s="24"/>
      <c r="BG513" s="24"/>
      <c r="BH513" s="24"/>
      <c r="BI513" s="24"/>
      <c r="BJ513" s="24"/>
      <c r="BK513" s="24"/>
      <c r="BL513" s="24"/>
      <c r="BM513" s="24"/>
      <c r="BN513" s="24"/>
      <c r="BO513" s="24"/>
      <c r="BP513" s="24"/>
      <c r="BQ513" s="24"/>
      <c r="BR513" s="24"/>
      <c r="BS513" s="24"/>
      <c r="BT513" s="24"/>
      <c r="BU513" s="24"/>
      <c r="BV513" s="24"/>
      <c r="BW513" s="24"/>
      <c r="BX513" s="24"/>
      <c r="BY513" s="24"/>
      <c r="BZ513" s="24"/>
      <c r="CA513" s="24"/>
      <c r="CB513" s="24"/>
      <c r="CC513" s="24"/>
      <c r="CD513" s="24"/>
    </row>
    <row r="514" spans="1:82" ht="16.5" customHeight="1" x14ac:dyDescent="0.25">
      <c r="A514" s="26"/>
      <c r="B514" s="26"/>
      <c r="C514" s="26"/>
      <c r="D514" s="26"/>
      <c r="E514" s="26"/>
      <c r="F514" s="26"/>
      <c r="G514" s="26"/>
      <c r="H514" s="24"/>
      <c r="I514" s="27"/>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c r="AS514" s="24"/>
      <c r="AT514" s="24"/>
      <c r="AU514" s="24"/>
      <c r="AV514" s="24"/>
      <c r="AW514" s="24"/>
      <c r="AX514" s="24"/>
      <c r="AY514" s="24"/>
      <c r="AZ514" s="24"/>
      <c r="BA514" s="24"/>
      <c r="BB514" s="24"/>
      <c r="BC514" s="24"/>
      <c r="BD514" s="24"/>
      <c r="BE514" s="24"/>
      <c r="BF514" s="24"/>
      <c r="BG514" s="24"/>
      <c r="BH514" s="24"/>
      <c r="BI514" s="24"/>
      <c r="BJ514" s="24"/>
      <c r="BK514" s="24"/>
      <c r="BL514" s="24"/>
      <c r="BM514" s="24"/>
      <c r="BN514" s="24"/>
      <c r="BO514" s="24"/>
      <c r="BP514" s="24"/>
      <c r="BQ514" s="24"/>
      <c r="BR514" s="24"/>
      <c r="BS514" s="24"/>
      <c r="BT514" s="24"/>
      <c r="BU514" s="24"/>
      <c r="BV514" s="24"/>
      <c r="BW514" s="24"/>
      <c r="BX514" s="24"/>
      <c r="BY514" s="24"/>
      <c r="BZ514" s="24"/>
      <c r="CA514" s="24"/>
      <c r="CB514" s="24"/>
      <c r="CC514" s="24"/>
      <c r="CD514" s="24"/>
    </row>
    <row r="515" spans="1:82" ht="16.5" customHeight="1" x14ac:dyDescent="0.25">
      <c r="A515" s="26"/>
      <c r="B515" s="26"/>
      <c r="C515" s="26"/>
      <c r="D515" s="26"/>
      <c r="E515" s="26"/>
      <c r="F515" s="26"/>
      <c r="G515" s="26"/>
      <c r="H515" s="24"/>
      <c r="I515" s="27"/>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c r="AS515" s="24"/>
      <c r="AT515" s="24"/>
      <c r="AU515" s="24"/>
      <c r="AV515" s="24"/>
      <c r="AW515" s="24"/>
      <c r="AX515" s="24"/>
      <c r="AY515" s="24"/>
      <c r="AZ515" s="24"/>
      <c r="BA515" s="24"/>
      <c r="BB515" s="24"/>
      <c r="BC515" s="24"/>
      <c r="BD515" s="24"/>
      <c r="BE515" s="24"/>
      <c r="BF515" s="24"/>
      <c r="BG515" s="24"/>
      <c r="BH515" s="24"/>
      <c r="BI515" s="24"/>
      <c r="BJ515" s="24"/>
      <c r="BK515" s="24"/>
      <c r="BL515" s="24"/>
      <c r="BM515" s="24"/>
      <c r="BN515" s="24"/>
      <c r="BO515" s="24"/>
      <c r="BP515" s="24"/>
      <c r="BQ515" s="24"/>
      <c r="BR515" s="24"/>
      <c r="BS515" s="24"/>
      <c r="BT515" s="24"/>
      <c r="BU515" s="24"/>
      <c r="BV515" s="24"/>
      <c r="BW515" s="24"/>
      <c r="BX515" s="24"/>
      <c r="BY515" s="24"/>
      <c r="BZ515" s="24"/>
      <c r="CA515" s="24"/>
      <c r="CB515" s="24"/>
      <c r="CC515" s="24"/>
      <c r="CD515" s="24"/>
    </row>
    <row r="516" spans="1:82" ht="16.5" customHeight="1" x14ac:dyDescent="0.25">
      <c r="A516" s="26"/>
      <c r="B516" s="26"/>
      <c r="C516" s="26"/>
      <c r="D516" s="26"/>
      <c r="E516" s="26"/>
      <c r="F516" s="26"/>
      <c r="G516" s="26"/>
      <c r="H516" s="24"/>
      <c r="I516" s="27"/>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c r="AS516" s="24"/>
      <c r="AT516" s="24"/>
      <c r="AU516" s="24"/>
      <c r="AV516" s="24"/>
      <c r="AW516" s="24"/>
      <c r="AX516" s="24"/>
      <c r="AY516" s="24"/>
      <c r="AZ516" s="24"/>
      <c r="BA516" s="24"/>
      <c r="BB516" s="24"/>
      <c r="BC516" s="24"/>
      <c r="BD516" s="24"/>
      <c r="BE516" s="24"/>
      <c r="BF516" s="24"/>
      <c r="BG516" s="24"/>
      <c r="BH516" s="24"/>
      <c r="BI516" s="24"/>
      <c r="BJ516" s="24"/>
      <c r="BK516" s="24"/>
      <c r="BL516" s="24"/>
      <c r="BM516" s="24"/>
      <c r="BN516" s="24"/>
      <c r="BO516" s="24"/>
      <c r="BP516" s="24"/>
      <c r="BQ516" s="24"/>
      <c r="BR516" s="24"/>
      <c r="BS516" s="24"/>
      <c r="BT516" s="24"/>
      <c r="BU516" s="24"/>
      <c r="BV516" s="24"/>
      <c r="BW516" s="24"/>
      <c r="BX516" s="24"/>
      <c r="BY516" s="24"/>
      <c r="BZ516" s="24"/>
      <c r="CA516" s="24"/>
      <c r="CB516" s="24"/>
      <c r="CC516" s="24"/>
      <c r="CD516" s="24"/>
    </row>
    <row r="517" spans="1:82" ht="16.5" customHeight="1" x14ac:dyDescent="0.25">
      <c r="A517" s="26"/>
      <c r="B517" s="26"/>
      <c r="C517" s="26"/>
      <c r="D517" s="26"/>
      <c r="E517" s="26"/>
      <c r="F517" s="26"/>
      <c r="G517" s="26"/>
      <c r="H517" s="24"/>
      <c r="I517" s="27"/>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c r="AS517" s="24"/>
      <c r="AT517" s="24"/>
      <c r="AU517" s="24"/>
      <c r="AV517" s="24"/>
      <c r="AW517" s="24"/>
      <c r="AX517" s="24"/>
      <c r="AY517" s="24"/>
      <c r="AZ517" s="24"/>
      <c r="BA517" s="24"/>
      <c r="BB517" s="24"/>
      <c r="BC517" s="24"/>
      <c r="BD517" s="24"/>
      <c r="BE517" s="24"/>
      <c r="BF517" s="24"/>
      <c r="BG517" s="24"/>
      <c r="BH517" s="24"/>
      <c r="BI517" s="24"/>
      <c r="BJ517" s="24"/>
      <c r="BK517" s="24"/>
      <c r="BL517" s="24"/>
      <c r="BM517" s="24"/>
      <c r="BN517" s="24"/>
      <c r="BO517" s="24"/>
      <c r="BP517" s="24"/>
      <c r="BQ517" s="24"/>
      <c r="BR517" s="24"/>
      <c r="BS517" s="24"/>
      <c r="BT517" s="24"/>
      <c r="BU517" s="24"/>
      <c r="BV517" s="24"/>
      <c r="BW517" s="24"/>
      <c r="BX517" s="24"/>
      <c r="BY517" s="24"/>
      <c r="BZ517" s="24"/>
      <c r="CA517" s="24"/>
      <c r="CB517" s="24"/>
      <c r="CC517" s="24"/>
      <c r="CD517" s="24"/>
    </row>
    <row r="518" spans="1:82" ht="16.5" customHeight="1" x14ac:dyDescent="0.25">
      <c r="A518" s="26"/>
      <c r="B518" s="26"/>
      <c r="C518" s="26"/>
      <c r="D518" s="26"/>
      <c r="E518" s="26"/>
      <c r="F518" s="26"/>
      <c r="G518" s="26"/>
      <c r="H518" s="24"/>
      <c r="I518" s="27"/>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c r="AS518" s="24"/>
      <c r="AT518" s="24"/>
      <c r="AU518" s="24"/>
      <c r="AV518" s="24"/>
      <c r="AW518" s="24"/>
      <c r="AX518" s="24"/>
      <c r="AY518" s="24"/>
      <c r="AZ518" s="24"/>
      <c r="BA518" s="24"/>
      <c r="BB518" s="24"/>
      <c r="BC518" s="24"/>
      <c r="BD518" s="24"/>
      <c r="BE518" s="24"/>
      <c r="BF518" s="24"/>
      <c r="BG518" s="24"/>
      <c r="BH518" s="24"/>
      <c r="BI518" s="24"/>
      <c r="BJ518" s="24"/>
      <c r="BK518" s="24"/>
      <c r="BL518" s="24"/>
      <c r="BM518" s="24"/>
      <c r="BN518" s="24"/>
      <c r="BO518" s="24"/>
      <c r="BP518" s="24"/>
      <c r="BQ518" s="24"/>
      <c r="BR518" s="24"/>
      <c r="BS518" s="24"/>
      <c r="BT518" s="24"/>
      <c r="BU518" s="24"/>
      <c r="BV518" s="24"/>
      <c r="BW518" s="24"/>
      <c r="BX518" s="24"/>
      <c r="BY518" s="24"/>
      <c r="BZ518" s="24"/>
      <c r="CA518" s="24"/>
      <c r="CB518" s="24"/>
      <c r="CC518" s="24"/>
      <c r="CD518" s="24"/>
    </row>
    <row r="519" spans="1:82" ht="16.5" customHeight="1" x14ac:dyDescent="0.25">
      <c r="A519" s="26"/>
      <c r="B519" s="26"/>
      <c r="C519" s="26"/>
      <c r="D519" s="26"/>
      <c r="E519" s="26"/>
      <c r="F519" s="26"/>
      <c r="G519" s="26"/>
      <c r="H519" s="24"/>
      <c r="I519" s="27"/>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c r="BC519" s="24"/>
      <c r="BD519" s="24"/>
      <c r="BE519" s="24"/>
      <c r="BF519" s="24"/>
      <c r="BG519" s="24"/>
      <c r="BH519" s="24"/>
      <c r="BI519" s="24"/>
      <c r="BJ519" s="24"/>
      <c r="BK519" s="24"/>
      <c r="BL519" s="24"/>
      <c r="BM519" s="24"/>
      <c r="BN519" s="24"/>
      <c r="BO519" s="24"/>
      <c r="BP519" s="24"/>
      <c r="BQ519" s="24"/>
      <c r="BR519" s="24"/>
      <c r="BS519" s="24"/>
      <c r="BT519" s="24"/>
      <c r="BU519" s="24"/>
      <c r="BV519" s="24"/>
      <c r="BW519" s="24"/>
      <c r="BX519" s="24"/>
      <c r="BY519" s="24"/>
      <c r="BZ519" s="24"/>
      <c r="CA519" s="24"/>
      <c r="CB519" s="24"/>
      <c r="CC519" s="24"/>
      <c r="CD519" s="24"/>
    </row>
    <row r="520" spans="1:82" ht="16.5" customHeight="1" x14ac:dyDescent="0.25">
      <c r="A520" s="26"/>
      <c r="B520" s="26"/>
      <c r="C520" s="26"/>
      <c r="D520" s="26"/>
      <c r="E520" s="26"/>
      <c r="F520" s="26"/>
      <c r="G520" s="26"/>
      <c r="H520" s="24"/>
      <c r="I520" s="27"/>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c r="BC520" s="24"/>
      <c r="BD520" s="24"/>
      <c r="BE520" s="24"/>
      <c r="BF520" s="24"/>
      <c r="BG520" s="24"/>
      <c r="BH520" s="24"/>
      <c r="BI520" s="24"/>
      <c r="BJ520" s="24"/>
      <c r="BK520" s="24"/>
      <c r="BL520" s="24"/>
      <c r="BM520" s="24"/>
      <c r="BN520" s="24"/>
      <c r="BO520" s="24"/>
      <c r="BP520" s="24"/>
      <c r="BQ520" s="24"/>
      <c r="BR520" s="24"/>
      <c r="BS520" s="24"/>
      <c r="BT520" s="24"/>
      <c r="BU520" s="24"/>
      <c r="BV520" s="24"/>
      <c r="BW520" s="24"/>
      <c r="BX520" s="24"/>
      <c r="BY520" s="24"/>
      <c r="BZ520" s="24"/>
      <c r="CA520" s="24"/>
      <c r="CB520" s="24"/>
      <c r="CC520" s="24"/>
      <c r="CD520" s="24"/>
    </row>
    <row r="521" spans="1:82" ht="16.5" customHeight="1" x14ac:dyDescent="0.25">
      <c r="A521" s="26"/>
      <c r="B521" s="26"/>
      <c r="C521" s="26"/>
      <c r="D521" s="26"/>
      <c r="E521" s="26"/>
      <c r="F521" s="26"/>
      <c r="G521" s="26"/>
      <c r="H521" s="24"/>
      <c r="I521" s="27"/>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C521" s="24"/>
      <c r="BD521" s="24"/>
      <c r="BE521" s="24"/>
      <c r="BF521" s="24"/>
      <c r="BG521" s="24"/>
      <c r="BH521" s="24"/>
      <c r="BI521" s="24"/>
      <c r="BJ521" s="24"/>
      <c r="BK521" s="24"/>
      <c r="BL521" s="24"/>
      <c r="BM521" s="24"/>
      <c r="BN521" s="24"/>
      <c r="BO521" s="24"/>
      <c r="BP521" s="24"/>
      <c r="BQ521" s="24"/>
      <c r="BR521" s="24"/>
      <c r="BS521" s="24"/>
      <c r="BT521" s="24"/>
      <c r="BU521" s="24"/>
      <c r="BV521" s="24"/>
      <c r="BW521" s="24"/>
      <c r="BX521" s="24"/>
      <c r="BY521" s="24"/>
      <c r="BZ521" s="24"/>
      <c r="CA521" s="24"/>
      <c r="CB521" s="24"/>
      <c r="CC521" s="24"/>
      <c r="CD521" s="24"/>
    </row>
    <row r="522" spans="1:82" ht="16.5" customHeight="1" x14ac:dyDescent="0.25">
      <c r="A522" s="26"/>
      <c r="B522" s="26"/>
      <c r="C522" s="26"/>
      <c r="D522" s="26"/>
      <c r="E522" s="26"/>
      <c r="F522" s="26"/>
      <c r="G522" s="26"/>
      <c r="H522" s="24"/>
      <c r="I522" s="27"/>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c r="BC522" s="24"/>
      <c r="BD522" s="24"/>
      <c r="BE522" s="24"/>
      <c r="BF522" s="24"/>
      <c r="BG522" s="24"/>
      <c r="BH522" s="24"/>
      <c r="BI522" s="24"/>
      <c r="BJ522" s="24"/>
      <c r="BK522" s="24"/>
      <c r="BL522" s="24"/>
      <c r="BM522" s="24"/>
      <c r="BN522" s="24"/>
      <c r="BO522" s="24"/>
      <c r="BP522" s="24"/>
      <c r="BQ522" s="24"/>
      <c r="BR522" s="24"/>
      <c r="BS522" s="24"/>
      <c r="BT522" s="24"/>
      <c r="BU522" s="24"/>
      <c r="BV522" s="24"/>
      <c r="BW522" s="24"/>
      <c r="BX522" s="24"/>
      <c r="BY522" s="24"/>
      <c r="BZ522" s="24"/>
      <c r="CA522" s="24"/>
      <c r="CB522" s="24"/>
      <c r="CC522" s="24"/>
      <c r="CD522" s="24"/>
    </row>
    <row r="523" spans="1:82" ht="16.5" customHeight="1" x14ac:dyDescent="0.25">
      <c r="A523" s="26"/>
      <c r="B523" s="26"/>
      <c r="C523" s="26"/>
      <c r="D523" s="26"/>
      <c r="E523" s="26"/>
      <c r="F523" s="26"/>
      <c r="G523" s="26"/>
      <c r="H523" s="24"/>
      <c r="I523" s="27"/>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c r="BC523" s="24"/>
      <c r="BD523" s="24"/>
      <c r="BE523" s="24"/>
      <c r="BF523" s="24"/>
      <c r="BG523" s="24"/>
      <c r="BH523" s="24"/>
      <c r="BI523" s="24"/>
      <c r="BJ523" s="24"/>
      <c r="BK523" s="24"/>
      <c r="BL523" s="24"/>
      <c r="BM523" s="24"/>
      <c r="BN523" s="24"/>
      <c r="BO523" s="24"/>
      <c r="BP523" s="24"/>
      <c r="BQ523" s="24"/>
      <c r="BR523" s="24"/>
      <c r="BS523" s="24"/>
      <c r="BT523" s="24"/>
      <c r="BU523" s="24"/>
      <c r="BV523" s="24"/>
      <c r="BW523" s="24"/>
      <c r="BX523" s="24"/>
      <c r="BY523" s="24"/>
      <c r="BZ523" s="24"/>
      <c r="CA523" s="24"/>
      <c r="CB523" s="24"/>
      <c r="CC523" s="24"/>
      <c r="CD523" s="24"/>
    </row>
    <row r="524" spans="1:82" ht="16.5" customHeight="1" x14ac:dyDescent="0.25">
      <c r="A524" s="26"/>
      <c r="B524" s="26"/>
      <c r="C524" s="26"/>
      <c r="D524" s="26"/>
      <c r="E524" s="26"/>
      <c r="F524" s="26"/>
      <c r="G524" s="26"/>
      <c r="H524" s="24"/>
      <c r="I524" s="27"/>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c r="AS524" s="24"/>
      <c r="AT524" s="24"/>
      <c r="AU524" s="24"/>
      <c r="AV524" s="24"/>
      <c r="AW524" s="24"/>
      <c r="AX524" s="24"/>
      <c r="AY524" s="24"/>
      <c r="AZ524" s="24"/>
      <c r="BA524" s="24"/>
      <c r="BB524" s="24"/>
      <c r="BC524" s="24"/>
      <c r="BD524" s="24"/>
      <c r="BE524" s="24"/>
      <c r="BF524" s="24"/>
      <c r="BG524" s="24"/>
      <c r="BH524" s="24"/>
      <c r="BI524" s="24"/>
      <c r="BJ524" s="24"/>
      <c r="BK524" s="24"/>
      <c r="BL524" s="24"/>
      <c r="BM524" s="24"/>
      <c r="BN524" s="24"/>
      <c r="BO524" s="24"/>
      <c r="BP524" s="24"/>
      <c r="BQ524" s="24"/>
      <c r="BR524" s="24"/>
      <c r="BS524" s="24"/>
      <c r="BT524" s="24"/>
      <c r="BU524" s="24"/>
      <c r="BV524" s="24"/>
      <c r="BW524" s="24"/>
      <c r="BX524" s="24"/>
      <c r="BY524" s="24"/>
      <c r="BZ524" s="24"/>
      <c r="CA524" s="24"/>
      <c r="CB524" s="24"/>
      <c r="CC524" s="24"/>
      <c r="CD524" s="24"/>
    </row>
    <row r="525" spans="1:82" ht="16.5" customHeight="1" x14ac:dyDescent="0.25">
      <c r="A525" s="26"/>
      <c r="B525" s="26"/>
      <c r="C525" s="26"/>
      <c r="D525" s="26"/>
      <c r="E525" s="26"/>
      <c r="F525" s="26"/>
      <c r="G525" s="26"/>
      <c r="H525" s="24"/>
      <c r="I525" s="27"/>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c r="AS525" s="24"/>
      <c r="AT525" s="24"/>
      <c r="AU525" s="24"/>
      <c r="AV525" s="24"/>
      <c r="AW525" s="24"/>
      <c r="AX525" s="24"/>
      <c r="AY525" s="24"/>
      <c r="AZ525" s="24"/>
      <c r="BA525" s="24"/>
      <c r="BB525" s="24"/>
      <c r="BC525" s="24"/>
      <c r="BD525" s="24"/>
      <c r="BE525" s="24"/>
      <c r="BF525" s="24"/>
      <c r="BG525" s="24"/>
      <c r="BH525" s="24"/>
      <c r="BI525" s="24"/>
      <c r="BJ525" s="24"/>
      <c r="BK525" s="24"/>
      <c r="BL525" s="24"/>
      <c r="BM525" s="24"/>
      <c r="BN525" s="24"/>
      <c r="BO525" s="24"/>
      <c r="BP525" s="24"/>
      <c r="BQ525" s="24"/>
      <c r="BR525" s="24"/>
      <c r="BS525" s="24"/>
      <c r="BT525" s="24"/>
      <c r="BU525" s="24"/>
      <c r="BV525" s="24"/>
      <c r="BW525" s="24"/>
      <c r="BX525" s="24"/>
      <c r="BY525" s="24"/>
      <c r="BZ525" s="24"/>
      <c r="CA525" s="24"/>
      <c r="CB525" s="24"/>
      <c r="CC525" s="24"/>
      <c r="CD525" s="24"/>
    </row>
    <row r="526" spans="1:82" ht="16.5" customHeight="1" x14ac:dyDescent="0.25">
      <c r="A526" s="26"/>
      <c r="B526" s="26"/>
      <c r="C526" s="26"/>
      <c r="D526" s="26"/>
      <c r="E526" s="26"/>
      <c r="F526" s="26"/>
      <c r="G526" s="26"/>
      <c r="H526" s="24"/>
      <c r="I526" s="27"/>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c r="AS526" s="24"/>
      <c r="AT526" s="24"/>
      <c r="AU526" s="24"/>
      <c r="AV526" s="24"/>
      <c r="AW526" s="24"/>
      <c r="AX526" s="24"/>
      <c r="AY526" s="24"/>
      <c r="AZ526" s="24"/>
      <c r="BA526" s="24"/>
      <c r="BB526" s="24"/>
      <c r="BC526" s="24"/>
      <c r="BD526" s="24"/>
      <c r="BE526" s="24"/>
      <c r="BF526" s="24"/>
      <c r="BG526" s="24"/>
      <c r="BH526" s="24"/>
      <c r="BI526" s="24"/>
      <c r="BJ526" s="24"/>
      <c r="BK526" s="24"/>
      <c r="BL526" s="24"/>
      <c r="BM526" s="24"/>
      <c r="BN526" s="24"/>
      <c r="BO526" s="24"/>
      <c r="BP526" s="24"/>
      <c r="BQ526" s="24"/>
      <c r="BR526" s="24"/>
      <c r="BS526" s="24"/>
      <c r="BT526" s="24"/>
      <c r="BU526" s="24"/>
      <c r="BV526" s="24"/>
      <c r="BW526" s="24"/>
      <c r="BX526" s="24"/>
      <c r="BY526" s="24"/>
      <c r="BZ526" s="24"/>
      <c r="CA526" s="24"/>
      <c r="CB526" s="24"/>
      <c r="CC526" s="24"/>
      <c r="CD526" s="24"/>
    </row>
    <row r="527" spans="1:82" ht="16.5" customHeight="1" x14ac:dyDescent="0.25">
      <c r="A527" s="26"/>
      <c r="B527" s="26"/>
      <c r="C527" s="26"/>
      <c r="D527" s="26"/>
      <c r="E527" s="26"/>
      <c r="F527" s="26"/>
      <c r="G527" s="26"/>
      <c r="H527" s="24"/>
      <c r="I527" s="27"/>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c r="AS527" s="24"/>
      <c r="AT527" s="24"/>
      <c r="AU527" s="24"/>
      <c r="AV527" s="24"/>
      <c r="AW527" s="24"/>
      <c r="AX527" s="24"/>
      <c r="AY527" s="24"/>
      <c r="AZ527" s="24"/>
      <c r="BA527" s="24"/>
      <c r="BB527" s="24"/>
      <c r="BC527" s="24"/>
      <c r="BD527" s="24"/>
      <c r="BE527" s="24"/>
      <c r="BF527" s="24"/>
      <c r="BG527" s="24"/>
      <c r="BH527" s="24"/>
      <c r="BI527" s="24"/>
      <c r="BJ527" s="24"/>
      <c r="BK527" s="24"/>
      <c r="BL527" s="24"/>
      <c r="BM527" s="24"/>
      <c r="BN527" s="24"/>
      <c r="BO527" s="24"/>
      <c r="BP527" s="24"/>
      <c r="BQ527" s="24"/>
      <c r="BR527" s="24"/>
      <c r="BS527" s="24"/>
      <c r="BT527" s="24"/>
      <c r="BU527" s="24"/>
      <c r="BV527" s="24"/>
      <c r="BW527" s="24"/>
      <c r="BX527" s="24"/>
      <c r="BY527" s="24"/>
      <c r="BZ527" s="24"/>
      <c r="CA527" s="24"/>
      <c r="CB527" s="24"/>
      <c r="CC527" s="24"/>
      <c r="CD527" s="24"/>
    </row>
    <row r="528" spans="1:82" ht="16.5" customHeight="1" x14ac:dyDescent="0.25">
      <c r="A528" s="26"/>
      <c r="B528" s="26"/>
      <c r="C528" s="26"/>
      <c r="D528" s="26"/>
      <c r="E528" s="26"/>
      <c r="F528" s="26"/>
      <c r="G528" s="26"/>
      <c r="H528" s="24"/>
      <c r="I528" s="27"/>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c r="AS528" s="24"/>
      <c r="AT528" s="24"/>
      <c r="AU528" s="24"/>
      <c r="AV528" s="24"/>
      <c r="AW528" s="24"/>
      <c r="AX528" s="24"/>
      <c r="AY528" s="24"/>
      <c r="AZ528" s="24"/>
      <c r="BA528" s="24"/>
      <c r="BB528" s="24"/>
      <c r="BC528" s="24"/>
      <c r="BD528" s="24"/>
      <c r="BE528" s="24"/>
      <c r="BF528" s="24"/>
      <c r="BG528" s="24"/>
      <c r="BH528" s="24"/>
      <c r="BI528" s="24"/>
      <c r="BJ528" s="24"/>
      <c r="BK528" s="24"/>
      <c r="BL528" s="24"/>
      <c r="BM528" s="24"/>
      <c r="BN528" s="24"/>
      <c r="BO528" s="24"/>
      <c r="BP528" s="24"/>
      <c r="BQ528" s="24"/>
      <c r="BR528" s="24"/>
      <c r="BS528" s="24"/>
      <c r="BT528" s="24"/>
      <c r="BU528" s="24"/>
      <c r="BV528" s="24"/>
      <c r="BW528" s="24"/>
      <c r="BX528" s="24"/>
      <c r="BY528" s="24"/>
      <c r="BZ528" s="24"/>
      <c r="CA528" s="24"/>
      <c r="CB528" s="24"/>
      <c r="CC528" s="24"/>
      <c r="CD528" s="24"/>
    </row>
    <row r="529" spans="1:82" ht="16.5" customHeight="1" x14ac:dyDescent="0.25">
      <c r="A529" s="26"/>
      <c r="B529" s="26"/>
      <c r="C529" s="26"/>
      <c r="D529" s="26"/>
      <c r="E529" s="26"/>
      <c r="F529" s="26"/>
      <c r="G529" s="26"/>
      <c r="H529" s="24"/>
      <c r="I529" s="27"/>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c r="AS529" s="24"/>
      <c r="AT529" s="24"/>
      <c r="AU529" s="24"/>
      <c r="AV529" s="24"/>
      <c r="AW529" s="24"/>
      <c r="AX529" s="24"/>
      <c r="AY529" s="24"/>
      <c r="AZ529" s="24"/>
      <c r="BA529" s="24"/>
      <c r="BB529" s="24"/>
      <c r="BC529" s="24"/>
      <c r="BD529" s="24"/>
      <c r="BE529" s="24"/>
      <c r="BF529" s="24"/>
      <c r="BG529" s="24"/>
      <c r="BH529" s="24"/>
      <c r="BI529" s="24"/>
      <c r="BJ529" s="24"/>
      <c r="BK529" s="24"/>
      <c r="BL529" s="24"/>
      <c r="BM529" s="24"/>
      <c r="BN529" s="24"/>
      <c r="BO529" s="24"/>
      <c r="BP529" s="24"/>
      <c r="BQ529" s="24"/>
      <c r="BR529" s="24"/>
      <c r="BS529" s="24"/>
      <c r="BT529" s="24"/>
      <c r="BU529" s="24"/>
      <c r="BV529" s="24"/>
      <c r="BW529" s="24"/>
      <c r="BX529" s="24"/>
      <c r="BY529" s="24"/>
      <c r="BZ529" s="24"/>
      <c r="CA529" s="24"/>
      <c r="CB529" s="24"/>
      <c r="CC529" s="24"/>
      <c r="CD529" s="24"/>
    </row>
    <row r="530" spans="1:82" ht="16.5" customHeight="1" x14ac:dyDescent="0.25">
      <c r="A530" s="26"/>
      <c r="B530" s="26"/>
      <c r="C530" s="26"/>
      <c r="D530" s="26"/>
      <c r="E530" s="26"/>
      <c r="F530" s="26"/>
      <c r="G530" s="26"/>
      <c r="H530" s="24"/>
      <c r="I530" s="27"/>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c r="AS530" s="24"/>
      <c r="AT530" s="24"/>
      <c r="AU530" s="24"/>
      <c r="AV530" s="24"/>
      <c r="AW530" s="24"/>
      <c r="AX530" s="24"/>
      <c r="AY530" s="24"/>
      <c r="AZ530" s="24"/>
      <c r="BA530" s="24"/>
      <c r="BB530" s="24"/>
      <c r="BC530" s="24"/>
      <c r="BD530" s="24"/>
      <c r="BE530" s="24"/>
      <c r="BF530" s="24"/>
      <c r="BG530" s="24"/>
      <c r="BH530" s="24"/>
      <c r="BI530" s="24"/>
      <c r="BJ530" s="24"/>
      <c r="BK530" s="24"/>
      <c r="BL530" s="24"/>
      <c r="BM530" s="24"/>
      <c r="BN530" s="24"/>
      <c r="BO530" s="24"/>
      <c r="BP530" s="24"/>
      <c r="BQ530" s="24"/>
      <c r="BR530" s="24"/>
      <c r="BS530" s="24"/>
      <c r="BT530" s="24"/>
      <c r="BU530" s="24"/>
      <c r="BV530" s="24"/>
      <c r="BW530" s="24"/>
      <c r="BX530" s="24"/>
      <c r="BY530" s="24"/>
      <c r="BZ530" s="24"/>
      <c r="CA530" s="24"/>
      <c r="CB530" s="24"/>
      <c r="CC530" s="24"/>
      <c r="CD530" s="24"/>
    </row>
    <row r="531" spans="1:82" ht="16.5" customHeight="1" x14ac:dyDescent="0.25">
      <c r="A531" s="26"/>
      <c r="B531" s="26"/>
      <c r="C531" s="26"/>
      <c r="D531" s="26"/>
      <c r="E531" s="26"/>
      <c r="F531" s="26"/>
      <c r="G531" s="26"/>
      <c r="H531" s="24"/>
      <c r="I531" s="27"/>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c r="AS531" s="24"/>
      <c r="AT531" s="24"/>
      <c r="AU531" s="24"/>
      <c r="AV531" s="24"/>
      <c r="AW531" s="24"/>
      <c r="AX531" s="24"/>
      <c r="AY531" s="24"/>
      <c r="AZ531" s="24"/>
      <c r="BA531" s="24"/>
      <c r="BB531" s="24"/>
      <c r="BC531" s="24"/>
      <c r="BD531" s="24"/>
      <c r="BE531" s="24"/>
      <c r="BF531" s="24"/>
      <c r="BG531" s="24"/>
      <c r="BH531" s="24"/>
      <c r="BI531" s="24"/>
      <c r="BJ531" s="24"/>
      <c r="BK531" s="24"/>
      <c r="BL531" s="24"/>
      <c r="BM531" s="24"/>
      <c r="BN531" s="24"/>
      <c r="BO531" s="24"/>
      <c r="BP531" s="24"/>
      <c r="BQ531" s="24"/>
      <c r="BR531" s="24"/>
      <c r="BS531" s="24"/>
      <c r="BT531" s="24"/>
      <c r="BU531" s="24"/>
      <c r="BV531" s="24"/>
      <c r="BW531" s="24"/>
      <c r="BX531" s="24"/>
      <c r="BY531" s="24"/>
      <c r="BZ531" s="24"/>
      <c r="CA531" s="24"/>
      <c r="CB531" s="24"/>
      <c r="CC531" s="24"/>
      <c r="CD531" s="24"/>
    </row>
    <row r="532" spans="1:82" ht="16.5" customHeight="1" x14ac:dyDescent="0.25">
      <c r="A532" s="26"/>
      <c r="B532" s="26"/>
      <c r="C532" s="26"/>
      <c r="D532" s="26"/>
      <c r="E532" s="26"/>
      <c r="F532" s="26"/>
      <c r="G532" s="26"/>
      <c r="H532" s="24"/>
      <c r="I532" s="27"/>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c r="AS532" s="24"/>
      <c r="AT532" s="24"/>
      <c r="AU532" s="24"/>
      <c r="AV532" s="24"/>
      <c r="AW532" s="24"/>
      <c r="AX532" s="24"/>
      <c r="AY532" s="24"/>
      <c r="AZ532" s="24"/>
      <c r="BA532" s="24"/>
      <c r="BB532" s="24"/>
      <c r="BC532" s="24"/>
      <c r="BD532" s="24"/>
      <c r="BE532" s="24"/>
      <c r="BF532" s="24"/>
      <c r="BG532" s="24"/>
      <c r="BH532" s="24"/>
      <c r="BI532" s="24"/>
      <c r="BJ532" s="24"/>
      <c r="BK532" s="24"/>
      <c r="BL532" s="24"/>
      <c r="BM532" s="24"/>
      <c r="BN532" s="24"/>
      <c r="BO532" s="24"/>
      <c r="BP532" s="24"/>
      <c r="BQ532" s="24"/>
      <c r="BR532" s="24"/>
      <c r="BS532" s="24"/>
      <c r="BT532" s="24"/>
      <c r="BU532" s="24"/>
      <c r="BV532" s="24"/>
      <c r="BW532" s="24"/>
      <c r="BX532" s="24"/>
      <c r="BY532" s="24"/>
      <c r="BZ532" s="24"/>
      <c r="CA532" s="24"/>
      <c r="CB532" s="24"/>
      <c r="CC532" s="24"/>
      <c r="CD532" s="24"/>
    </row>
    <row r="533" spans="1:82" ht="16.5" customHeight="1" x14ac:dyDescent="0.25">
      <c r="A533" s="26"/>
      <c r="B533" s="26"/>
      <c r="C533" s="26"/>
      <c r="D533" s="26"/>
      <c r="E533" s="26"/>
      <c r="F533" s="26"/>
      <c r="G533" s="26"/>
      <c r="H533" s="24"/>
      <c r="I533" s="27"/>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c r="AS533" s="24"/>
      <c r="AT533" s="24"/>
      <c r="AU533" s="24"/>
      <c r="AV533" s="24"/>
      <c r="AW533" s="24"/>
      <c r="AX533" s="24"/>
      <c r="AY533" s="24"/>
      <c r="AZ533" s="24"/>
      <c r="BA533" s="24"/>
      <c r="BB533" s="24"/>
      <c r="BC533" s="24"/>
      <c r="BD533" s="24"/>
      <c r="BE533" s="24"/>
      <c r="BF533" s="24"/>
      <c r="BG533" s="24"/>
      <c r="BH533" s="24"/>
      <c r="BI533" s="24"/>
      <c r="BJ533" s="24"/>
      <c r="BK533" s="24"/>
      <c r="BL533" s="24"/>
      <c r="BM533" s="24"/>
      <c r="BN533" s="24"/>
      <c r="BO533" s="24"/>
      <c r="BP533" s="24"/>
      <c r="BQ533" s="24"/>
      <c r="BR533" s="24"/>
      <c r="BS533" s="24"/>
      <c r="BT533" s="24"/>
      <c r="BU533" s="24"/>
      <c r="BV533" s="24"/>
      <c r="BW533" s="24"/>
      <c r="BX533" s="24"/>
      <c r="BY533" s="24"/>
      <c r="BZ533" s="24"/>
      <c r="CA533" s="24"/>
      <c r="CB533" s="24"/>
      <c r="CC533" s="24"/>
      <c r="CD533" s="24"/>
    </row>
    <row r="534" spans="1:82" ht="16.5" customHeight="1" x14ac:dyDescent="0.25">
      <c r="A534" s="26"/>
      <c r="B534" s="26"/>
      <c r="C534" s="26"/>
      <c r="D534" s="26"/>
      <c r="E534" s="26"/>
      <c r="F534" s="26"/>
      <c r="G534" s="26"/>
      <c r="H534" s="24"/>
      <c r="I534" s="27"/>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c r="BC534" s="24"/>
      <c r="BD534" s="24"/>
      <c r="BE534" s="24"/>
      <c r="BF534" s="24"/>
      <c r="BG534" s="24"/>
      <c r="BH534" s="24"/>
      <c r="BI534" s="24"/>
      <c r="BJ534" s="24"/>
      <c r="BK534" s="24"/>
      <c r="BL534" s="24"/>
      <c r="BM534" s="24"/>
      <c r="BN534" s="24"/>
      <c r="BO534" s="24"/>
      <c r="BP534" s="24"/>
      <c r="BQ534" s="24"/>
      <c r="BR534" s="24"/>
      <c r="BS534" s="24"/>
      <c r="BT534" s="24"/>
      <c r="BU534" s="24"/>
      <c r="BV534" s="24"/>
      <c r="BW534" s="24"/>
      <c r="BX534" s="24"/>
      <c r="BY534" s="24"/>
      <c r="BZ534" s="24"/>
      <c r="CA534" s="24"/>
      <c r="CB534" s="24"/>
      <c r="CC534" s="24"/>
      <c r="CD534" s="24"/>
    </row>
    <row r="535" spans="1:82" ht="16.5" customHeight="1" x14ac:dyDescent="0.25">
      <c r="A535" s="26"/>
      <c r="B535" s="26"/>
      <c r="C535" s="26"/>
      <c r="D535" s="26"/>
      <c r="E535" s="26"/>
      <c r="F535" s="26"/>
      <c r="G535" s="26"/>
      <c r="H535" s="24"/>
      <c r="I535" s="27"/>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c r="BC535" s="24"/>
      <c r="BD535" s="24"/>
      <c r="BE535" s="24"/>
      <c r="BF535" s="24"/>
      <c r="BG535" s="24"/>
      <c r="BH535" s="24"/>
      <c r="BI535" s="24"/>
      <c r="BJ535" s="24"/>
      <c r="BK535" s="24"/>
      <c r="BL535" s="24"/>
      <c r="BM535" s="24"/>
      <c r="BN535" s="24"/>
      <c r="BO535" s="24"/>
      <c r="BP535" s="24"/>
      <c r="BQ535" s="24"/>
      <c r="BR535" s="24"/>
      <c r="BS535" s="24"/>
      <c r="BT535" s="24"/>
      <c r="BU535" s="24"/>
      <c r="BV535" s="24"/>
      <c r="BW535" s="24"/>
      <c r="BX535" s="24"/>
      <c r="BY535" s="24"/>
      <c r="BZ535" s="24"/>
      <c r="CA535" s="24"/>
      <c r="CB535" s="24"/>
      <c r="CC535" s="24"/>
      <c r="CD535" s="24"/>
    </row>
    <row r="536" spans="1:82" ht="16.5" customHeight="1" x14ac:dyDescent="0.25">
      <c r="A536" s="26"/>
      <c r="B536" s="26"/>
      <c r="C536" s="26"/>
      <c r="D536" s="26"/>
      <c r="E536" s="26"/>
      <c r="F536" s="26"/>
      <c r="G536" s="26"/>
      <c r="H536" s="24"/>
      <c r="I536" s="27"/>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C536" s="24"/>
      <c r="BD536" s="24"/>
      <c r="BE536" s="24"/>
      <c r="BF536" s="24"/>
      <c r="BG536" s="24"/>
      <c r="BH536" s="24"/>
      <c r="BI536" s="24"/>
      <c r="BJ536" s="24"/>
      <c r="BK536" s="24"/>
      <c r="BL536" s="24"/>
      <c r="BM536" s="24"/>
      <c r="BN536" s="24"/>
      <c r="BO536" s="24"/>
      <c r="BP536" s="24"/>
      <c r="BQ536" s="24"/>
      <c r="BR536" s="24"/>
      <c r="BS536" s="24"/>
      <c r="BT536" s="24"/>
      <c r="BU536" s="24"/>
      <c r="BV536" s="24"/>
      <c r="BW536" s="24"/>
      <c r="BX536" s="24"/>
      <c r="BY536" s="24"/>
      <c r="BZ536" s="24"/>
      <c r="CA536" s="24"/>
      <c r="CB536" s="24"/>
      <c r="CC536" s="24"/>
      <c r="CD536" s="24"/>
    </row>
    <row r="537" spans="1:82" ht="16.5" customHeight="1" x14ac:dyDescent="0.25">
      <c r="A537" s="26"/>
      <c r="B537" s="26"/>
      <c r="C537" s="26"/>
      <c r="D537" s="26"/>
      <c r="E537" s="26"/>
      <c r="F537" s="26"/>
      <c r="G537" s="26"/>
      <c r="H537" s="24"/>
      <c r="I537" s="27"/>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c r="BC537" s="24"/>
      <c r="BD537" s="24"/>
      <c r="BE537" s="24"/>
      <c r="BF537" s="24"/>
      <c r="BG537" s="24"/>
      <c r="BH537" s="24"/>
      <c r="BI537" s="24"/>
      <c r="BJ537" s="24"/>
      <c r="BK537" s="24"/>
      <c r="BL537" s="24"/>
      <c r="BM537" s="24"/>
      <c r="BN537" s="24"/>
      <c r="BO537" s="24"/>
      <c r="BP537" s="24"/>
      <c r="BQ537" s="24"/>
      <c r="BR537" s="24"/>
      <c r="BS537" s="24"/>
      <c r="BT537" s="24"/>
      <c r="BU537" s="24"/>
      <c r="BV537" s="24"/>
      <c r="BW537" s="24"/>
      <c r="BX537" s="24"/>
      <c r="BY537" s="24"/>
      <c r="BZ537" s="24"/>
      <c r="CA537" s="24"/>
      <c r="CB537" s="24"/>
      <c r="CC537" s="24"/>
      <c r="CD537" s="24"/>
    </row>
    <row r="538" spans="1:82" ht="16.5" customHeight="1" x14ac:dyDescent="0.25">
      <c r="A538" s="26"/>
      <c r="B538" s="26"/>
      <c r="C538" s="26"/>
      <c r="D538" s="26"/>
      <c r="E538" s="26"/>
      <c r="F538" s="26"/>
      <c r="G538" s="26"/>
      <c r="H538" s="24"/>
      <c r="I538" s="27"/>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c r="BC538" s="24"/>
      <c r="BD538" s="24"/>
      <c r="BE538" s="24"/>
      <c r="BF538" s="24"/>
      <c r="BG538" s="24"/>
      <c r="BH538" s="24"/>
      <c r="BI538" s="24"/>
      <c r="BJ538" s="24"/>
      <c r="BK538" s="24"/>
      <c r="BL538" s="24"/>
      <c r="BM538" s="24"/>
      <c r="BN538" s="24"/>
      <c r="BO538" s="24"/>
      <c r="BP538" s="24"/>
      <c r="BQ538" s="24"/>
      <c r="BR538" s="24"/>
      <c r="BS538" s="24"/>
      <c r="BT538" s="24"/>
      <c r="BU538" s="24"/>
      <c r="BV538" s="24"/>
      <c r="BW538" s="24"/>
      <c r="BX538" s="24"/>
      <c r="BY538" s="24"/>
      <c r="BZ538" s="24"/>
      <c r="CA538" s="24"/>
      <c r="CB538" s="24"/>
      <c r="CC538" s="24"/>
      <c r="CD538" s="24"/>
    </row>
    <row r="539" spans="1:82" ht="16.5" customHeight="1" x14ac:dyDescent="0.25">
      <c r="A539" s="26"/>
      <c r="B539" s="26"/>
      <c r="C539" s="26"/>
      <c r="D539" s="26"/>
      <c r="E539" s="26"/>
      <c r="F539" s="26"/>
      <c r="G539" s="26"/>
      <c r="H539" s="24"/>
      <c r="I539" s="27"/>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c r="AS539" s="24"/>
      <c r="AT539" s="24"/>
      <c r="AU539" s="24"/>
      <c r="AV539" s="24"/>
      <c r="AW539" s="24"/>
      <c r="AX539" s="24"/>
      <c r="AY539" s="24"/>
      <c r="AZ539" s="24"/>
      <c r="BA539" s="24"/>
      <c r="BB539" s="24"/>
      <c r="BC539" s="24"/>
      <c r="BD539" s="24"/>
      <c r="BE539" s="24"/>
      <c r="BF539" s="24"/>
      <c r="BG539" s="24"/>
      <c r="BH539" s="24"/>
      <c r="BI539" s="24"/>
      <c r="BJ539" s="24"/>
      <c r="BK539" s="24"/>
      <c r="BL539" s="24"/>
      <c r="BM539" s="24"/>
      <c r="BN539" s="24"/>
      <c r="BO539" s="24"/>
      <c r="BP539" s="24"/>
      <c r="BQ539" s="24"/>
      <c r="BR539" s="24"/>
      <c r="BS539" s="24"/>
      <c r="BT539" s="24"/>
      <c r="BU539" s="24"/>
      <c r="BV539" s="24"/>
      <c r="BW539" s="24"/>
      <c r="BX539" s="24"/>
      <c r="BY539" s="24"/>
      <c r="BZ539" s="24"/>
      <c r="CA539" s="24"/>
      <c r="CB539" s="24"/>
      <c r="CC539" s="24"/>
      <c r="CD539" s="24"/>
    </row>
    <row r="540" spans="1:82" ht="16.5" customHeight="1" x14ac:dyDescent="0.25">
      <c r="A540" s="26"/>
      <c r="B540" s="26"/>
      <c r="C540" s="26"/>
      <c r="D540" s="26"/>
      <c r="E540" s="26"/>
      <c r="F540" s="26"/>
      <c r="G540" s="26"/>
      <c r="H540" s="24"/>
      <c r="I540" s="27"/>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c r="AS540" s="24"/>
      <c r="AT540" s="24"/>
      <c r="AU540" s="24"/>
      <c r="AV540" s="24"/>
      <c r="AW540" s="24"/>
      <c r="AX540" s="24"/>
      <c r="AY540" s="24"/>
      <c r="AZ540" s="24"/>
      <c r="BA540" s="24"/>
      <c r="BB540" s="24"/>
      <c r="BC540" s="24"/>
      <c r="BD540" s="24"/>
      <c r="BE540" s="24"/>
      <c r="BF540" s="24"/>
      <c r="BG540" s="24"/>
      <c r="BH540" s="24"/>
      <c r="BI540" s="24"/>
      <c r="BJ540" s="24"/>
      <c r="BK540" s="24"/>
      <c r="BL540" s="24"/>
      <c r="BM540" s="24"/>
      <c r="BN540" s="24"/>
      <c r="BO540" s="24"/>
      <c r="BP540" s="24"/>
      <c r="BQ540" s="24"/>
      <c r="BR540" s="24"/>
      <c r="BS540" s="24"/>
      <c r="BT540" s="24"/>
      <c r="BU540" s="24"/>
      <c r="BV540" s="24"/>
      <c r="BW540" s="24"/>
      <c r="BX540" s="24"/>
      <c r="BY540" s="24"/>
      <c r="BZ540" s="24"/>
      <c r="CA540" s="24"/>
      <c r="CB540" s="24"/>
      <c r="CC540" s="24"/>
      <c r="CD540" s="24"/>
    </row>
    <row r="541" spans="1:82" ht="16.5" customHeight="1" x14ac:dyDescent="0.25">
      <c r="A541" s="26"/>
      <c r="B541" s="26"/>
      <c r="C541" s="26"/>
      <c r="D541" s="26"/>
      <c r="E541" s="26"/>
      <c r="F541" s="26"/>
      <c r="G541" s="26"/>
      <c r="H541" s="24"/>
      <c r="I541" s="27"/>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c r="AS541" s="24"/>
      <c r="AT541" s="24"/>
      <c r="AU541" s="24"/>
      <c r="AV541" s="24"/>
      <c r="AW541" s="24"/>
      <c r="AX541" s="24"/>
      <c r="AY541" s="24"/>
      <c r="AZ541" s="24"/>
      <c r="BA541" s="24"/>
      <c r="BB541" s="24"/>
      <c r="BC541" s="24"/>
      <c r="BD541" s="24"/>
      <c r="BE541" s="24"/>
      <c r="BF541" s="24"/>
      <c r="BG541" s="24"/>
      <c r="BH541" s="24"/>
      <c r="BI541" s="24"/>
      <c r="BJ541" s="24"/>
      <c r="BK541" s="24"/>
      <c r="BL541" s="24"/>
      <c r="BM541" s="24"/>
      <c r="BN541" s="24"/>
      <c r="BO541" s="24"/>
      <c r="BP541" s="24"/>
      <c r="BQ541" s="24"/>
      <c r="BR541" s="24"/>
      <c r="BS541" s="24"/>
      <c r="BT541" s="24"/>
      <c r="BU541" s="24"/>
      <c r="BV541" s="24"/>
      <c r="BW541" s="24"/>
      <c r="BX541" s="24"/>
      <c r="BY541" s="24"/>
      <c r="BZ541" s="24"/>
      <c r="CA541" s="24"/>
      <c r="CB541" s="24"/>
      <c r="CC541" s="24"/>
      <c r="CD541" s="24"/>
    </row>
    <row r="542" spans="1:82" ht="16.5" customHeight="1" x14ac:dyDescent="0.25">
      <c r="A542" s="26"/>
      <c r="B542" s="26"/>
      <c r="C542" s="26"/>
      <c r="D542" s="26"/>
      <c r="E542" s="26"/>
      <c r="F542" s="26"/>
      <c r="G542" s="26"/>
      <c r="H542" s="24"/>
      <c r="I542" s="27"/>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c r="AS542" s="24"/>
      <c r="AT542" s="24"/>
      <c r="AU542" s="24"/>
      <c r="AV542" s="24"/>
      <c r="AW542" s="24"/>
      <c r="AX542" s="24"/>
      <c r="AY542" s="24"/>
      <c r="AZ542" s="24"/>
      <c r="BA542" s="24"/>
      <c r="BB542" s="24"/>
      <c r="BC542" s="24"/>
      <c r="BD542" s="24"/>
      <c r="BE542" s="24"/>
      <c r="BF542" s="24"/>
      <c r="BG542" s="24"/>
      <c r="BH542" s="24"/>
      <c r="BI542" s="24"/>
      <c r="BJ542" s="24"/>
      <c r="BK542" s="24"/>
      <c r="BL542" s="24"/>
      <c r="BM542" s="24"/>
      <c r="BN542" s="24"/>
      <c r="BO542" s="24"/>
      <c r="BP542" s="24"/>
      <c r="BQ542" s="24"/>
      <c r="BR542" s="24"/>
      <c r="BS542" s="24"/>
      <c r="BT542" s="24"/>
      <c r="BU542" s="24"/>
      <c r="BV542" s="24"/>
      <c r="BW542" s="24"/>
      <c r="BX542" s="24"/>
      <c r="BY542" s="24"/>
      <c r="BZ542" s="24"/>
      <c r="CA542" s="24"/>
      <c r="CB542" s="24"/>
      <c r="CC542" s="24"/>
      <c r="CD542" s="24"/>
    </row>
    <row r="543" spans="1:82" ht="16.5" customHeight="1" x14ac:dyDescent="0.25">
      <c r="A543" s="26"/>
      <c r="B543" s="26"/>
      <c r="C543" s="26"/>
      <c r="D543" s="26"/>
      <c r="E543" s="26"/>
      <c r="F543" s="26"/>
      <c r="G543" s="26"/>
      <c r="H543" s="24"/>
      <c r="I543" s="27"/>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c r="AS543" s="24"/>
      <c r="AT543" s="24"/>
      <c r="AU543" s="24"/>
      <c r="AV543" s="24"/>
      <c r="AW543" s="24"/>
      <c r="AX543" s="24"/>
      <c r="AY543" s="24"/>
      <c r="AZ543" s="24"/>
      <c r="BA543" s="24"/>
      <c r="BB543" s="24"/>
      <c r="BC543" s="24"/>
      <c r="BD543" s="24"/>
      <c r="BE543" s="24"/>
      <c r="BF543" s="24"/>
      <c r="BG543" s="24"/>
      <c r="BH543" s="24"/>
      <c r="BI543" s="24"/>
      <c r="BJ543" s="24"/>
      <c r="BK543" s="24"/>
      <c r="BL543" s="24"/>
      <c r="BM543" s="24"/>
      <c r="BN543" s="24"/>
      <c r="BO543" s="24"/>
      <c r="BP543" s="24"/>
      <c r="BQ543" s="24"/>
      <c r="BR543" s="24"/>
      <c r="BS543" s="24"/>
      <c r="BT543" s="24"/>
      <c r="BU543" s="24"/>
      <c r="BV543" s="24"/>
      <c r="BW543" s="24"/>
      <c r="BX543" s="24"/>
      <c r="BY543" s="24"/>
      <c r="BZ543" s="24"/>
      <c r="CA543" s="24"/>
      <c r="CB543" s="24"/>
      <c r="CC543" s="24"/>
      <c r="CD543" s="24"/>
    </row>
    <row r="544" spans="1:82" ht="16.5" customHeight="1" x14ac:dyDescent="0.25">
      <c r="A544" s="26"/>
      <c r="B544" s="26"/>
      <c r="C544" s="26"/>
      <c r="D544" s="26"/>
      <c r="E544" s="26"/>
      <c r="F544" s="26"/>
      <c r="G544" s="26"/>
      <c r="H544" s="24"/>
      <c r="I544" s="27"/>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c r="AS544" s="24"/>
      <c r="AT544" s="24"/>
      <c r="AU544" s="24"/>
      <c r="AV544" s="24"/>
      <c r="AW544" s="24"/>
      <c r="AX544" s="24"/>
      <c r="AY544" s="24"/>
      <c r="AZ544" s="24"/>
      <c r="BA544" s="24"/>
      <c r="BB544" s="24"/>
      <c r="BC544" s="24"/>
      <c r="BD544" s="24"/>
      <c r="BE544" s="24"/>
      <c r="BF544" s="24"/>
      <c r="BG544" s="24"/>
      <c r="BH544" s="24"/>
      <c r="BI544" s="24"/>
      <c r="BJ544" s="24"/>
      <c r="BK544" s="24"/>
      <c r="BL544" s="24"/>
      <c r="BM544" s="24"/>
      <c r="BN544" s="24"/>
      <c r="BO544" s="24"/>
      <c r="BP544" s="24"/>
      <c r="BQ544" s="24"/>
      <c r="BR544" s="24"/>
      <c r="BS544" s="24"/>
      <c r="BT544" s="24"/>
      <c r="BU544" s="24"/>
      <c r="BV544" s="24"/>
      <c r="BW544" s="24"/>
      <c r="BX544" s="24"/>
      <c r="BY544" s="24"/>
      <c r="BZ544" s="24"/>
      <c r="CA544" s="24"/>
      <c r="CB544" s="24"/>
      <c r="CC544" s="24"/>
      <c r="CD544" s="24"/>
    </row>
    <row r="545" spans="1:82" ht="16.5" customHeight="1" x14ac:dyDescent="0.25">
      <c r="A545" s="26"/>
      <c r="B545" s="26"/>
      <c r="C545" s="26"/>
      <c r="D545" s="26"/>
      <c r="E545" s="26"/>
      <c r="F545" s="26"/>
      <c r="G545" s="26"/>
      <c r="H545" s="24"/>
      <c r="I545" s="27"/>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c r="AS545" s="24"/>
      <c r="AT545" s="24"/>
      <c r="AU545" s="24"/>
      <c r="AV545" s="24"/>
      <c r="AW545" s="24"/>
      <c r="AX545" s="24"/>
      <c r="AY545" s="24"/>
      <c r="AZ545" s="24"/>
      <c r="BA545" s="24"/>
      <c r="BB545" s="24"/>
      <c r="BC545" s="24"/>
      <c r="BD545" s="24"/>
      <c r="BE545" s="24"/>
      <c r="BF545" s="24"/>
      <c r="BG545" s="24"/>
      <c r="BH545" s="24"/>
      <c r="BI545" s="24"/>
      <c r="BJ545" s="24"/>
      <c r="BK545" s="24"/>
      <c r="BL545" s="24"/>
      <c r="BM545" s="24"/>
      <c r="BN545" s="24"/>
      <c r="BO545" s="24"/>
      <c r="BP545" s="24"/>
      <c r="BQ545" s="24"/>
      <c r="BR545" s="24"/>
      <c r="BS545" s="24"/>
      <c r="BT545" s="24"/>
      <c r="BU545" s="24"/>
      <c r="BV545" s="24"/>
      <c r="BW545" s="24"/>
      <c r="BX545" s="24"/>
      <c r="BY545" s="24"/>
      <c r="BZ545" s="24"/>
      <c r="CA545" s="24"/>
      <c r="CB545" s="24"/>
      <c r="CC545" s="24"/>
      <c r="CD545" s="24"/>
    </row>
    <row r="546" spans="1:82" ht="16.5" customHeight="1" x14ac:dyDescent="0.25">
      <c r="A546" s="26"/>
      <c r="B546" s="26"/>
      <c r="C546" s="26"/>
      <c r="D546" s="26"/>
      <c r="E546" s="26"/>
      <c r="F546" s="26"/>
      <c r="G546" s="26"/>
      <c r="H546" s="24"/>
      <c r="I546" s="27"/>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c r="AS546" s="24"/>
      <c r="AT546" s="24"/>
      <c r="AU546" s="24"/>
      <c r="AV546" s="24"/>
      <c r="AW546" s="24"/>
      <c r="AX546" s="24"/>
      <c r="AY546" s="24"/>
      <c r="AZ546" s="24"/>
      <c r="BA546" s="24"/>
      <c r="BB546" s="24"/>
      <c r="BC546" s="24"/>
      <c r="BD546" s="24"/>
      <c r="BE546" s="24"/>
      <c r="BF546" s="24"/>
      <c r="BG546" s="24"/>
      <c r="BH546" s="24"/>
      <c r="BI546" s="24"/>
      <c r="BJ546" s="24"/>
      <c r="BK546" s="24"/>
      <c r="BL546" s="24"/>
      <c r="BM546" s="24"/>
      <c r="BN546" s="24"/>
      <c r="BO546" s="24"/>
      <c r="BP546" s="24"/>
      <c r="BQ546" s="24"/>
      <c r="BR546" s="24"/>
      <c r="BS546" s="24"/>
      <c r="BT546" s="24"/>
      <c r="BU546" s="24"/>
      <c r="BV546" s="24"/>
      <c r="BW546" s="24"/>
      <c r="BX546" s="24"/>
      <c r="BY546" s="24"/>
      <c r="BZ546" s="24"/>
      <c r="CA546" s="24"/>
      <c r="CB546" s="24"/>
      <c r="CC546" s="24"/>
      <c r="CD546" s="24"/>
    </row>
    <row r="547" spans="1:82" ht="16.5" customHeight="1" x14ac:dyDescent="0.25">
      <c r="A547" s="26"/>
      <c r="B547" s="26"/>
      <c r="C547" s="26"/>
      <c r="D547" s="26"/>
      <c r="E547" s="26"/>
      <c r="F547" s="26"/>
      <c r="G547" s="26"/>
      <c r="H547" s="24"/>
      <c r="I547" s="27"/>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c r="AS547" s="24"/>
      <c r="AT547" s="24"/>
      <c r="AU547" s="24"/>
      <c r="AV547" s="24"/>
      <c r="AW547" s="24"/>
      <c r="AX547" s="24"/>
      <c r="AY547" s="24"/>
      <c r="AZ547" s="24"/>
      <c r="BA547" s="24"/>
      <c r="BB547" s="24"/>
      <c r="BC547" s="24"/>
      <c r="BD547" s="24"/>
      <c r="BE547" s="24"/>
      <c r="BF547" s="24"/>
      <c r="BG547" s="24"/>
      <c r="BH547" s="24"/>
      <c r="BI547" s="24"/>
      <c r="BJ547" s="24"/>
      <c r="BK547" s="24"/>
      <c r="BL547" s="24"/>
      <c r="BM547" s="24"/>
      <c r="BN547" s="24"/>
      <c r="BO547" s="24"/>
      <c r="BP547" s="24"/>
      <c r="BQ547" s="24"/>
      <c r="BR547" s="24"/>
      <c r="BS547" s="24"/>
      <c r="BT547" s="24"/>
      <c r="BU547" s="24"/>
      <c r="BV547" s="24"/>
      <c r="BW547" s="24"/>
      <c r="BX547" s="24"/>
      <c r="BY547" s="24"/>
      <c r="BZ547" s="24"/>
      <c r="CA547" s="24"/>
      <c r="CB547" s="24"/>
      <c r="CC547" s="24"/>
      <c r="CD547" s="24"/>
    </row>
    <row r="548" spans="1:82" ht="16.5" customHeight="1" x14ac:dyDescent="0.25">
      <c r="A548" s="26"/>
      <c r="B548" s="26"/>
      <c r="C548" s="26"/>
      <c r="D548" s="26"/>
      <c r="E548" s="26"/>
      <c r="F548" s="26"/>
      <c r="G548" s="26"/>
      <c r="H548" s="24"/>
      <c r="I548" s="27"/>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c r="AS548" s="24"/>
      <c r="AT548" s="24"/>
      <c r="AU548" s="24"/>
      <c r="AV548" s="24"/>
      <c r="AW548" s="24"/>
      <c r="AX548" s="24"/>
      <c r="AY548" s="24"/>
      <c r="AZ548" s="24"/>
      <c r="BA548" s="24"/>
      <c r="BB548" s="24"/>
      <c r="BC548" s="24"/>
      <c r="BD548" s="24"/>
      <c r="BE548" s="24"/>
      <c r="BF548" s="24"/>
      <c r="BG548" s="24"/>
      <c r="BH548" s="24"/>
      <c r="BI548" s="24"/>
      <c r="BJ548" s="24"/>
      <c r="BK548" s="24"/>
      <c r="BL548" s="24"/>
      <c r="BM548" s="24"/>
      <c r="BN548" s="24"/>
      <c r="BO548" s="24"/>
      <c r="BP548" s="24"/>
      <c r="BQ548" s="24"/>
      <c r="BR548" s="24"/>
      <c r="BS548" s="24"/>
      <c r="BT548" s="24"/>
      <c r="BU548" s="24"/>
      <c r="BV548" s="24"/>
      <c r="BW548" s="24"/>
      <c r="BX548" s="24"/>
      <c r="BY548" s="24"/>
      <c r="BZ548" s="24"/>
      <c r="CA548" s="24"/>
      <c r="CB548" s="24"/>
      <c r="CC548" s="24"/>
      <c r="CD548" s="24"/>
    </row>
    <row r="549" spans="1:82" ht="16.5" customHeight="1" x14ac:dyDescent="0.25">
      <c r="A549" s="26"/>
      <c r="B549" s="26"/>
      <c r="C549" s="26"/>
      <c r="D549" s="26"/>
      <c r="E549" s="26"/>
      <c r="F549" s="26"/>
      <c r="G549" s="26"/>
      <c r="H549" s="24"/>
      <c r="I549" s="27"/>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c r="BC549" s="24"/>
      <c r="BD549" s="24"/>
      <c r="BE549" s="24"/>
      <c r="BF549" s="24"/>
      <c r="BG549" s="24"/>
      <c r="BH549" s="24"/>
      <c r="BI549" s="24"/>
      <c r="BJ549" s="24"/>
      <c r="BK549" s="24"/>
      <c r="BL549" s="24"/>
      <c r="BM549" s="24"/>
      <c r="BN549" s="24"/>
      <c r="BO549" s="24"/>
      <c r="BP549" s="24"/>
      <c r="BQ549" s="24"/>
      <c r="BR549" s="24"/>
      <c r="BS549" s="24"/>
      <c r="BT549" s="24"/>
      <c r="BU549" s="24"/>
      <c r="BV549" s="24"/>
      <c r="BW549" s="24"/>
      <c r="BX549" s="24"/>
      <c r="BY549" s="24"/>
      <c r="BZ549" s="24"/>
      <c r="CA549" s="24"/>
      <c r="CB549" s="24"/>
      <c r="CC549" s="24"/>
      <c r="CD549" s="24"/>
    </row>
    <row r="550" spans="1:82" ht="16.5" customHeight="1" x14ac:dyDescent="0.25">
      <c r="A550" s="26"/>
      <c r="B550" s="26"/>
      <c r="C550" s="26"/>
      <c r="D550" s="26"/>
      <c r="E550" s="26"/>
      <c r="F550" s="26"/>
      <c r="G550" s="26"/>
      <c r="H550" s="24"/>
      <c r="I550" s="27"/>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c r="BC550" s="24"/>
      <c r="BD550" s="24"/>
      <c r="BE550" s="24"/>
      <c r="BF550" s="24"/>
      <c r="BG550" s="24"/>
      <c r="BH550" s="24"/>
      <c r="BI550" s="24"/>
      <c r="BJ550" s="24"/>
      <c r="BK550" s="24"/>
      <c r="BL550" s="24"/>
      <c r="BM550" s="24"/>
      <c r="BN550" s="24"/>
      <c r="BO550" s="24"/>
      <c r="BP550" s="24"/>
      <c r="BQ550" s="24"/>
      <c r="BR550" s="24"/>
      <c r="BS550" s="24"/>
      <c r="BT550" s="24"/>
      <c r="BU550" s="24"/>
      <c r="BV550" s="24"/>
      <c r="BW550" s="24"/>
      <c r="BX550" s="24"/>
      <c r="BY550" s="24"/>
      <c r="BZ550" s="24"/>
      <c r="CA550" s="24"/>
      <c r="CB550" s="24"/>
      <c r="CC550" s="24"/>
      <c r="CD550" s="24"/>
    </row>
    <row r="551" spans="1:82" ht="16.5" customHeight="1" x14ac:dyDescent="0.25">
      <c r="A551" s="26"/>
      <c r="B551" s="26"/>
      <c r="C551" s="26"/>
      <c r="D551" s="26"/>
      <c r="E551" s="26"/>
      <c r="F551" s="26"/>
      <c r="G551" s="26"/>
      <c r="H551" s="24"/>
      <c r="I551" s="27"/>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C551" s="24"/>
      <c r="BD551" s="24"/>
      <c r="BE551" s="24"/>
      <c r="BF551" s="24"/>
      <c r="BG551" s="24"/>
      <c r="BH551" s="24"/>
      <c r="BI551" s="24"/>
      <c r="BJ551" s="24"/>
      <c r="BK551" s="24"/>
      <c r="BL551" s="24"/>
      <c r="BM551" s="24"/>
      <c r="BN551" s="24"/>
      <c r="BO551" s="24"/>
      <c r="BP551" s="24"/>
      <c r="BQ551" s="24"/>
      <c r="BR551" s="24"/>
      <c r="BS551" s="24"/>
      <c r="BT551" s="24"/>
      <c r="BU551" s="24"/>
      <c r="BV551" s="24"/>
      <c r="BW551" s="24"/>
      <c r="BX551" s="24"/>
      <c r="BY551" s="24"/>
      <c r="BZ551" s="24"/>
      <c r="CA551" s="24"/>
      <c r="CB551" s="24"/>
      <c r="CC551" s="24"/>
      <c r="CD551" s="24"/>
    </row>
    <row r="552" spans="1:82" ht="16.5" customHeight="1" x14ac:dyDescent="0.25">
      <c r="A552" s="26"/>
      <c r="B552" s="26"/>
      <c r="C552" s="26"/>
      <c r="D552" s="26"/>
      <c r="E552" s="26"/>
      <c r="F552" s="26"/>
      <c r="G552" s="26"/>
      <c r="H552" s="24"/>
      <c r="I552" s="27"/>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row>
    <row r="553" spans="1:82" ht="16.5" customHeight="1" x14ac:dyDescent="0.25">
      <c r="A553" s="26"/>
      <c r="B553" s="26"/>
      <c r="C553" s="26"/>
      <c r="D553" s="26"/>
      <c r="E553" s="26"/>
      <c r="F553" s="26"/>
      <c r="G553" s="26"/>
      <c r="H553" s="24"/>
      <c r="I553" s="27"/>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row>
    <row r="554" spans="1:82" ht="16.5" customHeight="1" x14ac:dyDescent="0.25">
      <c r="A554" s="26"/>
      <c r="B554" s="26"/>
      <c r="C554" s="26"/>
      <c r="D554" s="26"/>
      <c r="E554" s="26"/>
      <c r="F554" s="26"/>
      <c r="G554" s="26"/>
      <c r="H554" s="24"/>
      <c r="I554" s="27"/>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row>
    <row r="555" spans="1:82" ht="16.5" customHeight="1" x14ac:dyDescent="0.25">
      <c r="A555" s="26"/>
      <c r="B555" s="26"/>
      <c r="C555" s="26"/>
      <c r="D555" s="26"/>
      <c r="E555" s="26"/>
      <c r="F555" s="26"/>
      <c r="G555" s="26"/>
      <c r="H555" s="24"/>
      <c r="I555" s="27"/>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row>
    <row r="556" spans="1:82" ht="16.5" customHeight="1" x14ac:dyDescent="0.25">
      <c r="A556" s="26"/>
      <c r="B556" s="26"/>
      <c r="C556" s="26"/>
      <c r="D556" s="26"/>
      <c r="E556" s="26"/>
      <c r="F556" s="26"/>
      <c r="G556" s="26"/>
      <c r="H556" s="24"/>
      <c r="I556" s="27"/>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row>
    <row r="557" spans="1:82" ht="16.5" customHeight="1" x14ac:dyDescent="0.25">
      <c r="A557" s="26"/>
      <c r="B557" s="26"/>
      <c r="C557" s="26"/>
      <c r="D557" s="26"/>
      <c r="E557" s="26"/>
      <c r="F557" s="26"/>
      <c r="G557" s="26"/>
      <c r="H557" s="24"/>
      <c r="I557" s="27"/>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row>
    <row r="558" spans="1:82" ht="16.5" customHeight="1" x14ac:dyDescent="0.25">
      <c r="A558" s="26"/>
      <c r="B558" s="26"/>
      <c r="C558" s="26"/>
      <c r="D558" s="26"/>
      <c r="E558" s="26"/>
      <c r="F558" s="26"/>
      <c r="G558" s="26"/>
      <c r="H558" s="24"/>
      <c r="I558" s="27"/>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row>
    <row r="559" spans="1:82" ht="16.5" customHeight="1" x14ac:dyDescent="0.25">
      <c r="A559" s="26"/>
      <c r="B559" s="26"/>
      <c r="C559" s="26"/>
      <c r="D559" s="26"/>
      <c r="E559" s="26"/>
      <c r="F559" s="26"/>
      <c r="G559" s="26"/>
      <c r="H559" s="24"/>
      <c r="I559" s="27"/>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row>
    <row r="560" spans="1:82" ht="16.5" customHeight="1" x14ac:dyDescent="0.25">
      <c r="A560" s="26"/>
      <c r="B560" s="26"/>
      <c r="C560" s="26"/>
      <c r="D560" s="26"/>
      <c r="E560" s="26"/>
      <c r="F560" s="26"/>
      <c r="G560" s="26"/>
      <c r="H560" s="24"/>
      <c r="I560" s="27"/>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row>
    <row r="561" spans="1:82" ht="16.5" customHeight="1" x14ac:dyDescent="0.25">
      <c r="A561" s="26"/>
      <c r="B561" s="26"/>
      <c r="C561" s="26"/>
      <c r="D561" s="26"/>
      <c r="E561" s="26"/>
      <c r="F561" s="26"/>
      <c r="G561" s="26"/>
      <c r="H561" s="24"/>
      <c r="I561" s="27"/>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row>
    <row r="562" spans="1:82" ht="16.5" customHeight="1" x14ac:dyDescent="0.25">
      <c r="A562" s="26"/>
      <c r="B562" s="26"/>
      <c r="C562" s="26"/>
      <c r="D562" s="26"/>
      <c r="E562" s="26"/>
      <c r="F562" s="26"/>
      <c r="G562" s="26"/>
      <c r="H562" s="24"/>
      <c r="I562" s="27"/>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row>
    <row r="563" spans="1:82" ht="16.5" customHeight="1" x14ac:dyDescent="0.25">
      <c r="A563" s="26"/>
      <c r="B563" s="26"/>
      <c r="C563" s="26"/>
      <c r="D563" s="26"/>
      <c r="E563" s="26"/>
      <c r="F563" s="26"/>
      <c r="G563" s="26"/>
      <c r="H563" s="24"/>
      <c r="I563" s="27"/>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row>
    <row r="564" spans="1:82" ht="16.5" customHeight="1" x14ac:dyDescent="0.25">
      <c r="A564" s="26"/>
      <c r="B564" s="26"/>
      <c r="C564" s="26"/>
      <c r="D564" s="26"/>
      <c r="E564" s="26"/>
      <c r="F564" s="26"/>
      <c r="G564" s="26"/>
      <c r="H564" s="24"/>
      <c r="I564" s="27"/>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row>
    <row r="565" spans="1:82" ht="16.5" customHeight="1" x14ac:dyDescent="0.25">
      <c r="A565" s="26"/>
      <c r="B565" s="26"/>
      <c r="C565" s="26"/>
      <c r="D565" s="26"/>
      <c r="E565" s="26"/>
      <c r="F565" s="26"/>
      <c r="G565" s="26"/>
      <c r="H565" s="24"/>
      <c r="I565" s="27"/>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row>
    <row r="566" spans="1:82" ht="16.5" customHeight="1" x14ac:dyDescent="0.25">
      <c r="A566" s="26"/>
      <c r="B566" s="26"/>
      <c r="C566" s="26"/>
      <c r="D566" s="26"/>
      <c r="E566" s="26"/>
      <c r="F566" s="26"/>
      <c r="G566" s="26"/>
      <c r="H566" s="24"/>
      <c r="I566" s="27"/>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row>
    <row r="567" spans="1:82" ht="16.5" customHeight="1" x14ac:dyDescent="0.25">
      <c r="A567" s="26"/>
      <c r="B567" s="26"/>
      <c r="C567" s="26"/>
      <c r="D567" s="26"/>
      <c r="E567" s="26"/>
      <c r="F567" s="26"/>
      <c r="G567" s="26"/>
      <c r="H567" s="24"/>
      <c r="I567" s="27"/>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row>
    <row r="568" spans="1:82" ht="16.5" customHeight="1" x14ac:dyDescent="0.25">
      <c r="A568" s="26"/>
      <c r="B568" s="26"/>
      <c r="C568" s="26"/>
      <c r="D568" s="26"/>
      <c r="E568" s="26"/>
      <c r="F568" s="26"/>
      <c r="G568" s="26"/>
      <c r="H568" s="24"/>
      <c r="I568" s="27"/>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row>
    <row r="569" spans="1:82" ht="16.5" customHeight="1" x14ac:dyDescent="0.25">
      <c r="A569" s="26"/>
      <c r="B569" s="26"/>
      <c r="C569" s="26"/>
      <c r="D569" s="26"/>
      <c r="E569" s="26"/>
      <c r="F569" s="26"/>
      <c r="G569" s="26"/>
      <c r="H569" s="24"/>
      <c r="I569" s="27"/>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row>
    <row r="570" spans="1:82" ht="16.5" customHeight="1" x14ac:dyDescent="0.25">
      <c r="A570" s="26"/>
      <c r="B570" s="26"/>
      <c r="C570" s="26"/>
      <c r="D570" s="26"/>
      <c r="E570" s="26"/>
      <c r="F570" s="26"/>
      <c r="G570" s="26"/>
      <c r="H570" s="24"/>
      <c r="I570" s="27"/>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row>
    <row r="571" spans="1:82" ht="16.5" customHeight="1" x14ac:dyDescent="0.25">
      <c r="A571" s="26"/>
      <c r="B571" s="26"/>
      <c r="C571" s="26"/>
      <c r="D571" s="26"/>
      <c r="E571" s="26"/>
      <c r="F571" s="26"/>
      <c r="G571" s="26"/>
      <c r="H571" s="24"/>
      <c r="I571" s="27"/>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c r="AS571" s="24"/>
      <c r="AT571" s="24"/>
      <c r="AU571" s="24"/>
      <c r="AV571" s="24"/>
      <c r="AW571" s="24"/>
      <c r="AX571" s="24"/>
      <c r="AY571" s="24"/>
      <c r="AZ571" s="24"/>
      <c r="BA571" s="24"/>
      <c r="BB571" s="24"/>
      <c r="BC571" s="24"/>
      <c r="BD571" s="24"/>
      <c r="BE571" s="24"/>
      <c r="BF571" s="24"/>
      <c r="BG571" s="24"/>
      <c r="BH571" s="24"/>
      <c r="BI571" s="24"/>
      <c r="BJ571" s="24"/>
      <c r="BK571" s="24"/>
      <c r="BL571" s="24"/>
      <c r="BM571" s="24"/>
      <c r="BN571" s="24"/>
      <c r="BO571" s="24"/>
      <c r="BP571" s="24"/>
      <c r="BQ571" s="24"/>
      <c r="BR571" s="24"/>
      <c r="BS571" s="24"/>
      <c r="BT571" s="24"/>
      <c r="BU571" s="24"/>
      <c r="BV571" s="24"/>
      <c r="BW571" s="24"/>
      <c r="BX571" s="24"/>
      <c r="BY571" s="24"/>
      <c r="BZ571" s="24"/>
      <c r="CA571" s="24"/>
      <c r="CB571" s="24"/>
      <c r="CC571" s="24"/>
      <c r="CD571" s="24"/>
    </row>
    <row r="572" spans="1:82" ht="16.5" customHeight="1" x14ac:dyDescent="0.25">
      <c r="A572" s="26"/>
      <c r="B572" s="26"/>
      <c r="C572" s="26"/>
      <c r="D572" s="26"/>
      <c r="E572" s="26"/>
      <c r="F572" s="26"/>
      <c r="G572" s="26"/>
      <c r="H572" s="24"/>
      <c r="I572" s="27"/>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c r="CA572" s="24"/>
      <c r="CB572" s="24"/>
      <c r="CC572" s="24"/>
      <c r="CD572" s="24"/>
    </row>
    <row r="573" spans="1:82" ht="16.5" customHeight="1" x14ac:dyDescent="0.25">
      <c r="A573" s="26"/>
      <c r="B573" s="26"/>
      <c r="C573" s="26"/>
      <c r="D573" s="26"/>
      <c r="E573" s="26"/>
      <c r="F573" s="26"/>
      <c r="G573" s="26"/>
      <c r="H573" s="24"/>
      <c r="I573" s="27"/>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c r="AS573" s="24"/>
      <c r="AT573" s="24"/>
      <c r="AU573" s="24"/>
      <c r="AV573" s="24"/>
      <c r="AW573" s="24"/>
      <c r="AX573" s="24"/>
      <c r="AY573" s="24"/>
      <c r="AZ573" s="24"/>
      <c r="BA573" s="24"/>
      <c r="BB573" s="24"/>
      <c r="BC573" s="24"/>
      <c r="BD573" s="24"/>
      <c r="BE573" s="24"/>
      <c r="BF573" s="24"/>
      <c r="BG573" s="24"/>
      <c r="BH573" s="24"/>
      <c r="BI573" s="24"/>
      <c r="BJ573" s="24"/>
      <c r="BK573" s="24"/>
      <c r="BL573" s="24"/>
      <c r="BM573" s="24"/>
      <c r="BN573" s="24"/>
      <c r="BO573" s="24"/>
      <c r="BP573" s="24"/>
      <c r="BQ573" s="24"/>
      <c r="BR573" s="24"/>
      <c r="BS573" s="24"/>
      <c r="BT573" s="24"/>
      <c r="BU573" s="24"/>
      <c r="BV573" s="24"/>
      <c r="BW573" s="24"/>
      <c r="BX573" s="24"/>
      <c r="BY573" s="24"/>
      <c r="BZ573" s="24"/>
      <c r="CA573" s="24"/>
      <c r="CB573" s="24"/>
      <c r="CC573" s="24"/>
      <c r="CD573" s="24"/>
    </row>
    <row r="574" spans="1:82" ht="16.5" customHeight="1" x14ac:dyDescent="0.25">
      <c r="A574" s="26"/>
      <c r="B574" s="26"/>
      <c r="C574" s="26"/>
      <c r="D574" s="26"/>
      <c r="E574" s="26"/>
      <c r="F574" s="26"/>
      <c r="G574" s="26"/>
      <c r="H574" s="24"/>
      <c r="I574" s="27"/>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c r="AS574" s="24"/>
      <c r="AT574" s="24"/>
      <c r="AU574" s="24"/>
      <c r="AV574" s="24"/>
      <c r="AW574" s="24"/>
      <c r="AX574" s="24"/>
      <c r="AY574" s="24"/>
      <c r="AZ574" s="24"/>
      <c r="BA574" s="24"/>
      <c r="BB574" s="24"/>
      <c r="BC574" s="24"/>
      <c r="BD574" s="24"/>
      <c r="BE574" s="24"/>
      <c r="BF574" s="24"/>
      <c r="BG574" s="24"/>
      <c r="BH574" s="24"/>
      <c r="BI574" s="24"/>
      <c r="BJ574" s="24"/>
      <c r="BK574" s="24"/>
      <c r="BL574" s="24"/>
      <c r="BM574" s="24"/>
      <c r="BN574" s="24"/>
      <c r="BO574" s="24"/>
      <c r="BP574" s="24"/>
      <c r="BQ574" s="24"/>
      <c r="BR574" s="24"/>
      <c r="BS574" s="24"/>
      <c r="BT574" s="24"/>
      <c r="BU574" s="24"/>
      <c r="BV574" s="24"/>
      <c r="BW574" s="24"/>
      <c r="BX574" s="24"/>
      <c r="BY574" s="24"/>
      <c r="BZ574" s="24"/>
      <c r="CA574" s="24"/>
      <c r="CB574" s="24"/>
      <c r="CC574" s="24"/>
      <c r="CD574" s="24"/>
    </row>
    <row r="575" spans="1:82" ht="16.5" customHeight="1" x14ac:dyDescent="0.25">
      <c r="A575" s="26"/>
      <c r="B575" s="26"/>
      <c r="C575" s="26"/>
      <c r="D575" s="26"/>
      <c r="E575" s="26"/>
      <c r="F575" s="26"/>
      <c r="G575" s="26"/>
      <c r="H575" s="24"/>
      <c r="I575" s="27"/>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c r="CA575" s="24"/>
      <c r="CB575" s="24"/>
      <c r="CC575" s="24"/>
      <c r="CD575" s="24"/>
    </row>
    <row r="576" spans="1:82" ht="16.5" customHeight="1" x14ac:dyDescent="0.25">
      <c r="A576" s="26"/>
      <c r="B576" s="26"/>
      <c r="C576" s="26"/>
      <c r="D576" s="26"/>
      <c r="E576" s="26"/>
      <c r="F576" s="26"/>
      <c r="G576" s="26"/>
      <c r="H576" s="24"/>
      <c r="I576" s="27"/>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c r="BC576" s="24"/>
      <c r="BD576" s="24"/>
      <c r="BE576" s="24"/>
      <c r="BF576" s="24"/>
      <c r="BG576" s="24"/>
      <c r="BH576" s="24"/>
      <c r="BI576" s="24"/>
      <c r="BJ576" s="24"/>
      <c r="BK576" s="24"/>
      <c r="BL576" s="24"/>
      <c r="BM576" s="24"/>
      <c r="BN576" s="24"/>
      <c r="BO576" s="24"/>
      <c r="BP576" s="24"/>
      <c r="BQ576" s="24"/>
      <c r="BR576" s="24"/>
      <c r="BS576" s="24"/>
      <c r="BT576" s="24"/>
      <c r="BU576" s="24"/>
      <c r="BV576" s="24"/>
      <c r="BW576" s="24"/>
      <c r="BX576" s="24"/>
      <c r="BY576" s="24"/>
      <c r="BZ576" s="24"/>
      <c r="CA576" s="24"/>
      <c r="CB576" s="24"/>
      <c r="CC576" s="24"/>
      <c r="CD576" s="24"/>
    </row>
    <row r="577" spans="1:82" ht="16.5" customHeight="1" x14ac:dyDescent="0.25">
      <c r="A577" s="26"/>
      <c r="B577" s="26"/>
      <c r="C577" s="26"/>
      <c r="D577" s="26"/>
      <c r="E577" s="26"/>
      <c r="F577" s="26"/>
      <c r="G577" s="26"/>
      <c r="H577" s="24"/>
      <c r="I577" s="27"/>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c r="AY577" s="24"/>
      <c r="AZ577" s="24"/>
      <c r="BA577" s="24"/>
      <c r="BB577" s="24"/>
      <c r="BC577" s="24"/>
      <c r="BD577" s="24"/>
      <c r="BE577" s="24"/>
      <c r="BF577" s="24"/>
      <c r="BG577" s="24"/>
      <c r="BH577" s="24"/>
      <c r="BI577" s="24"/>
      <c r="BJ577" s="24"/>
      <c r="BK577" s="24"/>
      <c r="BL577" s="24"/>
      <c r="BM577" s="24"/>
      <c r="BN577" s="24"/>
      <c r="BO577" s="24"/>
      <c r="BP577" s="24"/>
      <c r="BQ577" s="24"/>
      <c r="BR577" s="24"/>
      <c r="BS577" s="24"/>
      <c r="BT577" s="24"/>
      <c r="BU577" s="24"/>
      <c r="BV577" s="24"/>
      <c r="BW577" s="24"/>
      <c r="BX577" s="24"/>
      <c r="BY577" s="24"/>
      <c r="BZ577" s="24"/>
      <c r="CA577" s="24"/>
      <c r="CB577" s="24"/>
      <c r="CC577" s="24"/>
      <c r="CD577" s="24"/>
    </row>
    <row r="578" spans="1:82" ht="16.5" customHeight="1" x14ac:dyDescent="0.25">
      <c r="A578" s="26"/>
      <c r="B578" s="26"/>
      <c r="C578" s="26"/>
      <c r="D578" s="26"/>
      <c r="E578" s="26"/>
      <c r="F578" s="26"/>
      <c r="G578" s="26"/>
      <c r="H578" s="24"/>
      <c r="I578" s="27"/>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c r="BC578" s="24"/>
      <c r="BD578" s="24"/>
      <c r="BE578" s="24"/>
      <c r="BF578" s="24"/>
      <c r="BG578" s="24"/>
      <c r="BH578" s="24"/>
      <c r="BI578" s="24"/>
      <c r="BJ578" s="24"/>
      <c r="BK578" s="24"/>
      <c r="BL578" s="24"/>
      <c r="BM578" s="24"/>
      <c r="BN578" s="24"/>
      <c r="BO578" s="24"/>
      <c r="BP578" s="24"/>
      <c r="BQ578" s="24"/>
      <c r="BR578" s="24"/>
      <c r="BS578" s="24"/>
      <c r="BT578" s="24"/>
      <c r="BU578" s="24"/>
      <c r="BV578" s="24"/>
      <c r="BW578" s="24"/>
      <c r="BX578" s="24"/>
      <c r="BY578" s="24"/>
      <c r="BZ578" s="24"/>
      <c r="CA578" s="24"/>
      <c r="CB578" s="24"/>
      <c r="CC578" s="24"/>
      <c r="CD578" s="24"/>
    </row>
    <row r="579" spans="1:82" ht="16.5" customHeight="1" x14ac:dyDescent="0.25">
      <c r="A579" s="26"/>
      <c r="B579" s="26"/>
      <c r="C579" s="26"/>
      <c r="D579" s="26"/>
      <c r="E579" s="26"/>
      <c r="F579" s="26"/>
      <c r="G579" s="26"/>
      <c r="H579" s="24"/>
      <c r="I579" s="27"/>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row>
    <row r="580" spans="1:82" ht="16.5" customHeight="1" x14ac:dyDescent="0.25">
      <c r="A580" s="26"/>
      <c r="B580" s="26"/>
      <c r="C580" s="26"/>
      <c r="D580" s="26"/>
      <c r="E580" s="26"/>
      <c r="F580" s="26"/>
      <c r="G580" s="26"/>
      <c r="H580" s="24"/>
      <c r="I580" s="27"/>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C580" s="24"/>
      <c r="BD580" s="24"/>
      <c r="BE580" s="24"/>
      <c r="BF580" s="24"/>
      <c r="BG580" s="24"/>
      <c r="BH580" s="24"/>
      <c r="BI580" s="24"/>
      <c r="BJ580" s="24"/>
      <c r="BK580" s="24"/>
      <c r="BL580" s="24"/>
      <c r="BM580" s="24"/>
      <c r="BN580" s="24"/>
      <c r="BO580" s="24"/>
      <c r="BP580" s="24"/>
      <c r="BQ580" s="24"/>
      <c r="BR580" s="24"/>
      <c r="BS580" s="24"/>
      <c r="BT580" s="24"/>
      <c r="BU580" s="24"/>
      <c r="BV580" s="24"/>
      <c r="BW580" s="24"/>
      <c r="BX580" s="24"/>
      <c r="BY580" s="24"/>
      <c r="BZ580" s="24"/>
      <c r="CA580" s="24"/>
      <c r="CB580" s="24"/>
      <c r="CC580" s="24"/>
      <c r="CD580" s="24"/>
    </row>
    <row r="581" spans="1:82" ht="16.5" customHeight="1" x14ac:dyDescent="0.25">
      <c r="A581" s="26"/>
      <c r="B581" s="26"/>
      <c r="C581" s="26"/>
      <c r="D581" s="26"/>
      <c r="E581" s="26"/>
      <c r="F581" s="26"/>
      <c r="G581" s="26"/>
      <c r="H581" s="24"/>
      <c r="I581" s="27"/>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c r="BC581" s="24"/>
      <c r="BD581" s="24"/>
      <c r="BE581" s="24"/>
      <c r="BF581" s="24"/>
      <c r="BG581" s="24"/>
      <c r="BH581" s="24"/>
      <c r="BI581" s="24"/>
      <c r="BJ581" s="24"/>
      <c r="BK581" s="24"/>
      <c r="BL581" s="24"/>
      <c r="BM581" s="24"/>
      <c r="BN581" s="24"/>
      <c r="BO581" s="24"/>
      <c r="BP581" s="24"/>
      <c r="BQ581" s="24"/>
      <c r="BR581" s="24"/>
      <c r="BS581" s="24"/>
      <c r="BT581" s="24"/>
      <c r="BU581" s="24"/>
      <c r="BV581" s="24"/>
      <c r="BW581" s="24"/>
      <c r="BX581" s="24"/>
      <c r="BY581" s="24"/>
      <c r="BZ581" s="24"/>
      <c r="CA581" s="24"/>
      <c r="CB581" s="24"/>
      <c r="CC581" s="24"/>
      <c r="CD581" s="24"/>
    </row>
    <row r="582" spans="1:82" ht="16.5" customHeight="1" x14ac:dyDescent="0.25">
      <c r="A582" s="26"/>
      <c r="B582" s="26"/>
      <c r="C582" s="26"/>
      <c r="D582" s="26"/>
      <c r="E582" s="26"/>
      <c r="F582" s="26"/>
      <c r="G582" s="26"/>
      <c r="H582" s="24"/>
      <c r="I582" s="27"/>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c r="BC582" s="24"/>
      <c r="BD582" s="24"/>
      <c r="BE582" s="24"/>
      <c r="BF582" s="24"/>
      <c r="BG582" s="24"/>
      <c r="BH582" s="24"/>
      <c r="BI582" s="24"/>
      <c r="BJ582" s="24"/>
      <c r="BK582" s="24"/>
      <c r="BL582" s="24"/>
      <c r="BM582" s="24"/>
      <c r="BN582" s="24"/>
      <c r="BO582" s="24"/>
      <c r="BP582" s="24"/>
      <c r="BQ582" s="24"/>
      <c r="BR582" s="24"/>
      <c r="BS582" s="24"/>
      <c r="BT582" s="24"/>
      <c r="BU582" s="24"/>
      <c r="BV582" s="24"/>
      <c r="BW582" s="24"/>
      <c r="BX582" s="24"/>
      <c r="BY582" s="24"/>
      <c r="BZ582" s="24"/>
      <c r="CA582" s="24"/>
      <c r="CB582" s="24"/>
      <c r="CC582" s="24"/>
      <c r="CD582" s="24"/>
    </row>
    <row r="583" spans="1:82" ht="16.5" customHeight="1" x14ac:dyDescent="0.25">
      <c r="A583" s="26"/>
      <c r="B583" s="26"/>
      <c r="C583" s="26"/>
      <c r="D583" s="26"/>
      <c r="E583" s="26"/>
      <c r="F583" s="26"/>
      <c r="G583" s="26"/>
      <c r="H583" s="24"/>
      <c r="I583" s="27"/>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c r="AS583" s="24"/>
      <c r="AT583" s="24"/>
      <c r="AU583" s="24"/>
      <c r="AV583" s="24"/>
      <c r="AW583" s="24"/>
      <c r="AX583" s="24"/>
      <c r="AY583" s="24"/>
      <c r="AZ583" s="24"/>
      <c r="BA583" s="24"/>
      <c r="BB583" s="24"/>
      <c r="BC583" s="24"/>
      <c r="BD583" s="24"/>
      <c r="BE583" s="24"/>
      <c r="BF583" s="24"/>
      <c r="BG583" s="24"/>
      <c r="BH583" s="24"/>
      <c r="BI583" s="24"/>
      <c r="BJ583" s="24"/>
      <c r="BK583" s="24"/>
      <c r="BL583" s="24"/>
      <c r="BM583" s="24"/>
      <c r="BN583" s="24"/>
      <c r="BO583" s="24"/>
      <c r="BP583" s="24"/>
      <c r="BQ583" s="24"/>
      <c r="BR583" s="24"/>
      <c r="BS583" s="24"/>
      <c r="BT583" s="24"/>
      <c r="BU583" s="24"/>
      <c r="BV583" s="24"/>
      <c r="BW583" s="24"/>
      <c r="BX583" s="24"/>
      <c r="BY583" s="24"/>
      <c r="BZ583" s="24"/>
      <c r="CA583" s="24"/>
      <c r="CB583" s="24"/>
      <c r="CC583" s="24"/>
      <c r="CD583" s="24"/>
    </row>
    <row r="584" spans="1:82" ht="16.5" customHeight="1" x14ac:dyDescent="0.25">
      <c r="A584" s="26"/>
      <c r="B584" s="26"/>
      <c r="C584" s="26"/>
      <c r="D584" s="26"/>
      <c r="E584" s="26"/>
      <c r="F584" s="26"/>
      <c r="G584" s="26"/>
      <c r="H584" s="24"/>
      <c r="I584" s="27"/>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c r="AS584" s="24"/>
      <c r="AT584" s="24"/>
      <c r="AU584" s="24"/>
      <c r="AV584" s="24"/>
      <c r="AW584" s="24"/>
      <c r="AX584" s="24"/>
      <c r="AY584" s="24"/>
      <c r="AZ584" s="24"/>
      <c r="BA584" s="24"/>
      <c r="BB584" s="24"/>
      <c r="BC584" s="24"/>
      <c r="BD584" s="24"/>
      <c r="BE584" s="24"/>
      <c r="BF584" s="24"/>
      <c r="BG584" s="24"/>
      <c r="BH584" s="24"/>
      <c r="BI584" s="24"/>
      <c r="BJ584" s="24"/>
      <c r="BK584" s="24"/>
      <c r="BL584" s="24"/>
      <c r="BM584" s="24"/>
      <c r="BN584" s="24"/>
      <c r="BO584" s="24"/>
      <c r="BP584" s="24"/>
      <c r="BQ584" s="24"/>
      <c r="BR584" s="24"/>
      <c r="BS584" s="24"/>
      <c r="BT584" s="24"/>
      <c r="BU584" s="24"/>
      <c r="BV584" s="24"/>
      <c r="BW584" s="24"/>
      <c r="BX584" s="24"/>
      <c r="BY584" s="24"/>
      <c r="BZ584" s="24"/>
      <c r="CA584" s="24"/>
      <c r="CB584" s="24"/>
      <c r="CC584" s="24"/>
      <c r="CD584" s="24"/>
    </row>
    <row r="585" spans="1:82" ht="16.5" customHeight="1" x14ac:dyDescent="0.25">
      <c r="A585" s="26"/>
      <c r="B585" s="26"/>
      <c r="C585" s="26"/>
      <c r="D585" s="26"/>
      <c r="E585" s="26"/>
      <c r="F585" s="26"/>
      <c r="G585" s="26"/>
      <c r="H585" s="24"/>
      <c r="I585" s="27"/>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c r="AS585" s="24"/>
      <c r="AT585" s="24"/>
      <c r="AU585" s="24"/>
      <c r="AV585" s="24"/>
      <c r="AW585" s="24"/>
      <c r="AX585" s="24"/>
      <c r="AY585" s="24"/>
      <c r="AZ585" s="24"/>
      <c r="BA585" s="24"/>
      <c r="BB585" s="24"/>
      <c r="BC585" s="24"/>
      <c r="BD585" s="24"/>
      <c r="BE585" s="24"/>
      <c r="BF585" s="24"/>
      <c r="BG585" s="24"/>
      <c r="BH585" s="24"/>
      <c r="BI585" s="24"/>
      <c r="BJ585" s="24"/>
      <c r="BK585" s="24"/>
      <c r="BL585" s="24"/>
      <c r="BM585" s="24"/>
      <c r="BN585" s="24"/>
      <c r="BO585" s="24"/>
      <c r="BP585" s="24"/>
      <c r="BQ585" s="24"/>
      <c r="BR585" s="24"/>
      <c r="BS585" s="24"/>
      <c r="BT585" s="24"/>
      <c r="BU585" s="24"/>
      <c r="BV585" s="24"/>
      <c r="BW585" s="24"/>
      <c r="BX585" s="24"/>
      <c r="BY585" s="24"/>
      <c r="BZ585" s="24"/>
      <c r="CA585" s="24"/>
      <c r="CB585" s="24"/>
      <c r="CC585" s="24"/>
      <c r="CD585" s="24"/>
    </row>
    <row r="586" spans="1:82" ht="16.5" customHeight="1" x14ac:dyDescent="0.25">
      <c r="A586" s="26"/>
      <c r="B586" s="26"/>
      <c r="C586" s="26"/>
      <c r="D586" s="26"/>
      <c r="E586" s="26"/>
      <c r="F586" s="26"/>
      <c r="G586" s="26"/>
      <c r="H586" s="24"/>
      <c r="I586" s="27"/>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c r="AS586" s="24"/>
      <c r="AT586" s="24"/>
      <c r="AU586" s="24"/>
      <c r="AV586" s="24"/>
      <c r="AW586" s="24"/>
      <c r="AX586" s="24"/>
      <c r="AY586" s="24"/>
      <c r="AZ586" s="24"/>
      <c r="BA586" s="24"/>
      <c r="BB586" s="24"/>
      <c r="BC586" s="24"/>
      <c r="BD586" s="24"/>
      <c r="BE586" s="24"/>
      <c r="BF586" s="24"/>
      <c r="BG586" s="24"/>
      <c r="BH586" s="24"/>
      <c r="BI586" s="24"/>
      <c r="BJ586" s="24"/>
      <c r="BK586" s="24"/>
      <c r="BL586" s="24"/>
      <c r="BM586" s="24"/>
      <c r="BN586" s="24"/>
      <c r="BO586" s="24"/>
      <c r="BP586" s="24"/>
      <c r="BQ586" s="24"/>
      <c r="BR586" s="24"/>
      <c r="BS586" s="24"/>
      <c r="BT586" s="24"/>
      <c r="BU586" s="24"/>
      <c r="BV586" s="24"/>
      <c r="BW586" s="24"/>
      <c r="BX586" s="24"/>
      <c r="BY586" s="24"/>
      <c r="BZ586" s="24"/>
      <c r="CA586" s="24"/>
      <c r="CB586" s="24"/>
      <c r="CC586" s="24"/>
      <c r="CD586" s="24"/>
    </row>
    <row r="587" spans="1:82" ht="16.5" customHeight="1" x14ac:dyDescent="0.25">
      <c r="A587" s="26"/>
      <c r="B587" s="26"/>
      <c r="C587" s="26"/>
      <c r="D587" s="26"/>
      <c r="E587" s="26"/>
      <c r="F587" s="26"/>
      <c r="G587" s="26"/>
      <c r="H587" s="24"/>
      <c r="I587" s="27"/>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c r="AS587" s="24"/>
      <c r="AT587" s="24"/>
      <c r="AU587" s="24"/>
      <c r="AV587" s="24"/>
      <c r="AW587" s="24"/>
      <c r="AX587" s="24"/>
      <c r="AY587" s="24"/>
      <c r="AZ587" s="24"/>
      <c r="BA587" s="24"/>
      <c r="BB587" s="24"/>
      <c r="BC587" s="24"/>
      <c r="BD587" s="24"/>
      <c r="BE587" s="24"/>
      <c r="BF587" s="24"/>
      <c r="BG587" s="24"/>
      <c r="BH587" s="24"/>
      <c r="BI587" s="24"/>
      <c r="BJ587" s="24"/>
      <c r="BK587" s="24"/>
      <c r="BL587" s="24"/>
      <c r="BM587" s="24"/>
      <c r="BN587" s="24"/>
      <c r="BO587" s="24"/>
      <c r="BP587" s="24"/>
      <c r="BQ587" s="24"/>
      <c r="BR587" s="24"/>
      <c r="BS587" s="24"/>
      <c r="BT587" s="24"/>
      <c r="BU587" s="24"/>
      <c r="BV587" s="24"/>
      <c r="BW587" s="24"/>
      <c r="BX587" s="24"/>
      <c r="BY587" s="24"/>
      <c r="BZ587" s="24"/>
      <c r="CA587" s="24"/>
      <c r="CB587" s="24"/>
      <c r="CC587" s="24"/>
      <c r="CD587" s="24"/>
    </row>
    <row r="588" spans="1:82" ht="16.5" customHeight="1" x14ac:dyDescent="0.25">
      <c r="A588" s="26"/>
      <c r="B588" s="26"/>
      <c r="C588" s="26"/>
      <c r="D588" s="26"/>
      <c r="E588" s="26"/>
      <c r="F588" s="26"/>
      <c r="G588" s="26"/>
      <c r="H588" s="24"/>
      <c r="I588" s="27"/>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c r="AS588" s="24"/>
      <c r="AT588" s="24"/>
      <c r="AU588" s="24"/>
      <c r="AV588" s="24"/>
      <c r="AW588" s="24"/>
      <c r="AX588" s="24"/>
      <c r="AY588" s="24"/>
      <c r="AZ588" s="24"/>
      <c r="BA588" s="24"/>
      <c r="BB588" s="24"/>
      <c r="BC588" s="24"/>
      <c r="BD588" s="24"/>
      <c r="BE588" s="24"/>
      <c r="BF588" s="24"/>
      <c r="BG588" s="24"/>
      <c r="BH588" s="24"/>
      <c r="BI588" s="24"/>
      <c r="BJ588" s="24"/>
      <c r="BK588" s="24"/>
      <c r="BL588" s="24"/>
      <c r="BM588" s="24"/>
      <c r="BN588" s="24"/>
      <c r="BO588" s="24"/>
      <c r="BP588" s="24"/>
      <c r="BQ588" s="24"/>
      <c r="BR588" s="24"/>
      <c r="BS588" s="24"/>
      <c r="BT588" s="24"/>
      <c r="BU588" s="24"/>
      <c r="BV588" s="24"/>
      <c r="BW588" s="24"/>
      <c r="BX588" s="24"/>
      <c r="BY588" s="24"/>
      <c r="BZ588" s="24"/>
      <c r="CA588" s="24"/>
      <c r="CB588" s="24"/>
      <c r="CC588" s="24"/>
      <c r="CD588" s="24"/>
    </row>
    <row r="589" spans="1:82" ht="16.5" customHeight="1" x14ac:dyDescent="0.25">
      <c r="A589" s="26"/>
      <c r="B589" s="26"/>
      <c r="C589" s="26"/>
      <c r="D589" s="26"/>
      <c r="E589" s="26"/>
      <c r="F589" s="26"/>
      <c r="G589" s="26"/>
      <c r="H589" s="24"/>
      <c r="I589" s="27"/>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row>
    <row r="590" spans="1:82" ht="16.5" customHeight="1" x14ac:dyDescent="0.25">
      <c r="A590" s="26"/>
      <c r="B590" s="26"/>
      <c r="C590" s="26"/>
      <c r="D590" s="26"/>
      <c r="E590" s="26"/>
      <c r="F590" s="26"/>
      <c r="G590" s="26"/>
      <c r="H590" s="24"/>
      <c r="I590" s="27"/>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c r="AS590" s="24"/>
      <c r="AT590" s="24"/>
      <c r="AU590" s="24"/>
      <c r="AV590" s="24"/>
      <c r="AW590" s="24"/>
      <c r="AX590" s="24"/>
      <c r="AY590" s="24"/>
      <c r="AZ590" s="24"/>
      <c r="BA590" s="24"/>
      <c r="BB590" s="24"/>
      <c r="BC590" s="24"/>
      <c r="BD590" s="24"/>
      <c r="BE590" s="24"/>
      <c r="BF590" s="24"/>
      <c r="BG590" s="24"/>
      <c r="BH590" s="24"/>
      <c r="BI590" s="24"/>
      <c r="BJ590" s="24"/>
      <c r="BK590" s="24"/>
      <c r="BL590" s="24"/>
      <c r="BM590" s="24"/>
      <c r="BN590" s="24"/>
      <c r="BO590" s="24"/>
      <c r="BP590" s="24"/>
      <c r="BQ590" s="24"/>
      <c r="BR590" s="24"/>
      <c r="BS590" s="24"/>
      <c r="BT590" s="24"/>
      <c r="BU590" s="24"/>
      <c r="BV590" s="24"/>
      <c r="BW590" s="24"/>
      <c r="BX590" s="24"/>
      <c r="BY590" s="24"/>
      <c r="BZ590" s="24"/>
      <c r="CA590" s="24"/>
      <c r="CB590" s="24"/>
      <c r="CC590" s="24"/>
      <c r="CD590" s="24"/>
    </row>
    <row r="591" spans="1:82" ht="16.5" customHeight="1" x14ac:dyDescent="0.25">
      <c r="A591" s="26"/>
      <c r="B591" s="26"/>
      <c r="C591" s="26"/>
      <c r="D591" s="26"/>
      <c r="E591" s="26"/>
      <c r="F591" s="26"/>
      <c r="G591" s="26"/>
      <c r="H591" s="24"/>
      <c r="I591" s="27"/>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c r="AV591" s="24"/>
      <c r="AW591" s="24"/>
      <c r="AX591" s="24"/>
      <c r="AY591" s="24"/>
      <c r="AZ591" s="24"/>
      <c r="BA591" s="24"/>
      <c r="BB591" s="24"/>
      <c r="BC591" s="24"/>
      <c r="BD591" s="24"/>
      <c r="BE591" s="24"/>
      <c r="BF591" s="24"/>
      <c r="BG591" s="24"/>
      <c r="BH591" s="24"/>
      <c r="BI591" s="24"/>
      <c r="BJ591" s="24"/>
      <c r="BK591" s="24"/>
      <c r="BL591" s="24"/>
      <c r="BM591" s="24"/>
      <c r="BN591" s="24"/>
      <c r="BO591" s="24"/>
      <c r="BP591" s="24"/>
      <c r="BQ591" s="24"/>
      <c r="BR591" s="24"/>
      <c r="BS591" s="24"/>
      <c r="BT591" s="24"/>
      <c r="BU591" s="24"/>
      <c r="BV591" s="24"/>
      <c r="BW591" s="24"/>
      <c r="BX591" s="24"/>
      <c r="BY591" s="24"/>
      <c r="BZ591" s="24"/>
      <c r="CA591" s="24"/>
      <c r="CB591" s="24"/>
      <c r="CC591" s="24"/>
      <c r="CD591" s="24"/>
    </row>
    <row r="592" spans="1:82" ht="16.5" customHeight="1" x14ac:dyDescent="0.25">
      <c r="A592" s="26"/>
      <c r="B592" s="26"/>
      <c r="C592" s="26"/>
      <c r="D592" s="26"/>
      <c r="E592" s="26"/>
      <c r="F592" s="26"/>
      <c r="G592" s="26"/>
      <c r="H592" s="24"/>
      <c r="I592" s="27"/>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row>
    <row r="593" spans="1:82" ht="16.5" customHeight="1" x14ac:dyDescent="0.25">
      <c r="A593" s="26"/>
      <c r="B593" s="26"/>
      <c r="C593" s="26"/>
      <c r="D593" s="26"/>
      <c r="E593" s="26"/>
      <c r="F593" s="26"/>
      <c r="G593" s="26"/>
      <c r="H593" s="24"/>
      <c r="I593" s="27"/>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c r="AV593" s="24"/>
      <c r="AW593" s="24"/>
      <c r="AX593" s="24"/>
      <c r="AY593" s="24"/>
      <c r="AZ593" s="24"/>
      <c r="BA593" s="24"/>
      <c r="BB593" s="24"/>
      <c r="BC593" s="24"/>
      <c r="BD593" s="24"/>
      <c r="BE593" s="24"/>
      <c r="BF593" s="24"/>
      <c r="BG593" s="24"/>
      <c r="BH593" s="24"/>
      <c r="BI593" s="24"/>
      <c r="BJ593" s="24"/>
      <c r="BK593" s="24"/>
      <c r="BL593" s="24"/>
      <c r="BM593" s="24"/>
      <c r="BN593" s="24"/>
      <c r="BO593" s="24"/>
      <c r="BP593" s="24"/>
      <c r="BQ593" s="24"/>
      <c r="BR593" s="24"/>
      <c r="BS593" s="24"/>
      <c r="BT593" s="24"/>
      <c r="BU593" s="24"/>
      <c r="BV593" s="24"/>
      <c r="BW593" s="24"/>
      <c r="BX593" s="24"/>
      <c r="BY593" s="24"/>
      <c r="BZ593" s="24"/>
      <c r="CA593" s="24"/>
      <c r="CB593" s="24"/>
      <c r="CC593" s="24"/>
      <c r="CD593" s="24"/>
    </row>
    <row r="594" spans="1:82" ht="16.5" customHeight="1" x14ac:dyDescent="0.25">
      <c r="A594" s="26"/>
      <c r="B594" s="26"/>
      <c r="C594" s="26"/>
      <c r="D594" s="26"/>
      <c r="E594" s="26"/>
      <c r="F594" s="26"/>
      <c r="G594" s="26"/>
      <c r="H594" s="24"/>
      <c r="I594" s="27"/>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c r="AS594" s="24"/>
      <c r="AT594" s="24"/>
      <c r="AU594" s="24"/>
      <c r="AV594" s="24"/>
      <c r="AW594" s="24"/>
      <c r="AX594" s="24"/>
      <c r="AY594" s="24"/>
      <c r="AZ594" s="24"/>
      <c r="BA594" s="24"/>
      <c r="BB594" s="24"/>
      <c r="BC594" s="24"/>
      <c r="BD594" s="24"/>
      <c r="BE594" s="24"/>
      <c r="BF594" s="24"/>
      <c r="BG594" s="24"/>
      <c r="BH594" s="24"/>
      <c r="BI594" s="24"/>
      <c r="BJ594" s="24"/>
      <c r="BK594" s="24"/>
      <c r="BL594" s="24"/>
      <c r="BM594" s="24"/>
      <c r="BN594" s="24"/>
      <c r="BO594" s="24"/>
      <c r="BP594" s="24"/>
      <c r="BQ594" s="24"/>
      <c r="BR594" s="24"/>
      <c r="BS594" s="24"/>
      <c r="BT594" s="24"/>
      <c r="BU594" s="24"/>
      <c r="BV594" s="24"/>
      <c r="BW594" s="24"/>
      <c r="BX594" s="24"/>
      <c r="BY594" s="24"/>
      <c r="BZ594" s="24"/>
      <c r="CA594" s="24"/>
      <c r="CB594" s="24"/>
      <c r="CC594" s="24"/>
      <c r="CD594" s="24"/>
    </row>
    <row r="595" spans="1:82" ht="16.5" customHeight="1" x14ac:dyDescent="0.25">
      <c r="A595" s="26"/>
      <c r="B595" s="26"/>
      <c r="C595" s="26"/>
      <c r="D595" s="26"/>
      <c r="E595" s="26"/>
      <c r="F595" s="26"/>
      <c r="G595" s="26"/>
      <c r="H595" s="24"/>
      <c r="I595" s="27"/>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c r="AS595" s="24"/>
      <c r="AT595" s="24"/>
      <c r="AU595" s="24"/>
      <c r="AV595" s="24"/>
      <c r="AW595" s="24"/>
      <c r="AX595" s="24"/>
      <c r="AY595" s="24"/>
      <c r="AZ595" s="24"/>
      <c r="BA595" s="24"/>
      <c r="BB595" s="24"/>
      <c r="BC595" s="24"/>
      <c r="BD595" s="24"/>
      <c r="BE595" s="24"/>
      <c r="BF595" s="24"/>
      <c r="BG595" s="24"/>
      <c r="BH595" s="24"/>
      <c r="BI595" s="24"/>
      <c r="BJ595" s="24"/>
      <c r="BK595" s="24"/>
      <c r="BL595" s="24"/>
      <c r="BM595" s="24"/>
      <c r="BN595" s="24"/>
      <c r="BO595" s="24"/>
      <c r="BP595" s="24"/>
      <c r="BQ595" s="24"/>
      <c r="BR595" s="24"/>
      <c r="BS595" s="24"/>
      <c r="BT595" s="24"/>
      <c r="BU595" s="24"/>
      <c r="BV595" s="24"/>
      <c r="BW595" s="24"/>
      <c r="BX595" s="24"/>
      <c r="BY595" s="24"/>
      <c r="BZ595" s="24"/>
      <c r="CA595" s="24"/>
      <c r="CB595" s="24"/>
      <c r="CC595" s="24"/>
      <c r="CD595" s="24"/>
    </row>
    <row r="596" spans="1:82" ht="16.5" customHeight="1" x14ac:dyDescent="0.25">
      <c r="A596" s="26"/>
      <c r="B596" s="26"/>
      <c r="C596" s="26"/>
      <c r="D596" s="26"/>
      <c r="E596" s="26"/>
      <c r="F596" s="26"/>
      <c r="G596" s="26"/>
      <c r="H596" s="24"/>
      <c r="I596" s="27"/>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c r="AS596" s="24"/>
      <c r="AT596" s="24"/>
      <c r="AU596" s="24"/>
      <c r="AV596" s="24"/>
      <c r="AW596" s="24"/>
      <c r="AX596" s="24"/>
      <c r="AY596" s="24"/>
      <c r="AZ596" s="24"/>
      <c r="BA596" s="24"/>
      <c r="BB596" s="24"/>
      <c r="BC596" s="24"/>
      <c r="BD596" s="24"/>
      <c r="BE596" s="24"/>
      <c r="BF596" s="24"/>
      <c r="BG596" s="24"/>
      <c r="BH596" s="24"/>
      <c r="BI596" s="24"/>
      <c r="BJ596" s="24"/>
      <c r="BK596" s="24"/>
      <c r="BL596" s="24"/>
      <c r="BM596" s="24"/>
      <c r="BN596" s="24"/>
      <c r="BO596" s="24"/>
      <c r="BP596" s="24"/>
      <c r="BQ596" s="24"/>
      <c r="BR596" s="24"/>
      <c r="BS596" s="24"/>
      <c r="BT596" s="24"/>
      <c r="BU596" s="24"/>
      <c r="BV596" s="24"/>
      <c r="BW596" s="24"/>
      <c r="BX596" s="24"/>
      <c r="BY596" s="24"/>
      <c r="BZ596" s="24"/>
      <c r="CA596" s="24"/>
      <c r="CB596" s="24"/>
      <c r="CC596" s="24"/>
      <c r="CD596" s="24"/>
    </row>
    <row r="597" spans="1:82" ht="16.5" customHeight="1" x14ac:dyDescent="0.25">
      <c r="A597" s="26"/>
      <c r="B597" s="26"/>
      <c r="C597" s="26"/>
      <c r="D597" s="26"/>
      <c r="E597" s="26"/>
      <c r="F597" s="26"/>
      <c r="G597" s="26"/>
      <c r="H597" s="24"/>
      <c r="I597" s="27"/>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c r="AV597" s="24"/>
      <c r="AW597" s="24"/>
      <c r="AX597" s="24"/>
      <c r="AY597" s="24"/>
      <c r="AZ597" s="24"/>
      <c r="BA597" s="24"/>
      <c r="BB597" s="24"/>
      <c r="BC597" s="24"/>
      <c r="BD597" s="24"/>
      <c r="BE597" s="24"/>
      <c r="BF597" s="24"/>
      <c r="BG597" s="24"/>
      <c r="BH597" s="24"/>
      <c r="BI597" s="24"/>
      <c r="BJ597" s="24"/>
      <c r="BK597" s="24"/>
      <c r="BL597" s="24"/>
      <c r="BM597" s="24"/>
      <c r="BN597" s="24"/>
      <c r="BO597" s="24"/>
      <c r="BP597" s="24"/>
      <c r="BQ597" s="24"/>
      <c r="BR597" s="24"/>
      <c r="BS597" s="24"/>
      <c r="BT597" s="24"/>
      <c r="BU597" s="24"/>
      <c r="BV597" s="24"/>
      <c r="BW597" s="24"/>
      <c r="BX597" s="24"/>
      <c r="BY597" s="24"/>
      <c r="BZ597" s="24"/>
      <c r="CA597" s="24"/>
      <c r="CB597" s="24"/>
      <c r="CC597" s="24"/>
      <c r="CD597" s="24"/>
    </row>
    <row r="598" spans="1:82" ht="16.5" customHeight="1" x14ac:dyDescent="0.25">
      <c r="A598" s="26"/>
      <c r="B598" s="26"/>
      <c r="C598" s="26"/>
      <c r="D598" s="26"/>
      <c r="E598" s="26"/>
      <c r="F598" s="26"/>
      <c r="G598" s="26"/>
      <c r="H598" s="24"/>
      <c r="I598" s="27"/>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c r="AS598" s="24"/>
      <c r="AT598" s="24"/>
      <c r="AU598" s="24"/>
      <c r="AV598" s="24"/>
      <c r="AW598" s="24"/>
      <c r="AX598" s="24"/>
      <c r="AY598" s="24"/>
      <c r="AZ598" s="24"/>
      <c r="BA598" s="24"/>
      <c r="BB598" s="24"/>
      <c r="BC598" s="24"/>
      <c r="BD598" s="24"/>
      <c r="BE598" s="24"/>
      <c r="BF598" s="24"/>
      <c r="BG598" s="24"/>
      <c r="BH598" s="24"/>
      <c r="BI598" s="24"/>
      <c r="BJ598" s="24"/>
      <c r="BK598" s="24"/>
      <c r="BL598" s="24"/>
      <c r="BM598" s="24"/>
      <c r="BN598" s="24"/>
      <c r="BO598" s="24"/>
      <c r="BP598" s="24"/>
      <c r="BQ598" s="24"/>
      <c r="BR598" s="24"/>
      <c r="BS598" s="24"/>
      <c r="BT598" s="24"/>
      <c r="BU598" s="24"/>
      <c r="BV598" s="24"/>
      <c r="BW598" s="24"/>
      <c r="BX598" s="24"/>
      <c r="BY598" s="24"/>
      <c r="BZ598" s="24"/>
      <c r="CA598" s="24"/>
      <c r="CB598" s="24"/>
      <c r="CC598" s="24"/>
      <c r="CD598" s="24"/>
    </row>
    <row r="599" spans="1:82" ht="16.5" customHeight="1" x14ac:dyDescent="0.25">
      <c r="A599" s="26"/>
      <c r="B599" s="26"/>
      <c r="C599" s="26"/>
      <c r="D599" s="26"/>
      <c r="E599" s="26"/>
      <c r="F599" s="26"/>
      <c r="G599" s="26"/>
      <c r="H599" s="24"/>
      <c r="I599" s="27"/>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c r="AS599" s="24"/>
      <c r="AT599" s="24"/>
      <c r="AU599" s="24"/>
      <c r="AV599" s="24"/>
      <c r="AW599" s="24"/>
      <c r="AX599" s="24"/>
      <c r="AY599" s="24"/>
      <c r="AZ599" s="24"/>
      <c r="BA599" s="24"/>
      <c r="BB599" s="24"/>
      <c r="BC599" s="24"/>
      <c r="BD599" s="24"/>
      <c r="BE599" s="24"/>
      <c r="BF599" s="24"/>
      <c r="BG599" s="24"/>
      <c r="BH599" s="24"/>
      <c r="BI599" s="24"/>
      <c r="BJ599" s="24"/>
      <c r="BK599" s="24"/>
      <c r="BL599" s="24"/>
      <c r="BM599" s="24"/>
      <c r="BN599" s="24"/>
      <c r="BO599" s="24"/>
      <c r="BP599" s="24"/>
      <c r="BQ599" s="24"/>
      <c r="BR599" s="24"/>
      <c r="BS599" s="24"/>
      <c r="BT599" s="24"/>
      <c r="BU599" s="24"/>
      <c r="BV599" s="24"/>
      <c r="BW599" s="24"/>
      <c r="BX599" s="24"/>
      <c r="BY599" s="24"/>
      <c r="BZ599" s="24"/>
      <c r="CA599" s="24"/>
      <c r="CB599" s="24"/>
      <c r="CC599" s="24"/>
      <c r="CD599" s="24"/>
    </row>
    <row r="600" spans="1:82" ht="16.5" customHeight="1" x14ac:dyDescent="0.25">
      <c r="A600" s="26"/>
      <c r="B600" s="26"/>
      <c r="C600" s="26"/>
      <c r="D600" s="26"/>
      <c r="E600" s="26"/>
      <c r="F600" s="26"/>
      <c r="G600" s="26"/>
      <c r="H600" s="24"/>
      <c r="I600" s="27"/>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c r="AS600" s="24"/>
      <c r="AT600" s="24"/>
      <c r="AU600" s="24"/>
      <c r="AV600" s="24"/>
      <c r="AW600" s="24"/>
      <c r="AX600" s="24"/>
      <c r="AY600" s="24"/>
      <c r="AZ600" s="24"/>
      <c r="BA600" s="24"/>
      <c r="BB600" s="24"/>
      <c r="BC600" s="24"/>
      <c r="BD600" s="24"/>
      <c r="BE600" s="24"/>
      <c r="BF600" s="24"/>
      <c r="BG600" s="24"/>
      <c r="BH600" s="24"/>
      <c r="BI600" s="24"/>
      <c r="BJ600" s="24"/>
      <c r="BK600" s="24"/>
      <c r="BL600" s="24"/>
      <c r="BM600" s="24"/>
      <c r="BN600" s="24"/>
      <c r="BO600" s="24"/>
      <c r="BP600" s="24"/>
      <c r="BQ600" s="24"/>
      <c r="BR600" s="24"/>
      <c r="BS600" s="24"/>
      <c r="BT600" s="24"/>
      <c r="BU600" s="24"/>
      <c r="BV600" s="24"/>
      <c r="BW600" s="24"/>
      <c r="BX600" s="24"/>
      <c r="BY600" s="24"/>
      <c r="BZ600" s="24"/>
      <c r="CA600" s="24"/>
      <c r="CB600" s="24"/>
      <c r="CC600" s="24"/>
      <c r="CD600" s="24"/>
    </row>
    <row r="601" spans="1:82" ht="16.5" customHeight="1" x14ac:dyDescent="0.25">
      <c r="A601" s="26"/>
      <c r="B601" s="26"/>
      <c r="C601" s="26"/>
      <c r="D601" s="26"/>
      <c r="E601" s="26"/>
      <c r="F601" s="26"/>
      <c r="G601" s="26"/>
      <c r="H601" s="24"/>
      <c r="I601" s="27"/>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c r="AS601" s="24"/>
      <c r="AT601" s="24"/>
      <c r="AU601" s="24"/>
      <c r="AV601" s="24"/>
      <c r="AW601" s="24"/>
      <c r="AX601" s="24"/>
      <c r="AY601" s="24"/>
      <c r="AZ601" s="24"/>
      <c r="BA601" s="24"/>
      <c r="BB601" s="24"/>
      <c r="BC601" s="24"/>
      <c r="BD601" s="24"/>
      <c r="BE601" s="24"/>
      <c r="BF601" s="24"/>
      <c r="BG601" s="24"/>
      <c r="BH601" s="24"/>
      <c r="BI601" s="24"/>
      <c r="BJ601" s="24"/>
      <c r="BK601" s="24"/>
      <c r="BL601" s="24"/>
      <c r="BM601" s="24"/>
      <c r="BN601" s="24"/>
      <c r="BO601" s="24"/>
      <c r="BP601" s="24"/>
      <c r="BQ601" s="24"/>
      <c r="BR601" s="24"/>
      <c r="BS601" s="24"/>
      <c r="BT601" s="24"/>
      <c r="BU601" s="24"/>
      <c r="BV601" s="24"/>
      <c r="BW601" s="24"/>
      <c r="BX601" s="24"/>
      <c r="BY601" s="24"/>
      <c r="BZ601" s="24"/>
      <c r="CA601" s="24"/>
      <c r="CB601" s="24"/>
      <c r="CC601" s="24"/>
      <c r="CD601" s="24"/>
    </row>
    <row r="602" spans="1:82" ht="16.5" customHeight="1" x14ac:dyDescent="0.25">
      <c r="A602" s="26"/>
      <c r="B602" s="26"/>
      <c r="C602" s="26"/>
      <c r="D602" s="26"/>
      <c r="E602" s="26"/>
      <c r="F602" s="26"/>
      <c r="G602" s="26"/>
      <c r="H602" s="24"/>
      <c r="I602" s="27"/>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c r="AS602" s="24"/>
      <c r="AT602" s="24"/>
      <c r="AU602" s="24"/>
      <c r="AV602" s="24"/>
      <c r="AW602" s="24"/>
      <c r="AX602" s="24"/>
      <c r="AY602" s="24"/>
      <c r="AZ602" s="24"/>
      <c r="BA602" s="24"/>
      <c r="BB602" s="24"/>
      <c r="BC602" s="24"/>
      <c r="BD602" s="24"/>
      <c r="BE602" s="24"/>
      <c r="BF602" s="24"/>
      <c r="BG602" s="24"/>
      <c r="BH602" s="24"/>
      <c r="BI602" s="24"/>
      <c r="BJ602" s="24"/>
      <c r="BK602" s="24"/>
      <c r="BL602" s="24"/>
      <c r="BM602" s="24"/>
      <c r="BN602" s="24"/>
      <c r="BO602" s="24"/>
      <c r="BP602" s="24"/>
      <c r="BQ602" s="24"/>
      <c r="BR602" s="24"/>
      <c r="BS602" s="24"/>
      <c r="BT602" s="24"/>
      <c r="BU602" s="24"/>
      <c r="BV602" s="24"/>
      <c r="BW602" s="24"/>
      <c r="BX602" s="24"/>
      <c r="BY602" s="24"/>
      <c r="BZ602" s="24"/>
      <c r="CA602" s="24"/>
      <c r="CB602" s="24"/>
      <c r="CC602" s="24"/>
      <c r="CD602" s="24"/>
    </row>
    <row r="603" spans="1:82" ht="16.5" customHeight="1" x14ac:dyDescent="0.25">
      <c r="A603" s="26"/>
      <c r="B603" s="26"/>
      <c r="C603" s="26"/>
      <c r="D603" s="26"/>
      <c r="E603" s="26"/>
      <c r="F603" s="26"/>
      <c r="G603" s="26"/>
      <c r="H603" s="24"/>
      <c r="I603" s="27"/>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c r="AS603" s="24"/>
      <c r="AT603" s="24"/>
      <c r="AU603" s="24"/>
      <c r="AV603" s="24"/>
      <c r="AW603" s="24"/>
      <c r="AX603" s="24"/>
      <c r="AY603" s="24"/>
      <c r="AZ603" s="24"/>
      <c r="BA603" s="24"/>
      <c r="BB603" s="24"/>
      <c r="BC603" s="24"/>
      <c r="BD603" s="24"/>
      <c r="BE603" s="24"/>
      <c r="BF603" s="24"/>
      <c r="BG603" s="24"/>
      <c r="BH603" s="24"/>
      <c r="BI603" s="24"/>
      <c r="BJ603" s="24"/>
      <c r="BK603" s="24"/>
      <c r="BL603" s="24"/>
      <c r="BM603" s="24"/>
      <c r="BN603" s="24"/>
      <c r="BO603" s="24"/>
      <c r="BP603" s="24"/>
      <c r="BQ603" s="24"/>
      <c r="BR603" s="24"/>
      <c r="BS603" s="24"/>
      <c r="BT603" s="24"/>
      <c r="BU603" s="24"/>
      <c r="BV603" s="24"/>
      <c r="BW603" s="24"/>
      <c r="BX603" s="24"/>
      <c r="BY603" s="24"/>
      <c r="BZ603" s="24"/>
      <c r="CA603" s="24"/>
      <c r="CB603" s="24"/>
      <c r="CC603" s="24"/>
      <c r="CD603" s="24"/>
    </row>
    <row r="604" spans="1:82" ht="16.5" customHeight="1" x14ac:dyDescent="0.25">
      <c r="A604" s="26"/>
      <c r="B604" s="26"/>
      <c r="C604" s="26"/>
      <c r="D604" s="26"/>
      <c r="E604" s="26"/>
      <c r="F604" s="26"/>
      <c r="G604" s="26"/>
      <c r="H604" s="24"/>
      <c r="I604" s="27"/>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c r="AS604" s="24"/>
      <c r="AT604" s="24"/>
      <c r="AU604" s="24"/>
      <c r="AV604" s="24"/>
      <c r="AW604" s="24"/>
      <c r="AX604" s="24"/>
      <c r="AY604" s="24"/>
      <c r="AZ604" s="24"/>
      <c r="BA604" s="24"/>
      <c r="BB604" s="24"/>
      <c r="BC604" s="24"/>
      <c r="BD604" s="24"/>
      <c r="BE604" s="24"/>
      <c r="BF604" s="24"/>
      <c r="BG604" s="24"/>
      <c r="BH604" s="24"/>
      <c r="BI604" s="24"/>
      <c r="BJ604" s="24"/>
      <c r="BK604" s="24"/>
      <c r="BL604" s="24"/>
      <c r="BM604" s="24"/>
      <c r="BN604" s="24"/>
      <c r="BO604" s="24"/>
      <c r="BP604" s="24"/>
      <c r="BQ604" s="24"/>
      <c r="BR604" s="24"/>
      <c r="BS604" s="24"/>
      <c r="BT604" s="24"/>
      <c r="BU604" s="24"/>
      <c r="BV604" s="24"/>
      <c r="BW604" s="24"/>
      <c r="BX604" s="24"/>
      <c r="BY604" s="24"/>
      <c r="BZ604" s="24"/>
      <c r="CA604" s="24"/>
      <c r="CB604" s="24"/>
      <c r="CC604" s="24"/>
      <c r="CD604" s="24"/>
    </row>
    <row r="605" spans="1:82" ht="16.5" customHeight="1" x14ac:dyDescent="0.25">
      <c r="A605" s="26"/>
      <c r="B605" s="26"/>
      <c r="C605" s="26"/>
      <c r="D605" s="26"/>
      <c r="E605" s="26"/>
      <c r="F605" s="26"/>
      <c r="G605" s="26"/>
      <c r="H605" s="24"/>
      <c r="I605" s="27"/>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c r="BC605" s="24"/>
      <c r="BD605" s="24"/>
      <c r="BE605" s="24"/>
      <c r="BF605" s="24"/>
      <c r="BG605" s="24"/>
      <c r="BH605" s="24"/>
      <c r="BI605" s="24"/>
      <c r="BJ605" s="24"/>
      <c r="BK605" s="24"/>
      <c r="BL605" s="24"/>
      <c r="BM605" s="24"/>
      <c r="BN605" s="24"/>
      <c r="BO605" s="24"/>
      <c r="BP605" s="24"/>
      <c r="BQ605" s="24"/>
      <c r="BR605" s="24"/>
      <c r="BS605" s="24"/>
      <c r="BT605" s="24"/>
      <c r="BU605" s="24"/>
      <c r="BV605" s="24"/>
      <c r="BW605" s="24"/>
      <c r="BX605" s="24"/>
      <c r="BY605" s="24"/>
      <c r="BZ605" s="24"/>
      <c r="CA605" s="24"/>
      <c r="CB605" s="24"/>
      <c r="CC605" s="24"/>
      <c r="CD605" s="24"/>
    </row>
    <row r="606" spans="1:82" ht="16.5" customHeight="1" x14ac:dyDescent="0.25">
      <c r="A606" s="26"/>
      <c r="B606" s="26"/>
      <c r="C606" s="26"/>
      <c r="D606" s="26"/>
      <c r="E606" s="26"/>
      <c r="F606" s="26"/>
      <c r="G606" s="26"/>
      <c r="H606" s="24"/>
      <c r="I606" s="27"/>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c r="AS606" s="24"/>
      <c r="AT606" s="24"/>
      <c r="AU606" s="24"/>
      <c r="AV606" s="24"/>
      <c r="AW606" s="24"/>
      <c r="AX606" s="24"/>
      <c r="AY606" s="24"/>
      <c r="AZ606" s="24"/>
      <c r="BA606" s="24"/>
      <c r="BB606" s="24"/>
      <c r="BC606" s="24"/>
      <c r="BD606" s="24"/>
      <c r="BE606" s="24"/>
      <c r="BF606" s="24"/>
      <c r="BG606" s="24"/>
      <c r="BH606" s="24"/>
      <c r="BI606" s="24"/>
      <c r="BJ606" s="24"/>
      <c r="BK606" s="24"/>
      <c r="BL606" s="24"/>
      <c r="BM606" s="24"/>
      <c r="BN606" s="24"/>
      <c r="BO606" s="24"/>
      <c r="BP606" s="24"/>
      <c r="BQ606" s="24"/>
      <c r="BR606" s="24"/>
      <c r="BS606" s="24"/>
      <c r="BT606" s="24"/>
      <c r="BU606" s="24"/>
      <c r="BV606" s="24"/>
      <c r="BW606" s="24"/>
      <c r="BX606" s="24"/>
      <c r="BY606" s="24"/>
      <c r="BZ606" s="24"/>
      <c r="CA606" s="24"/>
      <c r="CB606" s="24"/>
      <c r="CC606" s="24"/>
      <c r="CD606" s="24"/>
    </row>
    <row r="607" spans="1:82" ht="16.5" customHeight="1" x14ac:dyDescent="0.25">
      <c r="A607" s="26"/>
      <c r="B607" s="26"/>
      <c r="C607" s="26"/>
      <c r="D607" s="26"/>
      <c r="E607" s="26"/>
      <c r="F607" s="26"/>
      <c r="G607" s="26"/>
      <c r="H607" s="24"/>
      <c r="I607" s="27"/>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c r="BC607" s="24"/>
      <c r="BD607" s="24"/>
      <c r="BE607" s="24"/>
      <c r="BF607" s="24"/>
      <c r="BG607" s="24"/>
      <c r="BH607" s="24"/>
      <c r="BI607" s="24"/>
      <c r="BJ607" s="24"/>
      <c r="BK607" s="24"/>
      <c r="BL607" s="24"/>
      <c r="BM607" s="24"/>
      <c r="BN607" s="24"/>
      <c r="BO607" s="24"/>
      <c r="BP607" s="24"/>
      <c r="BQ607" s="24"/>
      <c r="BR607" s="24"/>
      <c r="BS607" s="24"/>
      <c r="BT607" s="24"/>
      <c r="BU607" s="24"/>
      <c r="BV607" s="24"/>
      <c r="BW607" s="24"/>
      <c r="BX607" s="24"/>
      <c r="BY607" s="24"/>
      <c r="BZ607" s="24"/>
      <c r="CA607" s="24"/>
      <c r="CB607" s="24"/>
      <c r="CC607" s="24"/>
      <c r="CD607" s="24"/>
    </row>
    <row r="608" spans="1:82" ht="16.5" customHeight="1" x14ac:dyDescent="0.25">
      <c r="A608" s="26"/>
      <c r="B608" s="26"/>
      <c r="C608" s="26"/>
      <c r="D608" s="26"/>
      <c r="E608" s="26"/>
      <c r="F608" s="26"/>
      <c r="G608" s="26"/>
      <c r="H608" s="24"/>
      <c r="I608" s="27"/>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c r="BC608" s="24"/>
      <c r="BD608" s="24"/>
      <c r="BE608" s="24"/>
      <c r="BF608" s="24"/>
      <c r="BG608" s="24"/>
      <c r="BH608" s="24"/>
      <c r="BI608" s="24"/>
      <c r="BJ608" s="24"/>
      <c r="BK608" s="24"/>
      <c r="BL608" s="24"/>
      <c r="BM608" s="24"/>
      <c r="BN608" s="24"/>
      <c r="BO608" s="24"/>
      <c r="BP608" s="24"/>
      <c r="BQ608" s="24"/>
      <c r="BR608" s="24"/>
      <c r="BS608" s="24"/>
      <c r="BT608" s="24"/>
      <c r="BU608" s="24"/>
      <c r="BV608" s="24"/>
      <c r="BW608" s="24"/>
      <c r="BX608" s="24"/>
      <c r="BY608" s="24"/>
      <c r="BZ608" s="24"/>
      <c r="CA608" s="24"/>
      <c r="CB608" s="24"/>
      <c r="CC608" s="24"/>
      <c r="CD608" s="24"/>
    </row>
    <row r="609" spans="1:82" ht="16.5" customHeight="1" x14ac:dyDescent="0.25">
      <c r="A609" s="26"/>
      <c r="B609" s="26"/>
      <c r="C609" s="26"/>
      <c r="D609" s="26"/>
      <c r="E609" s="26"/>
      <c r="F609" s="26"/>
      <c r="G609" s="26"/>
      <c r="H609" s="24"/>
      <c r="I609" s="27"/>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C609" s="24"/>
      <c r="BD609" s="24"/>
      <c r="BE609" s="24"/>
      <c r="BF609" s="24"/>
      <c r="BG609" s="24"/>
      <c r="BH609" s="24"/>
      <c r="BI609" s="24"/>
      <c r="BJ609" s="24"/>
      <c r="BK609" s="24"/>
      <c r="BL609" s="24"/>
      <c r="BM609" s="24"/>
      <c r="BN609" s="24"/>
      <c r="BO609" s="24"/>
      <c r="BP609" s="24"/>
      <c r="BQ609" s="24"/>
      <c r="BR609" s="24"/>
      <c r="BS609" s="24"/>
      <c r="BT609" s="24"/>
      <c r="BU609" s="24"/>
      <c r="BV609" s="24"/>
      <c r="BW609" s="24"/>
      <c r="BX609" s="24"/>
      <c r="BY609" s="24"/>
      <c r="BZ609" s="24"/>
      <c r="CA609" s="24"/>
      <c r="CB609" s="24"/>
      <c r="CC609" s="24"/>
      <c r="CD609" s="24"/>
    </row>
    <row r="610" spans="1:82" ht="16.5" customHeight="1" x14ac:dyDescent="0.25">
      <c r="A610" s="26"/>
      <c r="B610" s="26"/>
      <c r="C610" s="26"/>
      <c r="D610" s="26"/>
      <c r="E610" s="26"/>
      <c r="F610" s="26"/>
      <c r="G610" s="26"/>
      <c r="H610" s="24"/>
      <c r="I610" s="27"/>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c r="BC610" s="24"/>
      <c r="BD610" s="24"/>
      <c r="BE610" s="24"/>
      <c r="BF610" s="24"/>
      <c r="BG610" s="24"/>
      <c r="BH610" s="24"/>
      <c r="BI610" s="24"/>
      <c r="BJ610" s="24"/>
      <c r="BK610" s="24"/>
      <c r="BL610" s="24"/>
      <c r="BM610" s="24"/>
      <c r="BN610" s="24"/>
      <c r="BO610" s="24"/>
      <c r="BP610" s="24"/>
      <c r="BQ610" s="24"/>
      <c r="BR610" s="24"/>
      <c r="BS610" s="24"/>
      <c r="BT610" s="24"/>
      <c r="BU610" s="24"/>
      <c r="BV610" s="24"/>
      <c r="BW610" s="24"/>
      <c r="BX610" s="24"/>
      <c r="BY610" s="24"/>
      <c r="BZ610" s="24"/>
      <c r="CA610" s="24"/>
      <c r="CB610" s="24"/>
      <c r="CC610" s="24"/>
      <c r="CD610" s="24"/>
    </row>
    <row r="611" spans="1:82" ht="16.5" customHeight="1" x14ac:dyDescent="0.25">
      <c r="A611" s="26"/>
      <c r="B611" s="26"/>
      <c r="C611" s="26"/>
      <c r="D611" s="26"/>
      <c r="E611" s="26"/>
      <c r="F611" s="26"/>
      <c r="G611" s="26"/>
      <c r="H611" s="24"/>
      <c r="I611" s="27"/>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c r="BC611" s="24"/>
      <c r="BD611" s="24"/>
      <c r="BE611" s="24"/>
      <c r="BF611" s="24"/>
      <c r="BG611" s="24"/>
      <c r="BH611" s="24"/>
      <c r="BI611" s="24"/>
      <c r="BJ611" s="24"/>
      <c r="BK611" s="24"/>
      <c r="BL611" s="24"/>
      <c r="BM611" s="24"/>
      <c r="BN611" s="24"/>
      <c r="BO611" s="24"/>
      <c r="BP611" s="24"/>
      <c r="BQ611" s="24"/>
      <c r="BR611" s="24"/>
      <c r="BS611" s="24"/>
      <c r="BT611" s="24"/>
      <c r="BU611" s="24"/>
      <c r="BV611" s="24"/>
      <c r="BW611" s="24"/>
      <c r="BX611" s="24"/>
      <c r="BY611" s="24"/>
      <c r="BZ611" s="24"/>
      <c r="CA611" s="24"/>
      <c r="CB611" s="24"/>
      <c r="CC611" s="24"/>
      <c r="CD611" s="24"/>
    </row>
    <row r="612" spans="1:82" ht="16.5" customHeight="1" x14ac:dyDescent="0.25">
      <c r="A612" s="26"/>
      <c r="B612" s="26"/>
      <c r="C612" s="26"/>
      <c r="D612" s="26"/>
      <c r="E612" s="26"/>
      <c r="F612" s="26"/>
      <c r="G612" s="26"/>
      <c r="H612" s="24"/>
      <c r="I612" s="27"/>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c r="AS612" s="24"/>
      <c r="AT612" s="24"/>
      <c r="AU612" s="24"/>
      <c r="AV612" s="24"/>
      <c r="AW612" s="24"/>
      <c r="AX612" s="24"/>
      <c r="AY612" s="24"/>
      <c r="AZ612" s="24"/>
      <c r="BA612" s="24"/>
      <c r="BB612" s="24"/>
      <c r="BC612" s="24"/>
      <c r="BD612" s="24"/>
      <c r="BE612" s="24"/>
      <c r="BF612" s="24"/>
      <c r="BG612" s="24"/>
      <c r="BH612" s="24"/>
      <c r="BI612" s="24"/>
      <c r="BJ612" s="24"/>
      <c r="BK612" s="24"/>
      <c r="BL612" s="24"/>
      <c r="BM612" s="24"/>
      <c r="BN612" s="24"/>
      <c r="BO612" s="24"/>
      <c r="BP612" s="24"/>
      <c r="BQ612" s="24"/>
      <c r="BR612" s="24"/>
      <c r="BS612" s="24"/>
      <c r="BT612" s="24"/>
      <c r="BU612" s="24"/>
      <c r="BV612" s="24"/>
      <c r="BW612" s="24"/>
      <c r="BX612" s="24"/>
      <c r="BY612" s="24"/>
      <c r="BZ612" s="24"/>
      <c r="CA612" s="24"/>
      <c r="CB612" s="24"/>
      <c r="CC612" s="24"/>
      <c r="CD612" s="24"/>
    </row>
    <row r="613" spans="1:82" ht="16.5" customHeight="1" x14ac:dyDescent="0.25">
      <c r="A613" s="26"/>
      <c r="B613" s="26"/>
      <c r="C613" s="26"/>
      <c r="D613" s="26"/>
      <c r="E613" s="26"/>
      <c r="F613" s="26"/>
      <c r="G613" s="26"/>
      <c r="H613" s="24"/>
      <c r="I613" s="27"/>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c r="AS613" s="24"/>
      <c r="AT613" s="24"/>
      <c r="AU613" s="24"/>
      <c r="AV613" s="24"/>
      <c r="AW613" s="24"/>
      <c r="AX613" s="24"/>
      <c r="AY613" s="24"/>
      <c r="AZ613" s="24"/>
      <c r="BA613" s="24"/>
      <c r="BB613" s="24"/>
      <c r="BC613" s="24"/>
      <c r="BD613" s="24"/>
      <c r="BE613" s="24"/>
      <c r="BF613" s="24"/>
      <c r="BG613" s="24"/>
      <c r="BH613" s="24"/>
      <c r="BI613" s="24"/>
      <c r="BJ613" s="24"/>
      <c r="BK613" s="24"/>
      <c r="BL613" s="24"/>
      <c r="BM613" s="24"/>
      <c r="BN613" s="24"/>
      <c r="BO613" s="24"/>
      <c r="BP613" s="24"/>
      <c r="BQ613" s="24"/>
      <c r="BR613" s="24"/>
      <c r="BS613" s="24"/>
      <c r="BT613" s="24"/>
      <c r="BU613" s="24"/>
      <c r="BV613" s="24"/>
      <c r="BW613" s="24"/>
      <c r="BX613" s="24"/>
      <c r="BY613" s="24"/>
      <c r="BZ613" s="24"/>
      <c r="CA613" s="24"/>
      <c r="CB613" s="24"/>
      <c r="CC613" s="24"/>
      <c r="CD613" s="24"/>
    </row>
    <row r="614" spans="1:82" ht="16.5" customHeight="1" x14ac:dyDescent="0.25">
      <c r="A614" s="26"/>
      <c r="B614" s="26"/>
      <c r="C614" s="26"/>
      <c r="D614" s="26"/>
      <c r="E614" s="26"/>
      <c r="F614" s="26"/>
      <c r="G614" s="26"/>
      <c r="H614" s="24"/>
      <c r="I614" s="27"/>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c r="AS614" s="24"/>
      <c r="AT614" s="24"/>
      <c r="AU614" s="24"/>
      <c r="AV614" s="24"/>
      <c r="AW614" s="24"/>
      <c r="AX614" s="24"/>
      <c r="AY614" s="24"/>
      <c r="AZ614" s="24"/>
      <c r="BA614" s="24"/>
      <c r="BB614" s="24"/>
      <c r="BC614" s="24"/>
      <c r="BD614" s="24"/>
      <c r="BE614" s="24"/>
      <c r="BF614" s="24"/>
      <c r="BG614" s="24"/>
      <c r="BH614" s="24"/>
      <c r="BI614" s="24"/>
      <c r="BJ614" s="24"/>
      <c r="BK614" s="24"/>
      <c r="BL614" s="24"/>
      <c r="BM614" s="24"/>
      <c r="BN614" s="24"/>
      <c r="BO614" s="24"/>
      <c r="BP614" s="24"/>
      <c r="BQ614" s="24"/>
      <c r="BR614" s="24"/>
      <c r="BS614" s="24"/>
      <c r="BT614" s="24"/>
      <c r="BU614" s="24"/>
      <c r="BV614" s="24"/>
      <c r="BW614" s="24"/>
      <c r="BX614" s="24"/>
      <c r="BY614" s="24"/>
      <c r="BZ614" s="24"/>
      <c r="CA614" s="24"/>
      <c r="CB614" s="24"/>
      <c r="CC614" s="24"/>
      <c r="CD614" s="24"/>
    </row>
    <row r="615" spans="1:82" ht="16.5" customHeight="1" x14ac:dyDescent="0.25">
      <c r="A615" s="26"/>
      <c r="B615" s="26"/>
      <c r="C615" s="26"/>
      <c r="D615" s="26"/>
      <c r="E615" s="26"/>
      <c r="F615" s="26"/>
      <c r="G615" s="26"/>
      <c r="H615" s="24"/>
      <c r="I615" s="27"/>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c r="AS615" s="24"/>
      <c r="AT615" s="24"/>
      <c r="AU615" s="24"/>
      <c r="AV615" s="24"/>
      <c r="AW615" s="24"/>
      <c r="AX615" s="24"/>
      <c r="AY615" s="24"/>
      <c r="AZ615" s="24"/>
      <c r="BA615" s="24"/>
      <c r="BB615" s="24"/>
      <c r="BC615" s="24"/>
      <c r="BD615" s="24"/>
      <c r="BE615" s="24"/>
      <c r="BF615" s="24"/>
      <c r="BG615" s="24"/>
      <c r="BH615" s="24"/>
      <c r="BI615" s="24"/>
      <c r="BJ615" s="24"/>
      <c r="BK615" s="24"/>
      <c r="BL615" s="24"/>
      <c r="BM615" s="24"/>
      <c r="BN615" s="24"/>
      <c r="BO615" s="24"/>
      <c r="BP615" s="24"/>
      <c r="BQ615" s="24"/>
      <c r="BR615" s="24"/>
      <c r="BS615" s="24"/>
      <c r="BT615" s="24"/>
      <c r="BU615" s="24"/>
      <c r="BV615" s="24"/>
      <c r="BW615" s="24"/>
      <c r="BX615" s="24"/>
      <c r="BY615" s="24"/>
      <c r="BZ615" s="24"/>
      <c r="CA615" s="24"/>
      <c r="CB615" s="24"/>
      <c r="CC615" s="24"/>
      <c r="CD615" s="24"/>
    </row>
    <row r="616" spans="1:82" ht="16.5" customHeight="1" x14ac:dyDescent="0.25">
      <c r="A616" s="26"/>
      <c r="B616" s="26"/>
      <c r="C616" s="26"/>
      <c r="D616" s="26"/>
      <c r="E616" s="26"/>
      <c r="F616" s="26"/>
      <c r="G616" s="26"/>
      <c r="H616" s="24"/>
      <c r="I616" s="27"/>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c r="AS616" s="24"/>
      <c r="AT616" s="24"/>
      <c r="AU616" s="24"/>
      <c r="AV616" s="24"/>
      <c r="AW616" s="24"/>
      <c r="AX616" s="24"/>
      <c r="AY616" s="24"/>
      <c r="AZ616" s="24"/>
      <c r="BA616" s="24"/>
      <c r="BB616" s="24"/>
      <c r="BC616" s="24"/>
      <c r="BD616" s="24"/>
      <c r="BE616" s="24"/>
      <c r="BF616" s="24"/>
      <c r="BG616" s="24"/>
      <c r="BH616" s="24"/>
      <c r="BI616" s="24"/>
      <c r="BJ616" s="24"/>
      <c r="BK616" s="24"/>
      <c r="BL616" s="24"/>
      <c r="BM616" s="24"/>
      <c r="BN616" s="24"/>
      <c r="BO616" s="24"/>
      <c r="BP616" s="24"/>
      <c r="BQ616" s="24"/>
      <c r="BR616" s="24"/>
      <c r="BS616" s="24"/>
      <c r="BT616" s="24"/>
      <c r="BU616" s="24"/>
      <c r="BV616" s="24"/>
      <c r="BW616" s="24"/>
      <c r="BX616" s="24"/>
      <c r="BY616" s="24"/>
      <c r="BZ616" s="24"/>
      <c r="CA616" s="24"/>
      <c r="CB616" s="24"/>
      <c r="CC616" s="24"/>
      <c r="CD616" s="24"/>
    </row>
    <row r="617" spans="1:82" ht="16.5" customHeight="1" x14ac:dyDescent="0.25">
      <c r="A617" s="26"/>
      <c r="B617" s="26"/>
      <c r="C617" s="26"/>
      <c r="D617" s="26"/>
      <c r="E617" s="26"/>
      <c r="F617" s="26"/>
      <c r="G617" s="26"/>
      <c r="H617" s="24"/>
      <c r="I617" s="27"/>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c r="AS617" s="24"/>
      <c r="AT617" s="24"/>
      <c r="AU617" s="24"/>
      <c r="AV617" s="24"/>
      <c r="AW617" s="24"/>
      <c r="AX617" s="24"/>
      <c r="AY617" s="24"/>
      <c r="AZ617" s="24"/>
      <c r="BA617" s="24"/>
      <c r="BB617" s="24"/>
      <c r="BC617" s="24"/>
      <c r="BD617" s="24"/>
      <c r="BE617" s="24"/>
      <c r="BF617" s="24"/>
      <c r="BG617" s="24"/>
      <c r="BH617" s="24"/>
      <c r="BI617" s="24"/>
      <c r="BJ617" s="24"/>
      <c r="BK617" s="24"/>
      <c r="BL617" s="24"/>
      <c r="BM617" s="24"/>
      <c r="BN617" s="24"/>
      <c r="BO617" s="24"/>
      <c r="BP617" s="24"/>
      <c r="BQ617" s="24"/>
      <c r="BR617" s="24"/>
      <c r="BS617" s="24"/>
      <c r="BT617" s="24"/>
      <c r="BU617" s="24"/>
      <c r="BV617" s="24"/>
      <c r="BW617" s="24"/>
      <c r="BX617" s="24"/>
      <c r="BY617" s="24"/>
      <c r="BZ617" s="24"/>
      <c r="CA617" s="24"/>
      <c r="CB617" s="24"/>
      <c r="CC617" s="24"/>
      <c r="CD617" s="24"/>
    </row>
    <row r="618" spans="1:82" ht="16.5" customHeight="1" x14ac:dyDescent="0.25">
      <c r="A618" s="26"/>
      <c r="B618" s="26"/>
      <c r="C618" s="26"/>
      <c r="D618" s="26"/>
      <c r="E618" s="26"/>
      <c r="F618" s="26"/>
      <c r="G618" s="26"/>
      <c r="H618" s="24"/>
      <c r="I618" s="27"/>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c r="AS618" s="24"/>
      <c r="AT618" s="24"/>
      <c r="AU618" s="24"/>
      <c r="AV618" s="24"/>
      <c r="AW618" s="24"/>
      <c r="AX618" s="24"/>
      <c r="AY618" s="24"/>
      <c r="AZ618" s="24"/>
      <c r="BA618" s="24"/>
      <c r="BB618" s="24"/>
      <c r="BC618" s="24"/>
      <c r="BD618" s="24"/>
      <c r="BE618" s="24"/>
      <c r="BF618" s="24"/>
      <c r="BG618" s="24"/>
      <c r="BH618" s="24"/>
      <c r="BI618" s="24"/>
      <c r="BJ618" s="24"/>
      <c r="BK618" s="24"/>
      <c r="BL618" s="24"/>
      <c r="BM618" s="24"/>
      <c r="BN618" s="24"/>
      <c r="BO618" s="24"/>
      <c r="BP618" s="24"/>
      <c r="BQ618" s="24"/>
      <c r="BR618" s="24"/>
      <c r="BS618" s="24"/>
      <c r="BT618" s="24"/>
      <c r="BU618" s="24"/>
      <c r="BV618" s="24"/>
      <c r="BW618" s="24"/>
      <c r="BX618" s="24"/>
      <c r="BY618" s="24"/>
      <c r="BZ618" s="24"/>
      <c r="CA618" s="24"/>
      <c r="CB618" s="24"/>
      <c r="CC618" s="24"/>
      <c r="CD618" s="24"/>
    </row>
    <row r="619" spans="1:82" ht="16.5" customHeight="1" x14ac:dyDescent="0.25">
      <c r="A619" s="26"/>
      <c r="B619" s="26"/>
      <c r="C619" s="26"/>
      <c r="D619" s="26"/>
      <c r="E619" s="26"/>
      <c r="F619" s="26"/>
      <c r="G619" s="26"/>
      <c r="H619" s="24"/>
      <c r="I619" s="27"/>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c r="AS619" s="24"/>
      <c r="AT619" s="24"/>
      <c r="AU619" s="24"/>
      <c r="AV619" s="24"/>
      <c r="AW619" s="24"/>
      <c r="AX619" s="24"/>
      <c r="AY619" s="24"/>
      <c r="AZ619" s="24"/>
      <c r="BA619" s="24"/>
      <c r="BB619" s="24"/>
      <c r="BC619" s="24"/>
      <c r="BD619" s="24"/>
      <c r="BE619" s="24"/>
      <c r="BF619" s="24"/>
      <c r="BG619" s="24"/>
      <c r="BH619" s="24"/>
      <c r="BI619" s="24"/>
      <c r="BJ619" s="24"/>
      <c r="BK619" s="24"/>
      <c r="BL619" s="24"/>
      <c r="BM619" s="24"/>
      <c r="BN619" s="24"/>
      <c r="BO619" s="24"/>
      <c r="BP619" s="24"/>
      <c r="BQ619" s="24"/>
      <c r="BR619" s="24"/>
      <c r="BS619" s="24"/>
      <c r="BT619" s="24"/>
      <c r="BU619" s="24"/>
      <c r="BV619" s="24"/>
      <c r="BW619" s="24"/>
      <c r="BX619" s="24"/>
      <c r="BY619" s="24"/>
      <c r="BZ619" s="24"/>
      <c r="CA619" s="24"/>
      <c r="CB619" s="24"/>
      <c r="CC619" s="24"/>
      <c r="CD619" s="24"/>
    </row>
    <row r="620" spans="1:82" ht="16.5" customHeight="1" x14ac:dyDescent="0.25">
      <c r="A620" s="26"/>
      <c r="B620" s="26"/>
      <c r="C620" s="26"/>
      <c r="D620" s="26"/>
      <c r="E620" s="26"/>
      <c r="F620" s="26"/>
      <c r="G620" s="26"/>
      <c r="H620" s="24"/>
      <c r="I620" s="27"/>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c r="AS620" s="24"/>
      <c r="AT620" s="24"/>
      <c r="AU620" s="24"/>
      <c r="AV620" s="24"/>
      <c r="AW620" s="24"/>
      <c r="AX620" s="24"/>
      <c r="AY620" s="24"/>
      <c r="AZ620" s="24"/>
      <c r="BA620" s="24"/>
      <c r="BB620" s="24"/>
      <c r="BC620" s="24"/>
      <c r="BD620" s="24"/>
      <c r="BE620" s="24"/>
      <c r="BF620" s="24"/>
      <c r="BG620" s="24"/>
      <c r="BH620" s="24"/>
      <c r="BI620" s="24"/>
      <c r="BJ620" s="24"/>
      <c r="BK620" s="24"/>
      <c r="BL620" s="24"/>
      <c r="BM620" s="24"/>
      <c r="BN620" s="24"/>
      <c r="BO620" s="24"/>
      <c r="BP620" s="24"/>
      <c r="BQ620" s="24"/>
      <c r="BR620" s="24"/>
      <c r="BS620" s="24"/>
      <c r="BT620" s="24"/>
      <c r="BU620" s="24"/>
      <c r="BV620" s="24"/>
      <c r="BW620" s="24"/>
      <c r="BX620" s="24"/>
      <c r="BY620" s="24"/>
      <c r="BZ620" s="24"/>
      <c r="CA620" s="24"/>
      <c r="CB620" s="24"/>
      <c r="CC620" s="24"/>
      <c r="CD620" s="24"/>
    </row>
    <row r="621" spans="1:82" ht="16.5" customHeight="1" x14ac:dyDescent="0.25">
      <c r="A621" s="26"/>
      <c r="B621" s="26"/>
      <c r="C621" s="26"/>
      <c r="D621" s="26"/>
      <c r="E621" s="26"/>
      <c r="F621" s="26"/>
      <c r="G621" s="26"/>
      <c r="H621" s="24"/>
      <c r="I621" s="27"/>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c r="AS621" s="24"/>
      <c r="AT621" s="24"/>
      <c r="AU621" s="24"/>
      <c r="AV621" s="24"/>
      <c r="AW621" s="24"/>
      <c r="AX621" s="24"/>
      <c r="AY621" s="24"/>
      <c r="AZ621" s="24"/>
      <c r="BA621" s="24"/>
      <c r="BB621" s="24"/>
      <c r="BC621" s="24"/>
      <c r="BD621" s="24"/>
      <c r="BE621" s="24"/>
      <c r="BF621" s="24"/>
      <c r="BG621" s="24"/>
      <c r="BH621" s="24"/>
      <c r="BI621" s="24"/>
      <c r="BJ621" s="24"/>
      <c r="BK621" s="24"/>
      <c r="BL621" s="24"/>
      <c r="BM621" s="24"/>
      <c r="BN621" s="24"/>
      <c r="BO621" s="24"/>
      <c r="BP621" s="24"/>
      <c r="BQ621" s="24"/>
      <c r="BR621" s="24"/>
      <c r="BS621" s="24"/>
      <c r="BT621" s="24"/>
      <c r="BU621" s="24"/>
      <c r="BV621" s="24"/>
      <c r="BW621" s="24"/>
      <c r="BX621" s="24"/>
      <c r="BY621" s="24"/>
      <c r="BZ621" s="24"/>
      <c r="CA621" s="24"/>
      <c r="CB621" s="24"/>
      <c r="CC621" s="24"/>
      <c r="CD621" s="24"/>
    </row>
    <row r="622" spans="1:82" ht="16.5" customHeight="1" x14ac:dyDescent="0.25">
      <c r="A622" s="26"/>
      <c r="B622" s="26"/>
      <c r="C622" s="26"/>
      <c r="D622" s="26"/>
      <c r="E622" s="26"/>
      <c r="F622" s="26"/>
      <c r="G622" s="26"/>
      <c r="H622" s="24"/>
      <c r="I622" s="27"/>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c r="AS622" s="24"/>
      <c r="AT622" s="24"/>
      <c r="AU622" s="24"/>
      <c r="AV622" s="24"/>
      <c r="AW622" s="24"/>
      <c r="AX622" s="24"/>
      <c r="AY622" s="24"/>
      <c r="AZ622" s="24"/>
      <c r="BA622" s="24"/>
      <c r="BB622" s="24"/>
      <c r="BC622" s="24"/>
      <c r="BD622" s="24"/>
      <c r="BE622" s="24"/>
      <c r="BF622" s="24"/>
      <c r="BG622" s="24"/>
      <c r="BH622" s="24"/>
      <c r="BI622" s="24"/>
      <c r="BJ622" s="24"/>
      <c r="BK622" s="24"/>
      <c r="BL622" s="24"/>
      <c r="BM622" s="24"/>
      <c r="BN622" s="24"/>
      <c r="BO622" s="24"/>
      <c r="BP622" s="24"/>
      <c r="BQ622" s="24"/>
      <c r="BR622" s="24"/>
      <c r="BS622" s="24"/>
      <c r="BT622" s="24"/>
      <c r="BU622" s="24"/>
      <c r="BV622" s="24"/>
      <c r="BW622" s="24"/>
      <c r="BX622" s="24"/>
      <c r="BY622" s="24"/>
      <c r="BZ622" s="24"/>
      <c r="CA622" s="24"/>
      <c r="CB622" s="24"/>
      <c r="CC622" s="24"/>
      <c r="CD622" s="24"/>
    </row>
    <row r="623" spans="1:82" ht="16.5" customHeight="1" x14ac:dyDescent="0.25">
      <c r="A623" s="26"/>
      <c r="B623" s="26"/>
      <c r="C623" s="26"/>
      <c r="D623" s="26"/>
      <c r="E623" s="26"/>
      <c r="F623" s="26"/>
      <c r="G623" s="26"/>
      <c r="H623" s="24"/>
      <c r="I623" s="27"/>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c r="AS623" s="24"/>
      <c r="AT623" s="24"/>
      <c r="AU623" s="24"/>
      <c r="AV623" s="24"/>
      <c r="AW623" s="24"/>
      <c r="AX623" s="24"/>
      <c r="AY623" s="24"/>
      <c r="AZ623" s="24"/>
      <c r="BA623" s="24"/>
      <c r="BB623" s="24"/>
      <c r="BC623" s="24"/>
      <c r="BD623" s="24"/>
      <c r="BE623" s="24"/>
      <c r="BF623" s="24"/>
      <c r="BG623" s="24"/>
      <c r="BH623" s="24"/>
      <c r="BI623" s="24"/>
      <c r="BJ623" s="24"/>
      <c r="BK623" s="24"/>
      <c r="BL623" s="24"/>
      <c r="BM623" s="24"/>
      <c r="BN623" s="24"/>
      <c r="BO623" s="24"/>
      <c r="BP623" s="24"/>
      <c r="BQ623" s="24"/>
      <c r="BR623" s="24"/>
      <c r="BS623" s="24"/>
      <c r="BT623" s="24"/>
      <c r="BU623" s="24"/>
      <c r="BV623" s="24"/>
      <c r="BW623" s="24"/>
      <c r="BX623" s="24"/>
      <c r="BY623" s="24"/>
      <c r="BZ623" s="24"/>
      <c r="CA623" s="24"/>
      <c r="CB623" s="24"/>
      <c r="CC623" s="24"/>
      <c r="CD623" s="24"/>
    </row>
    <row r="624" spans="1:82" ht="16.5" customHeight="1" x14ac:dyDescent="0.25">
      <c r="A624" s="26"/>
      <c r="B624" s="26"/>
      <c r="C624" s="26"/>
      <c r="D624" s="26"/>
      <c r="E624" s="26"/>
      <c r="F624" s="26"/>
      <c r="G624" s="26"/>
      <c r="H624" s="24"/>
      <c r="I624" s="27"/>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c r="AS624" s="24"/>
      <c r="AT624" s="24"/>
      <c r="AU624" s="24"/>
      <c r="AV624" s="24"/>
      <c r="AW624" s="24"/>
      <c r="AX624" s="24"/>
      <c r="AY624" s="24"/>
      <c r="AZ624" s="24"/>
      <c r="BA624" s="24"/>
      <c r="BB624" s="24"/>
      <c r="BC624" s="24"/>
      <c r="BD624" s="24"/>
      <c r="BE624" s="24"/>
      <c r="BF624" s="24"/>
      <c r="BG624" s="24"/>
      <c r="BH624" s="24"/>
      <c r="BI624" s="24"/>
      <c r="BJ624" s="24"/>
      <c r="BK624" s="24"/>
      <c r="BL624" s="24"/>
      <c r="BM624" s="24"/>
      <c r="BN624" s="24"/>
      <c r="BO624" s="24"/>
      <c r="BP624" s="24"/>
      <c r="BQ624" s="24"/>
      <c r="BR624" s="24"/>
      <c r="BS624" s="24"/>
      <c r="BT624" s="24"/>
      <c r="BU624" s="24"/>
      <c r="BV624" s="24"/>
      <c r="BW624" s="24"/>
      <c r="BX624" s="24"/>
      <c r="BY624" s="24"/>
      <c r="BZ624" s="24"/>
      <c r="CA624" s="24"/>
      <c r="CB624" s="24"/>
      <c r="CC624" s="24"/>
      <c r="CD624" s="24"/>
    </row>
    <row r="625" spans="1:82" ht="16.5" customHeight="1" x14ac:dyDescent="0.25">
      <c r="A625" s="26"/>
      <c r="B625" s="26"/>
      <c r="C625" s="26"/>
      <c r="D625" s="26"/>
      <c r="E625" s="26"/>
      <c r="F625" s="26"/>
      <c r="G625" s="26"/>
      <c r="H625" s="24"/>
      <c r="I625" s="27"/>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24"/>
      <c r="AH625" s="24"/>
      <c r="AI625" s="24"/>
      <c r="AJ625" s="24"/>
      <c r="AK625" s="24"/>
      <c r="AL625" s="24"/>
      <c r="AM625" s="24"/>
      <c r="AN625" s="24"/>
      <c r="AO625" s="24"/>
      <c r="AP625" s="24"/>
      <c r="AQ625" s="24"/>
      <c r="AR625" s="24"/>
      <c r="AS625" s="24"/>
      <c r="AT625" s="24"/>
      <c r="AU625" s="24"/>
      <c r="AV625" s="24"/>
      <c r="AW625" s="24"/>
      <c r="AX625" s="24"/>
      <c r="AY625" s="24"/>
      <c r="AZ625" s="24"/>
      <c r="BA625" s="24"/>
      <c r="BB625" s="24"/>
      <c r="BC625" s="24"/>
      <c r="BD625" s="24"/>
      <c r="BE625" s="24"/>
      <c r="BF625" s="24"/>
      <c r="BG625" s="24"/>
      <c r="BH625" s="24"/>
      <c r="BI625" s="24"/>
      <c r="BJ625" s="24"/>
      <c r="BK625" s="24"/>
      <c r="BL625" s="24"/>
      <c r="BM625" s="24"/>
      <c r="BN625" s="24"/>
      <c r="BO625" s="24"/>
      <c r="BP625" s="24"/>
      <c r="BQ625" s="24"/>
      <c r="BR625" s="24"/>
      <c r="BS625" s="24"/>
      <c r="BT625" s="24"/>
      <c r="BU625" s="24"/>
      <c r="BV625" s="24"/>
      <c r="BW625" s="24"/>
      <c r="BX625" s="24"/>
      <c r="BY625" s="24"/>
      <c r="BZ625" s="24"/>
      <c r="CA625" s="24"/>
      <c r="CB625" s="24"/>
      <c r="CC625" s="24"/>
      <c r="CD625" s="24"/>
    </row>
    <row r="626" spans="1:82" ht="16.5" customHeight="1" x14ac:dyDescent="0.25">
      <c r="A626" s="26"/>
      <c r="B626" s="26"/>
      <c r="C626" s="26"/>
      <c r="D626" s="26"/>
      <c r="E626" s="26"/>
      <c r="F626" s="26"/>
      <c r="G626" s="26"/>
      <c r="H626" s="24"/>
      <c r="I626" s="27"/>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24"/>
      <c r="AH626" s="24"/>
      <c r="AI626" s="24"/>
      <c r="AJ626" s="24"/>
      <c r="AK626" s="24"/>
      <c r="AL626" s="24"/>
      <c r="AM626" s="24"/>
      <c r="AN626" s="24"/>
      <c r="AO626" s="24"/>
      <c r="AP626" s="24"/>
      <c r="AQ626" s="24"/>
      <c r="AR626" s="24"/>
      <c r="AS626" s="24"/>
      <c r="AT626" s="24"/>
      <c r="AU626" s="24"/>
      <c r="AV626" s="24"/>
      <c r="AW626" s="24"/>
      <c r="AX626" s="24"/>
      <c r="AY626" s="24"/>
      <c r="AZ626" s="24"/>
      <c r="BA626" s="24"/>
      <c r="BB626" s="24"/>
      <c r="BC626" s="24"/>
      <c r="BD626" s="24"/>
      <c r="BE626" s="24"/>
      <c r="BF626" s="24"/>
      <c r="BG626" s="24"/>
      <c r="BH626" s="24"/>
      <c r="BI626" s="24"/>
      <c r="BJ626" s="24"/>
      <c r="BK626" s="24"/>
      <c r="BL626" s="24"/>
      <c r="BM626" s="24"/>
      <c r="BN626" s="24"/>
      <c r="BO626" s="24"/>
      <c r="BP626" s="24"/>
      <c r="BQ626" s="24"/>
      <c r="BR626" s="24"/>
      <c r="BS626" s="24"/>
      <c r="BT626" s="24"/>
      <c r="BU626" s="24"/>
      <c r="BV626" s="24"/>
      <c r="BW626" s="24"/>
      <c r="BX626" s="24"/>
      <c r="BY626" s="24"/>
      <c r="BZ626" s="24"/>
      <c r="CA626" s="24"/>
      <c r="CB626" s="24"/>
      <c r="CC626" s="24"/>
      <c r="CD626" s="24"/>
    </row>
    <row r="627" spans="1:82" ht="16.5" customHeight="1" x14ac:dyDescent="0.25">
      <c r="A627" s="26"/>
      <c r="B627" s="26"/>
      <c r="C627" s="26"/>
      <c r="D627" s="26"/>
      <c r="E627" s="26"/>
      <c r="F627" s="26"/>
      <c r="G627" s="26"/>
      <c r="H627" s="24"/>
      <c r="I627" s="27"/>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24"/>
      <c r="AH627" s="24"/>
      <c r="AI627" s="24"/>
      <c r="AJ627" s="24"/>
      <c r="AK627" s="24"/>
      <c r="AL627" s="24"/>
      <c r="AM627" s="24"/>
      <c r="AN627" s="24"/>
      <c r="AO627" s="24"/>
      <c r="AP627" s="24"/>
      <c r="AQ627" s="24"/>
      <c r="AR627" s="24"/>
      <c r="AS627" s="24"/>
      <c r="AT627" s="24"/>
      <c r="AU627" s="24"/>
      <c r="AV627" s="24"/>
      <c r="AW627" s="24"/>
      <c r="AX627" s="24"/>
      <c r="AY627" s="24"/>
      <c r="AZ627" s="24"/>
      <c r="BA627" s="24"/>
      <c r="BB627" s="24"/>
      <c r="BC627" s="24"/>
      <c r="BD627" s="24"/>
      <c r="BE627" s="24"/>
      <c r="BF627" s="24"/>
      <c r="BG627" s="24"/>
      <c r="BH627" s="24"/>
      <c r="BI627" s="24"/>
      <c r="BJ627" s="24"/>
      <c r="BK627" s="24"/>
      <c r="BL627" s="24"/>
      <c r="BM627" s="24"/>
      <c r="BN627" s="24"/>
      <c r="BO627" s="24"/>
      <c r="BP627" s="24"/>
      <c r="BQ627" s="24"/>
      <c r="BR627" s="24"/>
      <c r="BS627" s="24"/>
      <c r="BT627" s="24"/>
      <c r="BU627" s="24"/>
      <c r="BV627" s="24"/>
      <c r="BW627" s="24"/>
      <c r="BX627" s="24"/>
      <c r="BY627" s="24"/>
      <c r="BZ627" s="24"/>
      <c r="CA627" s="24"/>
      <c r="CB627" s="24"/>
      <c r="CC627" s="24"/>
      <c r="CD627" s="24"/>
    </row>
    <row r="628" spans="1:82" ht="16.5" customHeight="1" x14ac:dyDescent="0.25">
      <c r="A628" s="26"/>
      <c r="B628" s="26"/>
      <c r="C628" s="26"/>
      <c r="D628" s="26"/>
      <c r="E628" s="26"/>
      <c r="F628" s="26"/>
      <c r="G628" s="26"/>
      <c r="H628" s="24"/>
      <c r="I628" s="27"/>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24"/>
      <c r="AH628" s="24"/>
      <c r="AI628" s="24"/>
      <c r="AJ628" s="24"/>
      <c r="AK628" s="24"/>
      <c r="AL628" s="24"/>
      <c r="AM628" s="24"/>
      <c r="AN628" s="24"/>
      <c r="AO628" s="24"/>
      <c r="AP628" s="24"/>
      <c r="AQ628" s="24"/>
      <c r="AR628" s="24"/>
      <c r="AS628" s="24"/>
      <c r="AT628" s="24"/>
      <c r="AU628" s="24"/>
      <c r="AV628" s="24"/>
      <c r="AW628" s="24"/>
      <c r="AX628" s="24"/>
      <c r="AY628" s="24"/>
      <c r="AZ628" s="24"/>
      <c r="BA628" s="24"/>
      <c r="BB628" s="24"/>
      <c r="BC628" s="24"/>
      <c r="BD628" s="24"/>
      <c r="BE628" s="24"/>
      <c r="BF628" s="24"/>
      <c r="BG628" s="24"/>
      <c r="BH628" s="24"/>
      <c r="BI628" s="24"/>
      <c r="BJ628" s="24"/>
      <c r="BK628" s="24"/>
      <c r="BL628" s="24"/>
      <c r="BM628" s="24"/>
      <c r="BN628" s="24"/>
      <c r="BO628" s="24"/>
      <c r="BP628" s="24"/>
      <c r="BQ628" s="24"/>
      <c r="BR628" s="24"/>
      <c r="BS628" s="24"/>
      <c r="BT628" s="24"/>
      <c r="BU628" s="24"/>
      <c r="BV628" s="24"/>
      <c r="BW628" s="24"/>
      <c r="BX628" s="24"/>
      <c r="BY628" s="24"/>
      <c r="BZ628" s="24"/>
      <c r="CA628" s="24"/>
      <c r="CB628" s="24"/>
      <c r="CC628" s="24"/>
      <c r="CD628" s="24"/>
    </row>
    <row r="629" spans="1:82" ht="16.5" customHeight="1" x14ac:dyDescent="0.25">
      <c r="A629" s="26"/>
      <c r="B629" s="26"/>
      <c r="C629" s="26"/>
      <c r="D629" s="26"/>
      <c r="E629" s="26"/>
      <c r="F629" s="26"/>
      <c r="G629" s="26"/>
      <c r="H629" s="24"/>
      <c r="I629" s="27"/>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24"/>
      <c r="AH629" s="24"/>
      <c r="AI629" s="24"/>
      <c r="AJ629" s="24"/>
      <c r="AK629" s="24"/>
      <c r="AL629" s="24"/>
      <c r="AM629" s="24"/>
      <c r="AN629" s="24"/>
      <c r="AO629" s="24"/>
      <c r="AP629" s="24"/>
      <c r="AQ629" s="24"/>
      <c r="AR629" s="24"/>
      <c r="AS629" s="24"/>
      <c r="AT629" s="24"/>
      <c r="AU629" s="24"/>
      <c r="AV629" s="24"/>
      <c r="AW629" s="24"/>
      <c r="AX629" s="24"/>
      <c r="AY629" s="24"/>
      <c r="AZ629" s="24"/>
      <c r="BA629" s="24"/>
      <c r="BB629" s="24"/>
      <c r="BC629" s="24"/>
      <c r="BD629" s="24"/>
      <c r="BE629" s="24"/>
      <c r="BF629" s="24"/>
      <c r="BG629" s="24"/>
      <c r="BH629" s="24"/>
      <c r="BI629" s="24"/>
      <c r="BJ629" s="24"/>
      <c r="BK629" s="24"/>
      <c r="BL629" s="24"/>
      <c r="BM629" s="24"/>
      <c r="BN629" s="24"/>
      <c r="BO629" s="24"/>
      <c r="BP629" s="24"/>
      <c r="BQ629" s="24"/>
      <c r="BR629" s="24"/>
      <c r="BS629" s="24"/>
      <c r="BT629" s="24"/>
      <c r="BU629" s="24"/>
      <c r="BV629" s="24"/>
      <c r="BW629" s="24"/>
      <c r="BX629" s="24"/>
      <c r="BY629" s="24"/>
      <c r="BZ629" s="24"/>
      <c r="CA629" s="24"/>
      <c r="CB629" s="24"/>
      <c r="CC629" s="24"/>
      <c r="CD629" s="24"/>
    </row>
    <row r="630" spans="1:82" ht="16.5" customHeight="1" x14ac:dyDescent="0.25">
      <c r="A630" s="26"/>
      <c r="B630" s="26"/>
      <c r="C630" s="26"/>
      <c r="D630" s="26"/>
      <c r="E630" s="26"/>
      <c r="F630" s="26"/>
      <c r="G630" s="26"/>
      <c r="H630" s="24"/>
      <c r="I630" s="27"/>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24"/>
      <c r="AH630" s="24"/>
      <c r="AI630" s="24"/>
      <c r="AJ630" s="24"/>
      <c r="AK630" s="24"/>
      <c r="AL630" s="24"/>
      <c r="AM630" s="24"/>
      <c r="AN630" s="24"/>
      <c r="AO630" s="24"/>
      <c r="AP630" s="24"/>
      <c r="AQ630" s="24"/>
      <c r="AR630" s="24"/>
      <c r="AS630" s="24"/>
      <c r="AT630" s="24"/>
      <c r="AU630" s="24"/>
      <c r="AV630" s="24"/>
      <c r="AW630" s="24"/>
      <c r="AX630" s="24"/>
      <c r="AY630" s="24"/>
      <c r="AZ630" s="24"/>
      <c r="BA630" s="24"/>
      <c r="BB630" s="24"/>
      <c r="BC630" s="24"/>
      <c r="BD630" s="24"/>
      <c r="BE630" s="24"/>
      <c r="BF630" s="24"/>
      <c r="BG630" s="24"/>
      <c r="BH630" s="24"/>
      <c r="BI630" s="24"/>
      <c r="BJ630" s="24"/>
      <c r="BK630" s="24"/>
      <c r="BL630" s="24"/>
      <c r="BM630" s="24"/>
      <c r="BN630" s="24"/>
      <c r="BO630" s="24"/>
      <c r="BP630" s="24"/>
      <c r="BQ630" s="24"/>
      <c r="BR630" s="24"/>
      <c r="BS630" s="24"/>
      <c r="BT630" s="24"/>
      <c r="BU630" s="24"/>
      <c r="BV630" s="24"/>
      <c r="BW630" s="24"/>
      <c r="BX630" s="24"/>
      <c r="BY630" s="24"/>
      <c r="BZ630" s="24"/>
      <c r="CA630" s="24"/>
      <c r="CB630" s="24"/>
      <c r="CC630" s="24"/>
      <c r="CD630" s="24"/>
    </row>
    <row r="631" spans="1:82" ht="16.5" customHeight="1" x14ac:dyDescent="0.25">
      <c r="A631" s="26"/>
      <c r="B631" s="26"/>
      <c r="C631" s="26"/>
      <c r="D631" s="26"/>
      <c r="E631" s="26"/>
      <c r="F631" s="26"/>
      <c r="G631" s="26"/>
      <c r="H631" s="24"/>
      <c r="I631" s="27"/>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24"/>
      <c r="AH631" s="24"/>
      <c r="AI631" s="24"/>
      <c r="AJ631" s="24"/>
      <c r="AK631" s="24"/>
      <c r="AL631" s="24"/>
      <c r="AM631" s="24"/>
      <c r="AN631" s="24"/>
      <c r="AO631" s="24"/>
      <c r="AP631" s="24"/>
      <c r="AQ631" s="24"/>
      <c r="AR631" s="24"/>
      <c r="AS631" s="24"/>
      <c r="AT631" s="24"/>
      <c r="AU631" s="24"/>
      <c r="AV631" s="24"/>
      <c r="AW631" s="24"/>
      <c r="AX631" s="24"/>
      <c r="AY631" s="24"/>
      <c r="AZ631" s="24"/>
      <c r="BA631" s="24"/>
      <c r="BB631" s="24"/>
      <c r="BC631" s="24"/>
      <c r="BD631" s="24"/>
      <c r="BE631" s="24"/>
      <c r="BF631" s="24"/>
      <c r="BG631" s="24"/>
      <c r="BH631" s="24"/>
      <c r="BI631" s="24"/>
      <c r="BJ631" s="24"/>
      <c r="BK631" s="24"/>
      <c r="BL631" s="24"/>
      <c r="BM631" s="24"/>
      <c r="BN631" s="24"/>
      <c r="BO631" s="24"/>
      <c r="BP631" s="24"/>
      <c r="BQ631" s="24"/>
      <c r="BR631" s="24"/>
      <c r="BS631" s="24"/>
      <c r="BT631" s="24"/>
      <c r="BU631" s="24"/>
      <c r="BV631" s="24"/>
      <c r="BW631" s="24"/>
      <c r="BX631" s="24"/>
      <c r="BY631" s="24"/>
      <c r="BZ631" s="24"/>
      <c r="CA631" s="24"/>
      <c r="CB631" s="24"/>
      <c r="CC631" s="24"/>
      <c r="CD631" s="24"/>
    </row>
    <row r="632" spans="1:82" ht="16.5" customHeight="1" x14ac:dyDescent="0.25">
      <c r="A632" s="26"/>
      <c r="B632" s="26"/>
      <c r="C632" s="26"/>
      <c r="D632" s="26"/>
      <c r="E632" s="26"/>
      <c r="F632" s="26"/>
      <c r="G632" s="26"/>
      <c r="H632" s="24"/>
      <c r="I632" s="27"/>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24"/>
      <c r="AH632" s="24"/>
      <c r="AI632" s="24"/>
      <c r="AJ632" s="24"/>
      <c r="AK632" s="24"/>
      <c r="AL632" s="24"/>
      <c r="AM632" s="24"/>
      <c r="AN632" s="24"/>
      <c r="AO632" s="24"/>
      <c r="AP632" s="24"/>
      <c r="AQ632" s="24"/>
      <c r="AR632" s="24"/>
      <c r="AS632" s="24"/>
      <c r="AT632" s="24"/>
      <c r="AU632" s="24"/>
      <c r="AV632" s="24"/>
      <c r="AW632" s="24"/>
      <c r="AX632" s="24"/>
      <c r="AY632" s="24"/>
      <c r="AZ632" s="24"/>
      <c r="BA632" s="24"/>
      <c r="BB632" s="24"/>
      <c r="BC632" s="24"/>
      <c r="BD632" s="24"/>
      <c r="BE632" s="24"/>
      <c r="BF632" s="24"/>
      <c r="BG632" s="24"/>
      <c r="BH632" s="24"/>
      <c r="BI632" s="24"/>
      <c r="BJ632" s="24"/>
      <c r="BK632" s="24"/>
      <c r="BL632" s="24"/>
      <c r="BM632" s="24"/>
      <c r="BN632" s="24"/>
      <c r="BO632" s="24"/>
      <c r="BP632" s="24"/>
      <c r="BQ632" s="24"/>
      <c r="BR632" s="24"/>
      <c r="BS632" s="24"/>
      <c r="BT632" s="24"/>
      <c r="BU632" s="24"/>
      <c r="BV632" s="24"/>
      <c r="BW632" s="24"/>
      <c r="BX632" s="24"/>
      <c r="BY632" s="24"/>
      <c r="BZ632" s="24"/>
      <c r="CA632" s="24"/>
      <c r="CB632" s="24"/>
      <c r="CC632" s="24"/>
      <c r="CD632" s="24"/>
    </row>
    <row r="633" spans="1:82" ht="16.5" customHeight="1" x14ac:dyDescent="0.25">
      <c r="A633" s="26"/>
      <c r="B633" s="26"/>
      <c r="C633" s="26"/>
      <c r="D633" s="26"/>
      <c r="E633" s="26"/>
      <c r="F633" s="26"/>
      <c r="G633" s="26"/>
      <c r="H633" s="24"/>
      <c r="I633" s="27"/>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24"/>
      <c r="AH633" s="24"/>
      <c r="AI633" s="24"/>
      <c r="AJ633" s="24"/>
      <c r="AK633" s="24"/>
      <c r="AL633" s="24"/>
      <c r="AM633" s="24"/>
      <c r="AN633" s="24"/>
      <c r="AO633" s="24"/>
      <c r="AP633" s="24"/>
      <c r="AQ633" s="24"/>
      <c r="AR633" s="24"/>
      <c r="AS633" s="24"/>
      <c r="AT633" s="24"/>
      <c r="AU633" s="24"/>
      <c r="AV633" s="24"/>
      <c r="AW633" s="24"/>
      <c r="AX633" s="24"/>
      <c r="AY633" s="24"/>
      <c r="AZ633" s="24"/>
      <c r="BA633" s="24"/>
      <c r="BB633" s="24"/>
      <c r="BC633" s="24"/>
      <c r="BD633" s="24"/>
      <c r="BE633" s="24"/>
      <c r="BF633" s="24"/>
      <c r="BG633" s="24"/>
      <c r="BH633" s="24"/>
      <c r="BI633" s="24"/>
      <c r="BJ633" s="24"/>
      <c r="BK633" s="24"/>
      <c r="BL633" s="24"/>
      <c r="BM633" s="24"/>
      <c r="BN633" s="24"/>
      <c r="BO633" s="24"/>
      <c r="BP633" s="24"/>
      <c r="BQ633" s="24"/>
      <c r="BR633" s="24"/>
      <c r="BS633" s="24"/>
      <c r="BT633" s="24"/>
      <c r="BU633" s="24"/>
      <c r="BV633" s="24"/>
      <c r="BW633" s="24"/>
      <c r="BX633" s="24"/>
      <c r="BY633" s="24"/>
      <c r="BZ633" s="24"/>
      <c r="CA633" s="24"/>
      <c r="CB633" s="24"/>
      <c r="CC633" s="24"/>
      <c r="CD633" s="24"/>
    </row>
    <row r="634" spans="1:82" ht="16.5" customHeight="1" x14ac:dyDescent="0.25">
      <c r="A634" s="26"/>
      <c r="B634" s="26"/>
      <c r="C634" s="26"/>
      <c r="D634" s="26"/>
      <c r="E634" s="26"/>
      <c r="F634" s="26"/>
      <c r="G634" s="26"/>
      <c r="H634" s="24"/>
      <c r="I634" s="27"/>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c r="BC634" s="24"/>
      <c r="BD634" s="24"/>
      <c r="BE634" s="24"/>
      <c r="BF634" s="24"/>
      <c r="BG634" s="24"/>
      <c r="BH634" s="24"/>
      <c r="BI634" s="24"/>
      <c r="BJ634" s="24"/>
      <c r="BK634" s="24"/>
      <c r="BL634" s="24"/>
      <c r="BM634" s="24"/>
      <c r="BN634" s="24"/>
      <c r="BO634" s="24"/>
      <c r="BP634" s="24"/>
      <c r="BQ634" s="24"/>
      <c r="BR634" s="24"/>
      <c r="BS634" s="24"/>
      <c r="BT634" s="24"/>
      <c r="BU634" s="24"/>
      <c r="BV634" s="24"/>
      <c r="BW634" s="24"/>
      <c r="BX634" s="24"/>
      <c r="BY634" s="24"/>
      <c r="BZ634" s="24"/>
      <c r="CA634" s="24"/>
      <c r="CB634" s="24"/>
      <c r="CC634" s="24"/>
      <c r="CD634" s="24"/>
    </row>
    <row r="635" spans="1:82" ht="16.5" customHeight="1" x14ac:dyDescent="0.25">
      <c r="A635" s="26"/>
      <c r="B635" s="26"/>
      <c r="C635" s="26"/>
      <c r="D635" s="26"/>
      <c r="E635" s="26"/>
      <c r="F635" s="26"/>
      <c r="G635" s="26"/>
      <c r="H635" s="24"/>
      <c r="I635" s="27"/>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24"/>
      <c r="AH635" s="24"/>
      <c r="AI635" s="24"/>
      <c r="AJ635" s="24"/>
      <c r="AK635" s="24"/>
      <c r="AL635" s="24"/>
      <c r="AM635" s="24"/>
      <c r="AN635" s="24"/>
      <c r="AO635" s="24"/>
      <c r="AP635" s="24"/>
      <c r="AQ635" s="24"/>
      <c r="AR635" s="24"/>
      <c r="AS635" s="24"/>
      <c r="AT635" s="24"/>
      <c r="AU635" s="24"/>
      <c r="AV635" s="24"/>
      <c r="AW635" s="24"/>
      <c r="AX635" s="24"/>
      <c r="AY635" s="24"/>
      <c r="AZ635" s="24"/>
      <c r="BA635" s="24"/>
      <c r="BB635" s="24"/>
      <c r="BC635" s="24"/>
      <c r="BD635" s="24"/>
      <c r="BE635" s="24"/>
      <c r="BF635" s="24"/>
      <c r="BG635" s="24"/>
      <c r="BH635" s="24"/>
      <c r="BI635" s="24"/>
      <c r="BJ635" s="24"/>
      <c r="BK635" s="24"/>
      <c r="BL635" s="24"/>
      <c r="BM635" s="24"/>
      <c r="BN635" s="24"/>
      <c r="BO635" s="24"/>
      <c r="BP635" s="24"/>
      <c r="BQ635" s="24"/>
      <c r="BR635" s="24"/>
      <c r="BS635" s="24"/>
      <c r="BT635" s="24"/>
      <c r="BU635" s="24"/>
      <c r="BV635" s="24"/>
      <c r="BW635" s="24"/>
      <c r="BX635" s="24"/>
      <c r="BY635" s="24"/>
      <c r="BZ635" s="24"/>
      <c r="CA635" s="24"/>
      <c r="CB635" s="24"/>
      <c r="CC635" s="24"/>
      <c r="CD635" s="24"/>
    </row>
    <row r="636" spans="1:82" ht="16.5" customHeight="1" x14ac:dyDescent="0.25">
      <c r="A636" s="26"/>
      <c r="B636" s="26"/>
      <c r="C636" s="26"/>
      <c r="D636" s="26"/>
      <c r="E636" s="26"/>
      <c r="F636" s="26"/>
      <c r="G636" s="26"/>
      <c r="H636" s="24"/>
      <c r="I636" s="27"/>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c r="BC636" s="24"/>
      <c r="BD636" s="24"/>
      <c r="BE636" s="24"/>
      <c r="BF636" s="24"/>
      <c r="BG636" s="24"/>
      <c r="BH636" s="24"/>
      <c r="BI636" s="24"/>
      <c r="BJ636" s="24"/>
      <c r="BK636" s="24"/>
      <c r="BL636" s="24"/>
      <c r="BM636" s="24"/>
      <c r="BN636" s="24"/>
      <c r="BO636" s="24"/>
      <c r="BP636" s="24"/>
      <c r="BQ636" s="24"/>
      <c r="BR636" s="24"/>
      <c r="BS636" s="24"/>
      <c r="BT636" s="24"/>
      <c r="BU636" s="24"/>
      <c r="BV636" s="24"/>
      <c r="BW636" s="24"/>
      <c r="BX636" s="24"/>
      <c r="BY636" s="24"/>
      <c r="BZ636" s="24"/>
      <c r="CA636" s="24"/>
      <c r="CB636" s="24"/>
      <c r="CC636" s="24"/>
      <c r="CD636" s="24"/>
    </row>
    <row r="637" spans="1:82" ht="16.5" customHeight="1" x14ac:dyDescent="0.25">
      <c r="A637" s="26"/>
      <c r="B637" s="26"/>
      <c r="C637" s="26"/>
      <c r="D637" s="26"/>
      <c r="E637" s="26"/>
      <c r="F637" s="26"/>
      <c r="G637" s="26"/>
      <c r="H637" s="24"/>
      <c r="I637" s="27"/>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c r="BC637" s="24"/>
      <c r="BD637" s="24"/>
      <c r="BE637" s="24"/>
      <c r="BF637" s="24"/>
      <c r="BG637" s="24"/>
      <c r="BH637" s="24"/>
      <c r="BI637" s="24"/>
      <c r="BJ637" s="24"/>
      <c r="BK637" s="24"/>
      <c r="BL637" s="24"/>
      <c r="BM637" s="24"/>
      <c r="BN637" s="24"/>
      <c r="BO637" s="24"/>
      <c r="BP637" s="24"/>
      <c r="BQ637" s="24"/>
      <c r="BR637" s="24"/>
      <c r="BS637" s="24"/>
      <c r="BT637" s="24"/>
      <c r="BU637" s="24"/>
      <c r="BV637" s="24"/>
      <c r="BW637" s="24"/>
      <c r="BX637" s="24"/>
      <c r="BY637" s="24"/>
      <c r="BZ637" s="24"/>
      <c r="CA637" s="24"/>
      <c r="CB637" s="24"/>
      <c r="CC637" s="24"/>
      <c r="CD637" s="24"/>
    </row>
    <row r="638" spans="1:82" ht="16.5" customHeight="1" x14ac:dyDescent="0.25">
      <c r="A638" s="26"/>
      <c r="B638" s="26"/>
      <c r="C638" s="26"/>
      <c r="D638" s="26"/>
      <c r="E638" s="26"/>
      <c r="F638" s="26"/>
      <c r="G638" s="26"/>
      <c r="H638" s="24"/>
      <c r="I638" s="27"/>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C638" s="24"/>
      <c r="BD638" s="24"/>
      <c r="BE638" s="24"/>
      <c r="BF638" s="24"/>
      <c r="BG638" s="24"/>
      <c r="BH638" s="24"/>
      <c r="BI638" s="24"/>
      <c r="BJ638" s="24"/>
      <c r="BK638" s="24"/>
      <c r="BL638" s="24"/>
      <c r="BM638" s="24"/>
      <c r="BN638" s="24"/>
      <c r="BO638" s="24"/>
      <c r="BP638" s="24"/>
      <c r="BQ638" s="24"/>
      <c r="BR638" s="24"/>
      <c r="BS638" s="24"/>
      <c r="BT638" s="24"/>
      <c r="BU638" s="24"/>
      <c r="BV638" s="24"/>
      <c r="BW638" s="24"/>
      <c r="BX638" s="24"/>
      <c r="BY638" s="24"/>
      <c r="BZ638" s="24"/>
      <c r="CA638" s="24"/>
      <c r="CB638" s="24"/>
      <c r="CC638" s="24"/>
      <c r="CD638" s="24"/>
    </row>
    <row r="639" spans="1:82" ht="16.5" customHeight="1" x14ac:dyDescent="0.25">
      <c r="A639" s="26"/>
      <c r="B639" s="26"/>
      <c r="C639" s="26"/>
      <c r="D639" s="26"/>
      <c r="E639" s="26"/>
      <c r="F639" s="26"/>
      <c r="G639" s="26"/>
      <c r="H639" s="24"/>
      <c r="I639" s="27"/>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c r="BC639" s="24"/>
      <c r="BD639" s="24"/>
      <c r="BE639" s="24"/>
      <c r="BF639" s="24"/>
      <c r="BG639" s="24"/>
      <c r="BH639" s="24"/>
      <c r="BI639" s="24"/>
      <c r="BJ639" s="24"/>
      <c r="BK639" s="24"/>
      <c r="BL639" s="24"/>
      <c r="BM639" s="24"/>
      <c r="BN639" s="24"/>
      <c r="BO639" s="24"/>
      <c r="BP639" s="24"/>
      <c r="BQ639" s="24"/>
      <c r="BR639" s="24"/>
      <c r="BS639" s="24"/>
      <c r="BT639" s="24"/>
      <c r="BU639" s="24"/>
      <c r="BV639" s="24"/>
      <c r="BW639" s="24"/>
      <c r="BX639" s="24"/>
      <c r="BY639" s="24"/>
      <c r="BZ639" s="24"/>
      <c r="CA639" s="24"/>
      <c r="CB639" s="24"/>
      <c r="CC639" s="24"/>
      <c r="CD639" s="24"/>
    </row>
    <row r="640" spans="1:82" ht="16.5" customHeight="1" x14ac:dyDescent="0.25">
      <c r="A640" s="26"/>
      <c r="B640" s="26"/>
      <c r="C640" s="26"/>
      <c r="D640" s="26"/>
      <c r="E640" s="26"/>
      <c r="F640" s="26"/>
      <c r="G640" s="26"/>
      <c r="H640" s="24"/>
      <c r="I640" s="27"/>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c r="BC640" s="24"/>
      <c r="BD640" s="24"/>
      <c r="BE640" s="24"/>
      <c r="BF640" s="24"/>
      <c r="BG640" s="24"/>
      <c r="BH640" s="24"/>
      <c r="BI640" s="24"/>
      <c r="BJ640" s="24"/>
      <c r="BK640" s="24"/>
      <c r="BL640" s="24"/>
      <c r="BM640" s="24"/>
      <c r="BN640" s="24"/>
      <c r="BO640" s="24"/>
      <c r="BP640" s="24"/>
      <c r="BQ640" s="24"/>
      <c r="BR640" s="24"/>
      <c r="BS640" s="24"/>
      <c r="BT640" s="24"/>
      <c r="BU640" s="24"/>
      <c r="BV640" s="24"/>
      <c r="BW640" s="24"/>
      <c r="BX640" s="24"/>
      <c r="BY640" s="24"/>
      <c r="BZ640" s="24"/>
      <c r="CA640" s="24"/>
      <c r="CB640" s="24"/>
      <c r="CC640" s="24"/>
      <c r="CD640" s="24"/>
    </row>
    <row r="641" spans="1:82" ht="16.5" customHeight="1" x14ac:dyDescent="0.25">
      <c r="A641" s="26"/>
      <c r="B641" s="26"/>
      <c r="C641" s="26"/>
      <c r="D641" s="26"/>
      <c r="E641" s="26"/>
      <c r="F641" s="26"/>
      <c r="G641" s="26"/>
      <c r="H641" s="24"/>
      <c r="I641" s="27"/>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24"/>
      <c r="AH641" s="24"/>
      <c r="AI641" s="24"/>
      <c r="AJ641" s="24"/>
      <c r="AK641" s="24"/>
      <c r="AL641" s="24"/>
      <c r="AM641" s="24"/>
      <c r="AN641" s="24"/>
      <c r="AO641" s="24"/>
      <c r="AP641" s="24"/>
      <c r="AQ641" s="24"/>
      <c r="AR641" s="24"/>
      <c r="AS641" s="24"/>
      <c r="AT641" s="24"/>
      <c r="AU641" s="24"/>
      <c r="AV641" s="24"/>
      <c r="AW641" s="24"/>
      <c r="AX641" s="24"/>
      <c r="AY641" s="24"/>
      <c r="AZ641" s="24"/>
      <c r="BA641" s="24"/>
      <c r="BB641" s="24"/>
      <c r="BC641" s="24"/>
      <c r="BD641" s="24"/>
      <c r="BE641" s="24"/>
      <c r="BF641" s="24"/>
      <c r="BG641" s="24"/>
      <c r="BH641" s="24"/>
      <c r="BI641" s="24"/>
      <c r="BJ641" s="24"/>
      <c r="BK641" s="24"/>
      <c r="BL641" s="24"/>
      <c r="BM641" s="24"/>
      <c r="BN641" s="24"/>
      <c r="BO641" s="24"/>
      <c r="BP641" s="24"/>
      <c r="BQ641" s="24"/>
      <c r="BR641" s="24"/>
      <c r="BS641" s="24"/>
      <c r="BT641" s="24"/>
      <c r="BU641" s="24"/>
      <c r="BV641" s="24"/>
      <c r="BW641" s="24"/>
      <c r="BX641" s="24"/>
      <c r="BY641" s="24"/>
      <c r="BZ641" s="24"/>
      <c r="CA641" s="24"/>
      <c r="CB641" s="24"/>
      <c r="CC641" s="24"/>
      <c r="CD641" s="24"/>
    </row>
    <row r="642" spans="1:82" ht="16.5" customHeight="1" x14ac:dyDescent="0.25">
      <c r="A642" s="26"/>
      <c r="B642" s="26"/>
      <c r="C642" s="26"/>
      <c r="D642" s="26"/>
      <c r="E642" s="26"/>
      <c r="F642" s="26"/>
      <c r="G642" s="26"/>
      <c r="H642" s="24"/>
      <c r="I642" s="27"/>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row>
    <row r="643" spans="1:82" ht="16.5" customHeight="1" x14ac:dyDescent="0.25">
      <c r="A643" s="26"/>
      <c r="B643" s="26"/>
      <c r="C643" s="26"/>
      <c r="D643" s="26"/>
      <c r="E643" s="26"/>
      <c r="F643" s="26"/>
      <c r="G643" s="26"/>
      <c r="H643" s="24"/>
      <c r="I643" s="27"/>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row>
    <row r="644" spans="1:82" ht="16.5" customHeight="1" x14ac:dyDescent="0.25">
      <c r="A644" s="26"/>
      <c r="B644" s="26"/>
      <c r="C644" s="26"/>
      <c r="D644" s="26"/>
      <c r="E644" s="26"/>
      <c r="F644" s="26"/>
      <c r="G644" s="26"/>
      <c r="H644" s="24"/>
      <c r="I644" s="27"/>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24"/>
      <c r="AH644" s="24"/>
      <c r="AI644" s="24"/>
      <c r="AJ644" s="24"/>
      <c r="AK644" s="24"/>
      <c r="AL644" s="24"/>
      <c r="AM644" s="24"/>
      <c r="AN644" s="24"/>
      <c r="AO644" s="24"/>
      <c r="AP644" s="24"/>
      <c r="AQ644" s="24"/>
      <c r="AR644" s="24"/>
      <c r="AS644" s="24"/>
      <c r="AT644" s="24"/>
      <c r="AU644" s="24"/>
      <c r="AV644" s="24"/>
      <c r="AW644" s="24"/>
      <c r="AX644" s="24"/>
      <c r="AY644" s="24"/>
      <c r="AZ644" s="24"/>
      <c r="BA644" s="24"/>
      <c r="BB644" s="24"/>
      <c r="BC644" s="24"/>
      <c r="BD644" s="24"/>
      <c r="BE644" s="24"/>
      <c r="BF644" s="24"/>
      <c r="BG644" s="24"/>
      <c r="BH644" s="24"/>
      <c r="BI644" s="24"/>
      <c r="BJ644" s="24"/>
      <c r="BK644" s="24"/>
      <c r="BL644" s="24"/>
      <c r="BM644" s="24"/>
      <c r="BN644" s="24"/>
      <c r="BO644" s="24"/>
      <c r="BP644" s="24"/>
      <c r="BQ644" s="24"/>
      <c r="BR644" s="24"/>
      <c r="BS644" s="24"/>
      <c r="BT644" s="24"/>
      <c r="BU644" s="24"/>
      <c r="BV644" s="24"/>
      <c r="BW644" s="24"/>
      <c r="BX644" s="24"/>
      <c r="BY644" s="24"/>
      <c r="BZ644" s="24"/>
      <c r="CA644" s="24"/>
      <c r="CB644" s="24"/>
      <c r="CC644" s="24"/>
      <c r="CD644" s="24"/>
    </row>
    <row r="645" spans="1:82" ht="16.5" customHeight="1" x14ac:dyDescent="0.25">
      <c r="A645" s="26"/>
      <c r="B645" s="26"/>
      <c r="C645" s="26"/>
      <c r="D645" s="26"/>
      <c r="E645" s="26"/>
      <c r="F645" s="26"/>
      <c r="G645" s="26"/>
      <c r="H645" s="24"/>
      <c r="I645" s="27"/>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24"/>
      <c r="AH645" s="24"/>
      <c r="AI645" s="24"/>
      <c r="AJ645" s="24"/>
      <c r="AK645" s="24"/>
      <c r="AL645" s="24"/>
      <c r="AM645" s="24"/>
      <c r="AN645" s="24"/>
      <c r="AO645" s="24"/>
      <c r="AP645" s="24"/>
      <c r="AQ645" s="24"/>
      <c r="AR645" s="24"/>
      <c r="AS645" s="24"/>
      <c r="AT645" s="24"/>
      <c r="AU645" s="24"/>
      <c r="AV645" s="24"/>
      <c r="AW645" s="24"/>
      <c r="AX645" s="24"/>
      <c r="AY645" s="24"/>
      <c r="AZ645" s="24"/>
      <c r="BA645" s="24"/>
      <c r="BB645" s="24"/>
      <c r="BC645" s="24"/>
      <c r="BD645" s="24"/>
      <c r="BE645" s="24"/>
      <c r="BF645" s="24"/>
      <c r="BG645" s="24"/>
      <c r="BH645" s="24"/>
      <c r="BI645" s="24"/>
      <c r="BJ645" s="24"/>
      <c r="BK645" s="24"/>
      <c r="BL645" s="24"/>
      <c r="BM645" s="24"/>
      <c r="BN645" s="24"/>
      <c r="BO645" s="24"/>
      <c r="BP645" s="24"/>
      <c r="BQ645" s="24"/>
      <c r="BR645" s="24"/>
      <c r="BS645" s="24"/>
      <c r="BT645" s="24"/>
      <c r="BU645" s="24"/>
      <c r="BV645" s="24"/>
      <c r="BW645" s="24"/>
      <c r="BX645" s="24"/>
      <c r="BY645" s="24"/>
      <c r="BZ645" s="24"/>
      <c r="CA645" s="24"/>
      <c r="CB645" s="24"/>
      <c r="CC645" s="24"/>
      <c r="CD645" s="24"/>
    </row>
    <row r="646" spans="1:82" ht="16.5" customHeight="1" x14ac:dyDescent="0.25">
      <c r="A646" s="26"/>
      <c r="B646" s="26"/>
      <c r="C646" s="26"/>
      <c r="D646" s="26"/>
      <c r="E646" s="26"/>
      <c r="F646" s="26"/>
      <c r="G646" s="26"/>
      <c r="H646" s="24"/>
      <c r="I646" s="27"/>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24"/>
      <c r="AH646" s="24"/>
      <c r="AI646" s="24"/>
      <c r="AJ646" s="24"/>
      <c r="AK646" s="24"/>
      <c r="AL646" s="24"/>
      <c r="AM646" s="24"/>
      <c r="AN646" s="24"/>
      <c r="AO646" s="24"/>
      <c r="AP646" s="24"/>
      <c r="AQ646" s="24"/>
      <c r="AR646" s="24"/>
      <c r="AS646" s="24"/>
      <c r="AT646" s="24"/>
      <c r="AU646" s="24"/>
      <c r="AV646" s="24"/>
      <c r="AW646" s="24"/>
      <c r="AX646" s="24"/>
      <c r="AY646" s="24"/>
      <c r="AZ646" s="24"/>
      <c r="BA646" s="24"/>
      <c r="BB646" s="24"/>
      <c r="BC646" s="24"/>
      <c r="BD646" s="24"/>
      <c r="BE646" s="24"/>
      <c r="BF646" s="24"/>
      <c r="BG646" s="24"/>
      <c r="BH646" s="24"/>
      <c r="BI646" s="24"/>
      <c r="BJ646" s="24"/>
      <c r="BK646" s="24"/>
      <c r="BL646" s="24"/>
      <c r="BM646" s="24"/>
      <c r="BN646" s="24"/>
      <c r="BO646" s="24"/>
      <c r="BP646" s="24"/>
      <c r="BQ646" s="24"/>
      <c r="BR646" s="24"/>
      <c r="BS646" s="24"/>
      <c r="BT646" s="24"/>
      <c r="BU646" s="24"/>
      <c r="BV646" s="24"/>
      <c r="BW646" s="24"/>
      <c r="BX646" s="24"/>
      <c r="BY646" s="24"/>
      <c r="BZ646" s="24"/>
      <c r="CA646" s="24"/>
      <c r="CB646" s="24"/>
      <c r="CC646" s="24"/>
      <c r="CD646" s="24"/>
    </row>
    <row r="647" spans="1:82" ht="16.5" customHeight="1" x14ac:dyDescent="0.25">
      <c r="A647" s="26"/>
      <c r="B647" s="26"/>
      <c r="C647" s="26"/>
      <c r="D647" s="26"/>
      <c r="E647" s="26"/>
      <c r="F647" s="26"/>
      <c r="G647" s="26"/>
      <c r="H647" s="24"/>
      <c r="I647" s="27"/>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24"/>
      <c r="AH647" s="24"/>
      <c r="AI647" s="24"/>
      <c r="AJ647" s="24"/>
      <c r="AK647" s="24"/>
      <c r="AL647" s="24"/>
      <c r="AM647" s="24"/>
      <c r="AN647" s="24"/>
      <c r="AO647" s="24"/>
      <c r="AP647" s="24"/>
      <c r="AQ647" s="24"/>
      <c r="AR647" s="24"/>
      <c r="AS647" s="24"/>
      <c r="AT647" s="24"/>
      <c r="AU647" s="24"/>
      <c r="AV647" s="24"/>
      <c r="AW647" s="24"/>
      <c r="AX647" s="24"/>
      <c r="AY647" s="24"/>
      <c r="AZ647" s="24"/>
      <c r="BA647" s="24"/>
      <c r="BB647" s="24"/>
      <c r="BC647" s="24"/>
      <c r="BD647" s="24"/>
      <c r="BE647" s="24"/>
      <c r="BF647" s="24"/>
      <c r="BG647" s="24"/>
      <c r="BH647" s="24"/>
      <c r="BI647" s="24"/>
      <c r="BJ647" s="24"/>
      <c r="BK647" s="24"/>
      <c r="BL647" s="24"/>
      <c r="BM647" s="24"/>
      <c r="BN647" s="24"/>
      <c r="BO647" s="24"/>
      <c r="BP647" s="24"/>
      <c r="BQ647" s="24"/>
      <c r="BR647" s="24"/>
      <c r="BS647" s="24"/>
      <c r="BT647" s="24"/>
      <c r="BU647" s="24"/>
      <c r="BV647" s="24"/>
      <c r="BW647" s="24"/>
      <c r="BX647" s="24"/>
      <c r="BY647" s="24"/>
      <c r="BZ647" s="24"/>
      <c r="CA647" s="24"/>
      <c r="CB647" s="24"/>
      <c r="CC647" s="24"/>
      <c r="CD647" s="24"/>
    </row>
    <row r="648" spans="1:82" ht="16.5" customHeight="1" x14ac:dyDescent="0.25">
      <c r="A648" s="26"/>
      <c r="B648" s="26"/>
      <c r="C648" s="26"/>
      <c r="D648" s="26"/>
      <c r="E648" s="26"/>
      <c r="F648" s="26"/>
      <c r="G648" s="26"/>
      <c r="H648" s="24"/>
      <c r="I648" s="27"/>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24"/>
      <c r="AH648" s="24"/>
      <c r="AI648" s="24"/>
      <c r="AJ648" s="24"/>
      <c r="AK648" s="24"/>
      <c r="AL648" s="24"/>
      <c r="AM648" s="24"/>
      <c r="AN648" s="24"/>
      <c r="AO648" s="24"/>
      <c r="AP648" s="24"/>
      <c r="AQ648" s="24"/>
      <c r="AR648" s="24"/>
      <c r="AS648" s="24"/>
      <c r="AT648" s="24"/>
      <c r="AU648" s="24"/>
      <c r="AV648" s="24"/>
      <c r="AW648" s="24"/>
      <c r="AX648" s="24"/>
      <c r="AY648" s="24"/>
      <c r="AZ648" s="24"/>
      <c r="BA648" s="24"/>
      <c r="BB648" s="24"/>
      <c r="BC648" s="24"/>
      <c r="BD648" s="24"/>
      <c r="BE648" s="24"/>
      <c r="BF648" s="24"/>
      <c r="BG648" s="24"/>
      <c r="BH648" s="24"/>
      <c r="BI648" s="24"/>
      <c r="BJ648" s="24"/>
      <c r="BK648" s="24"/>
      <c r="BL648" s="24"/>
      <c r="BM648" s="24"/>
      <c r="BN648" s="24"/>
      <c r="BO648" s="24"/>
      <c r="BP648" s="24"/>
      <c r="BQ648" s="24"/>
      <c r="BR648" s="24"/>
      <c r="BS648" s="24"/>
      <c r="BT648" s="24"/>
      <c r="BU648" s="24"/>
      <c r="BV648" s="24"/>
      <c r="BW648" s="24"/>
      <c r="BX648" s="24"/>
      <c r="BY648" s="24"/>
      <c r="BZ648" s="24"/>
      <c r="CA648" s="24"/>
      <c r="CB648" s="24"/>
      <c r="CC648" s="24"/>
      <c r="CD648" s="24"/>
    </row>
    <row r="649" spans="1:82" ht="16.5" customHeight="1" x14ac:dyDescent="0.25">
      <c r="A649" s="26"/>
      <c r="B649" s="26"/>
      <c r="C649" s="26"/>
      <c r="D649" s="26"/>
      <c r="E649" s="26"/>
      <c r="F649" s="26"/>
      <c r="G649" s="26"/>
      <c r="H649" s="24"/>
      <c r="I649" s="27"/>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24"/>
      <c r="AH649" s="24"/>
      <c r="AI649" s="24"/>
      <c r="AJ649" s="24"/>
      <c r="AK649" s="24"/>
      <c r="AL649" s="24"/>
      <c r="AM649" s="24"/>
      <c r="AN649" s="24"/>
      <c r="AO649" s="24"/>
      <c r="AP649" s="24"/>
      <c r="AQ649" s="24"/>
      <c r="AR649" s="24"/>
      <c r="AS649" s="24"/>
      <c r="AT649" s="24"/>
      <c r="AU649" s="24"/>
      <c r="AV649" s="24"/>
      <c r="AW649" s="24"/>
      <c r="AX649" s="24"/>
      <c r="AY649" s="24"/>
      <c r="AZ649" s="24"/>
      <c r="BA649" s="24"/>
      <c r="BB649" s="24"/>
      <c r="BC649" s="24"/>
      <c r="BD649" s="24"/>
      <c r="BE649" s="24"/>
      <c r="BF649" s="24"/>
      <c r="BG649" s="24"/>
      <c r="BH649" s="24"/>
      <c r="BI649" s="24"/>
      <c r="BJ649" s="24"/>
      <c r="BK649" s="24"/>
      <c r="BL649" s="24"/>
      <c r="BM649" s="24"/>
      <c r="BN649" s="24"/>
      <c r="BO649" s="24"/>
      <c r="BP649" s="24"/>
      <c r="BQ649" s="24"/>
      <c r="BR649" s="24"/>
      <c r="BS649" s="24"/>
      <c r="BT649" s="24"/>
      <c r="BU649" s="24"/>
      <c r="BV649" s="24"/>
      <c r="BW649" s="24"/>
      <c r="BX649" s="24"/>
      <c r="BY649" s="24"/>
      <c r="BZ649" s="24"/>
      <c r="CA649" s="24"/>
      <c r="CB649" s="24"/>
      <c r="CC649" s="24"/>
      <c r="CD649" s="24"/>
    </row>
    <row r="650" spans="1:82" ht="16.5" customHeight="1" x14ac:dyDescent="0.25">
      <c r="A650" s="26"/>
      <c r="B650" s="26"/>
      <c r="C650" s="26"/>
      <c r="D650" s="26"/>
      <c r="E650" s="26"/>
      <c r="F650" s="26"/>
      <c r="G650" s="26"/>
      <c r="H650" s="24"/>
      <c r="I650" s="27"/>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24"/>
      <c r="AH650" s="24"/>
      <c r="AI650" s="24"/>
      <c r="AJ650" s="24"/>
      <c r="AK650" s="24"/>
      <c r="AL650" s="24"/>
      <c r="AM650" s="24"/>
      <c r="AN650" s="24"/>
      <c r="AO650" s="24"/>
      <c r="AP650" s="24"/>
      <c r="AQ650" s="24"/>
      <c r="AR650" s="24"/>
      <c r="AS650" s="24"/>
      <c r="AT650" s="24"/>
      <c r="AU650" s="24"/>
      <c r="AV650" s="24"/>
      <c r="AW650" s="24"/>
      <c r="AX650" s="24"/>
      <c r="AY650" s="24"/>
      <c r="AZ650" s="24"/>
      <c r="BA650" s="24"/>
      <c r="BB650" s="24"/>
      <c r="BC650" s="24"/>
      <c r="BD650" s="24"/>
      <c r="BE650" s="24"/>
      <c r="BF650" s="24"/>
      <c r="BG650" s="24"/>
      <c r="BH650" s="24"/>
      <c r="BI650" s="24"/>
      <c r="BJ650" s="24"/>
      <c r="BK650" s="24"/>
      <c r="BL650" s="24"/>
      <c r="BM650" s="24"/>
      <c r="BN650" s="24"/>
      <c r="BO650" s="24"/>
      <c r="BP650" s="24"/>
      <c r="BQ650" s="24"/>
      <c r="BR650" s="24"/>
      <c r="BS650" s="24"/>
      <c r="BT650" s="24"/>
      <c r="BU650" s="24"/>
      <c r="BV650" s="24"/>
      <c r="BW650" s="24"/>
      <c r="BX650" s="24"/>
      <c r="BY650" s="24"/>
      <c r="BZ650" s="24"/>
      <c r="CA650" s="24"/>
      <c r="CB650" s="24"/>
      <c r="CC650" s="24"/>
      <c r="CD650" s="24"/>
    </row>
    <row r="651" spans="1:82" ht="16.5" customHeight="1" x14ac:dyDescent="0.25">
      <c r="A651" s="26"/>
      <c r="B651" s="26"/>
      <c r="C651" s="26"/>
      <c r="D651" s="26"/>
      <c r="E651" s="26"/>
      <c r="F651" s="26"/>
      <c r="G651" s="26"/>
      <c r="H651" s="24"/>
      <c r="I651" s="27"/>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24"/>
      <c r="AH651" s="24"/>
      <c r="AI651" s="24"/>
      <c r="AJ651" s="24"/>
      <c r="AK651" s="24"/>
      <c r="AL651" s="24"/>
      <c r="AM651" s="24"/>
      <c r="AN651" s="24"/>
      <c r="AO651" s="24"/>
      <c r="AP651" s="24"/>
      <c r="AQ651" s="24"/>
      <c r="AR651" s="24"/>
      <c r="AS651" s="24"/>
      <c r="AT651" s="24"/>
      <c r="AU651" s="24"/>
      <c r="AV651" s="24"/>
      <c r="AW651" s="24"/>
      <c r="AX651" s="24"/>
      <c r="AY651" s="24"/>
      <c r="AZ651" s="24"/>
      <c r="BA651" s="24"/>
      <c r="BB651" s="24"/>
      <c r="BC651" s="24"/>
      <c r="BD651" s="24"/>
      <c r="BE651" s="24"/>
      <c r="BF651" s="24"/>
      <c r="BG651" s="24"/>
      <c r="BH651" s="24"/>
      <c r="BI651" s="24"/>
      <c r="BJ651" s="24"/>
      <c r="BK651" s="24"/>
      <c r="BL651" s="24"/>
      <c r="BM651" s="24"/>
      <c r="BN651" s="24"/>
      <c r="BO651" s="24"/>
      <c r="BP651" s="24"/>
      <c r="BQ651" s="24"/>
      <c r="BR651" s="24"/>
      <c r="BS651" s="24"/>
      <c r="BT651" s="24"/>
      <c r="BU651" s="24"/>
      <c r="BV651" s="24"/>
      <c r="BW651" s="24"/>
      <c r="BX651" s="24"/>
      <c r="BY651" s="24"/>
      <c r="BZ651" s="24"/>
      <c r="CA651" s="24"/>
      <c r="CB651" s="24"/>
      <c r="CC651" s="24"/>
      <c r="CD651" s="24"/>
    </row>
    <row r="652" spans="1:82" ht="16.5" customHeight="1" x14ac:dyDescent="0.25">
      <c r="A652" s="26"/>
      <c r="B652" s="26"/>
      <c r="C652" s="26"/>
      <c r="D652" s="26"/>
      <c r="E652" s="26"/>
      <c r="F652" s="26"/>
      <c r="G652" s="26"/>
      <c r="H652" s="24"/>
      <c r="I652" s="27"/>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24"/>
      <c r="AH652" s="24"/>
      <c r="AI652" s="24"/>
      <c r="AJ652" s="24"/>
      <c r="AK652" s="24"/>
      <c r="AL652" s="24"/>
      <c r="AM652" s="24"/>
      <c r="AN652" s="24"/>
      <c r="AO652" s="24"/>
      <c r="AP652" s="24"/>
      <c r="AQ652" s="24"/>
      <c r="AR652" s="24"/>
      <c r="AS652" s="24"/>
      <c r="AT652" s="24"/>
      <c r="AU652" s="24"/>
      <c r="AV652" s="24"/>
      <c r="AW652" s="24"/>
      <c r="AX652" s="24"/>
      <c r="AY652" s="24"/>
      <c r="AZ652" s="24"/>
      <c r="BA652" s="24"/>
      <c r="BB652" s="24"/>
      <c r="BC652" s="24"/>
      <c r="BD652" s="24"/>
      <c r="BE652" s="24"/>
      <c r="BF652" s="24"/>
      <c r="BG652" s="24"/>
      <c r="BH652" s="24"/>
      <c r="BI652" s="24"/>
      <c r="BJ652" s="24"/>
      <c r="BK652" s="24"/>
      <c r="BL652" s="24"/>
      <c r="BM652" s="24"/>
      <c r="BN652" s="24"/>
      <c r="BO652" s="24"/>
      <c r="BP652" s="24"/>
      <c r="BQ652" s="24"/>
      <c r="BR652" s="24"/>
      <c r="BS652" s="24"/>
      <c r="BT652" s="24"/>
      <c r="BU652" s="24"/>
      <c r="BV652" s="24"/>
      <c r="BW652" s="24"/>
      <c r="BX652" s="24"/>
      <c r="BY652" s="24"/>
      <c r="BZ652" s="24"/>
      <c r="CA652" s="24"/>
      <c r="CB652" s="24"/>
      <c r="CC652" s="24"/>
      <c r="CD652" s="24"/>
    </row>
    <row r="653" spans="1:82" ht="16.5" customHeight="1" x14ac:dyDescent="0.25">
      <c r="A653" s="26"/>
      <c r="B653" s="26"/>
      <c r="C653" s="26"/>
      <c r="D653" s="26"/>
      <c r="E653" s="26"/>
      <c r="F653" s="26"/>
      <c r="G653" s="26"/>
      <c r="H653" s="24"/>
      <c r="I653" s="27"/>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24"/>
      <c r="AH653" s="24"/>
      <c r="AI653" s="24"/>
      <c r="AJ653" s="24"/>
      <c r="AK653" s="24"/>
      <c r="AL653" s="24"/>
      <c r="AM653" s="24"/>
      <c r="AN653" s="24"/>
      <c r="AO653" s="24"/>
      <c r="AP653" s="24"/>
      <c r="AQ653" s="24"/>
      <c r="AR653" s="24"/>
      <c r="AS653" s="24"/>
      <c r="AT653" s="24"/>
      <c r="AU653" s="24"/>
      <c r="AV653" s="24"/>
      <c r="AW653" s="24"/>
      <c r="AX653" s="24"/>
      <c r="AY653" s="24"/>
      <c r="AZ653" s="24"/>
      <c r="BA653" s="24"/>
      <c r="BB653" s="24"/>
      <c r="BC653" s="24"/>
      <c r="BD653" s="24"/>
      <c r="BE653" s="24"/>
      <c r="BF653" s="24"/>
      <c r="BG653" s="24"/>
      <c r="BH653" s="24"/>
      <c r="BI653" s="24"/>
      <c r="BJ653" s="24"/>
      <c r="BK653" s="24"/>
      <c r="BL653" s="24"/>
      <c r="BM653" s="24"/>
      <c r="BN653" s="24"/>
      <c r="BO653" s="24"/>
      <c r="BP653" s="24"/>
      <c r="BQ653" s="24"/>
      <c r="BR653" s="24"/>
      <c r="BS653" s="24"/>
      <c r="BT653" s="24"/>
      <c r="BU653" s="24"/>
      <c r="BV653" s="24"/>
      <c r="BW653" s="24"/>
      <c r="BX653" s="24"/>
      <c r="BY653" s="24"/>
      <c r="BZ653" s="24"/>
      <c r="CA653" s="24"/>
      <c r="CB653" s="24"/>
      <c r="CC653" s="24"/>
      <c r="CD653" s="24"/>
    </row>
    <row r="654" spans="1:82" ht="16.5" customHeight="1" x14ac:dyDescent="0.25">
      <c r="A654" s="26"/>
      <c r="B654" s="26"/>
      <c r="C654" s="26"/>
      <c r="D654" s="26"/>
      <c r="E654" s="26"/>
      <c r="F654" s="26"/>
      <c r="G654" s="26"/>
      <c r="H654" s="24"/>
      <c r="I654" s="27"/>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24"/>
      <c r="AH654" s="24"/>
      <c r="AI654" s="24"/>
      <c r="AJ654" s="24"/>
      <c r="AK654" s="24"/>
      <c r="AL654" s="24"/>
      <c r="AM654" s="24"/>
      <c r="AN654" s="24"/>
      <c r="AO654" s="24"/>
      <c r="AP654" s="24"/>
      <c r="AQ654" s="24"/>
      <c r="AR654" s="24"/>
      <c r="AS654" s="24"/>
      <c r="AT654" s="24"/>
      <c r="AU654" s="24"/>
      <c r="AV654" s="24"/>
      <c r="AW654" s="24"/>
      <c r="AX654" s="24"/>
      <c r="AY654" s="24"/>
      <c r="AZ654" s="24"/>
      <c r="BA654" s="24"/>
      <c r="BB654" s="24"/>
      <c r="BC654" s="24"/>
      <c r="BD654" s="24"/>
      <c r="BE654" s="24"/>
      <c r="BF654" s="24"/>
      <c r="BG654" s="24"/>
      <c r="BH654" s="24"/>
      <c r="BI654" s="24"/>
      <c r="BJ654" s="24"/>
      <c r="BK654" s="24"/>
      <c r="BL654" s="24"/>
      <c r="BM654" s="24"/>
      <c r="BN654" s="24"/>
      <c r="BO654" s="24"/>
      <c r="BP654" s="24"/>
      <c r="BQ654" s="24"/>
      <c r="BR654" s="24"/>
      <c r="BS654" s="24"/>
      <c r="BT654" s="24"/>
      <c r="BU654" s="24"/>
      <c r="BV654" s="24"/>
      <c r="BW654" s="24"/>
      <c r="BX654" s="24"/>
      <c r="BY654" s="24"/>
      <c r="BZ654" s="24"/>
      <c r="CA654" s="24"/>
      <c r="CB654" s="24"/>
      <c r="CC654" s="24"/>
      <c r="CD654" s="24"/>
    </row>
    <row r="655" spans="1:82" ht="16.5" customHeight="1" x14ac:dyDescent="0.25">
      <c r="A655" s="26"/>
      <c r="B655" s="26"/>
      <c r="C655" s="26"/>
      <c r="D655" s="26"/>
      <c r="E655" s="26"/>
      <c r="F655" s="26"/>
      <c r="G655" s="26"/>
      <c r="H655" s="24"/>
      <c r="I655" s="27"/>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24"/>
      <c r="AH655" s="24"/>
      <c r="AI655" s="24"/>
      <c r="AJ655" s="24"/>
      <c r="AK655" s="24"/>
      <c r="AL655" s="24"/>
      <c r="AM655" s="24"/>
      <c r="AN655" s="24"/>
      <c r="AO655" s="24"/>
      <c r="AP655" s="24"/>
      <c r="AQ655" s="24"/>
      <c r="AR655" s="24"/>
      <c r="AS655" s="24"/>
      <c r="AT655" s="24"/>
      <c r="AU655" s="24"/>
      <c r="AV655" s="24"/>
      <c r="AW655" s="24"/>
      <c r="AX655" s="24"/>
      <c r="AY655" s="24"/>
      <c r="AZ655" s="24"/>
      <c r="BA655" s="24"/>
      <c r="BB655" s="24"/>
      <c r="BC655" s="24"/>
      <c r="BD655" s="24"/>
      <c r="BE655" s="24"/>
      <c r="BF655" s="24"/>
      <c r="BG655" s="24"/>
      <c r="BH655" s="24"/>
      <c r="BI655" s="24"/>
      <c r="BJ655" s="24"/>
      <c r="BK655" s="24"/>
      <c r="BL655" s="24"/>
      <c r="BM655" s="24"/>
      <c r="BN655" s="24"/>
      <c r="BO655" s="24"/>
      <c r="BP655" s="24"/>
      <c r="BQ655" s="24"/>
      <c r="BR655" s="24"/>
      <c r="BS655" s="24"/>
      <c r="BT655" s="24"/>
      <c r="BU655" s="24"/>
      <c r="BV655" s="24"/>
      <c r="BW655" s="24"/>
      <c r="BX655" s="24"/>
      <c r="BY655" s="24"/>
      <c r="BZ655" s="24"/>
      <c r="CA655" s="24"/>
      <c r="CB655" s="24"/>
      <c r="CC655" s="24"/>
      <c r="CD655" s="24"/>
    </row>
    <row r="656" spans="1:82" ht="16.5" customHeight="1" x14ac:dyDescent="0.25">
      <c r="A656" s="26"/>
      <c r="B656" s="26"/>
      <c r="C656" s="26"/>
      <c r="D656" s="26"/>
      <c r="E656" s="26"/>
      <c r="F656" s="26"/>
      <c r="G656" s="26"/>
      <c r="H656" s="24"/>
      <c r="I656" s="27"/>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24"/>
      <c r="AH656" s="24"/>
      <c r="AI656" s="24"/>
      <c r="AJ656" s="24"/>
      <c r="AK656" s="24"/>
      <c r="AL656" s="24"/>
      <c r="AM656" s="24"/>
      <c r="AN656" s="24"/>
      <c r="AO656" s="24"/>
      <c r="AP656" s="24"/>
      <c r="AQ656" s="24"/>
      <c r="AR656" s="24"/>
      <c r="AS656" s="24"/>
      <c r="AT656" s="24"/>
      <c r="AU656" s="24"/>
      <c r="AV656" s="24"/>
      <c r="AW656" s="24"/>
      <c r="AX656" s="24"/>
      <c r="AY656" s="24"/>
      <c r="AZ656" s="24"/>
      <c r="BA656" s="24"/>
      <c r="BB656" s="24"/>
      <c r="BC656" s="24"/>
      <c r="BD656" s="24"/>
      <c r="BE656" s="24"/>
      <c r="BF656" s="24"/>
      <c r="BG656" s="24"/>
      <c r="BH656" s="24"/>
      <c r="BI656" s="24"/>
      <c r="BJ656" s="24"/>
      <c r="BK656" s="24"/>
      <c r="BL656" s="24"/>
      <c r="BM656" s="24"/>
      <c r="BN656" s="24"/>
      <c r="BO656" s="24"/>
      <c r="BP656" s="24"/>
      <c r="BQ656" s="24"/>
      <c r="BR656" s="24"/>
      <c r="BS656" s="24"/>
      <c r="BT656" s="24"/>
      <c r="BU656" s="24"/>
      <c r="BV656" s="24"/>
      <c r="BW656" s="24"/>
      <c r="BX656" s="24"/>
      <c r="BY656" s="24"/>
      <c r="BZ656" s="24"/>
      <c r="CA656" s="24"/>
      <c r="CB656" s="24"/>
      <c r="CC656" s="24"/>
      <c r="CD656" s="24"/>
    </row>
    <row r="657" spans="1:82" ht="16.5" customHeight="1" x14ac:dyDescent="0.25">
      <c r="A657" s="26"/>
      <c r="B657" s="26"/>
      <c r="C657" s="26"/>
      <c r="D657" s="26"/>
      <c r="E657" s="26"/>
      <c r="F657" s="26"/>
      <c r="G657" s="26"/>
      <c r="H657" s="24"/>
      <c r="I657" s="27"/>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24"/>
      <c r="AH657" s="24"/>
      <c r="AI657" s="24"/>
      <c r="AJ657" s="24"/>
      <c r="AK657" s="24"/>
      <c r="AL657" s="24"/>
      <c r="AM657" s="24"/>
      <c r="AN657" s="24"/>
      <c r="AO657" s="24"/>
      <c r="AP657" s="24"/>
      <c r="AQ657" s="24"/>
      <c r="AR657" s="24"/>
      <c r="AS657" s="24"/>
      <c r="AT657" s="24"/>
      <c r="AU657" s="24"/>
      <c r="AV657" s="24"/>
      <c r="AW657" s="24"/>
      <c r="AX657" s="24"/>
      <c r="AY657" s="24"/>
      <c r="AZ657" s="24"/>
      <c r="BA657" s="24"/>
      <c r="BB657" s="24"/>
      <c r="BC657" s="24"/>
      <c r="BD657" s="24"/>
      <c r="BE657" s="24"/>
      <c r="BF657" s="24"/>
      <c r="BG657" s="24"/>
      <c r="BH657" s="24"/>
      <c r="BI657" s="24"/>
      <c r="BJ657" s="24"/>
      <c r="BK657" s="24"/>
      <c r="BL657" s="24"/>
      <c r="BM657" s="24"/>
      <c r="BN657" s="24"/>
      <c r="BO657" s="24"/>
      <c r="BP657" s="24"/>
      <c r="BQ657" s="24"/>
      <c r="BR657" s="24"/>
      <c r="BS657" s="24"/>
      <c r="BT657" s="24"/>
      <c r="BU657" s="24"/>
      <c r="BV657" s="24"/>
      <c r="BW657" s="24"/>
      <c r="BX657" s="24"/>
      <c r="BY657" s="24"/>
      <c r="BZ657" s="24"/>
      <c r="CA657" s="24"/>
      <c r="CB657" s="24"/>
      <c r="CC657" s="24"/>
      <c r="CD657" s="24"/>
    </row>
    <row r="658" spans="1:82" ht="16.5" customHeight="1" x14ac:dyDescent="0.25">
      <c r="A658" s="26"/>
      <c r="B658" s="26"/>
      <c r="C658" s="26"/>
      <c r="D658" s="26"/>
      <c r="E658" s="26"/>
      <c r="F658" s="26"/>
      <c r="G658" s="26"/>
      <c r="H658" s="24"/>
      <c r="I658" s="27"/>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24"/>
      <c r="AH658" s="24"/>
      <c r="AI658" s="24"/>
      <c r="AJ658" s="24"/>
      <c r="AK658" s="24"/>
      <c r="AL658" s="24"/>
      <c r="AM658" s="24"/>
      <c r="AN658" s="24"/>
      <c r="AO658" s="24"/>
      <c r="AP658" s="24"/>
      <c r="AQ658" s="24"/>
      <c r="AR658" s="24"/>
      <c r="AS658" s="24"/>
      <c r="AT658" s="24"/>
      <c r="AU658" s="24"/>
      <c r="AV658" s="24"/>
      <c r="AW658" s="24"/>
      <c r="AX658" s="24"/>
      <c r="AY658" s="24"/>
      <c r="AZ658" s="24"/>
      <c r="BA658" s="24"/>
      <c r="BB658" s="24"/>
      <c r="BC658" s="24"/>
      <c r="BD658" s="24"/>
      <c r="BE658" s="24"/>
      <c r="BF658" s="24"/>
      <c r="BG658" s="24"/>
      <c r="BH658" s="24"/>
      <c r="BI658" s="24"/>
      <c r="BJ658" s="24"/>
      <c r="BK658" s="24"/>
      <c r="BL658" s="24"/>
      <c r="BM658" s="24"/>
      <c r="BN658" s="24"/>
      <c r="BO658" s="24"/>
      <c r="BP658" s="24"/>
      <c r="BQ658" s="24"/>
      <c r="BR658" s="24"/>
      <c r="BS658" s="24"/>
      <c r="BT658" s="24"/>
      <c r="BU658" s="24"/>
      <c r="BV658" s="24"/>
      <c r="BW658" s="24"/>
      <c r="BX658" s="24"/>
      <c r="BY658" s="24"/>
      <c r="BZ658" s="24"/>
      <c r="CA658" s="24"/>
      <c r="CB658" s="24"/>
      <c r="CC658" s="24"/>
      <c r="CD658" s="24"/>
    </row>
    <row r="659" spans="1:82" ht="16.5" customHeight="1" x14ac:dyDescent="0.25">
      <c r="A659" s="26"/>
      <c r="B659" s="26"/>
      <c r="C659" s="26"/>
      <c r="D659" s="26"/>
      <c r="E659" s="26"/>
      <c r="F659" s="26"/>
      <c r="G659" s="26"/>
      <c r="H659" s="24"/>
      <c r="I659" s="27"/>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24"/>
      <c r="AH659" s="24"/>
      <c r="AI659" s="24"/>
      <c r="AJ659" s="24"/>
      <c r="AK659" s="24"/>
      <c r="AL659" s="24"/>
      <c r="AM659" s="24"/>
      <c r="AN659" s="24"/>
      <c r="AO659" s="24"/>
      <c r="AP659" s="24"/>
      <c r="AQ659" s="24"/>
      <c r="AR659" s="24"/>
      <c r="AS659" s="24"/>
      <c r="AT659" s="24"/>
      <c r="AU659" s="24"/>
      <c r="AV659" s="24"/>
      <c r="AW659" s="24"/>
      <c r="AX659" s="24"/>
      <c r="AY659" s="24"/>
      <c r="AZ659" s="24"/>
      <c r="BA659" s="24"/>
      <c r="BB659" s="24"/>
      <c r="BC659" s="24"/>
      <c r="BD659" s="24"/>
      <c r="BE659" s="24"/>
      <c r="BF659" s="24"/>
      <c r="BG659" s="24"/>
      <c r="BH659" s="24"/>
      <c r="BI659" s="24"/>
      <c r="BJ659" s="24"/>
      <c r="BK659" s="24"/>
      <c r="BL659" s="24"/>
      <c r="BM659" s="24"/>
      <c r="BN659" s="24"/>
      <c r="BO659" s="24"/>
      <c r="BP659" s="24"/>
      <c r="BQ659" s="24"/>
      <c r="BR659" s="24"/>
      <c r="BS659" s="24"/>
      <c r="BT659" s="24"/>
      <c r="BU659" s="24"/>
      <c r="BV659" s="24"/>
      <c r="BW659" s="24"/>
      <c r="BX659" s="24"/>
      <c r="BY659" s="24"/>
      <c r="BZ659" s="24"/>
      <c r="CA659" s="24"/>
      <c r="CB659" s="24"/>
      <c r="CC659" s="24"/>
      <c r="CD659" s="24"/>
    </row>
    <row r="660" spans="1:82" ht="16.5" customHeight="1" x14ac:dyDescent="0.25">
      <c r="A660" s="26"/>
      <c r="B660" s="26"/>
      <c r="C660" s="26"/>
      <c r="D660" s="26"/>
      <c r="E660" s="26"/>
      <c r="F660" s="26"/>
      <c r="G660" s="26"/>
      <c r="H660" s="24"/>
      <c r="I660" s="27"/>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24"/>
      <c r="AH660" s="24"/>
      <c r="AI660" s="24"/>
      <c r="AJ660" s="24"/>
      <c r="AK660" s="24"/>
      <c r="AL660" s="24"/>
      <c r="AM660" s="24"/>
      <c r="AN660" s="24"/>
      <c r="AO660" s="24"/>
      <c r="AP660" s="24"/>
      <c r="AQ660" s="24"/>
      <c r="AR660" s="24"/>
      <c r="AS660" s="24"/>
      <c r="AT660" s="24"/>
      <c r="AU660" s="24"/>
      <c r="AV660" s="24"/>
      <c r="AW660" s="24"/>
      <c r="AX660" s="24"/>
      <c r="AY660" s="24"/>
      <c r="AZ660" s="24"/>
      <c r="BA660" s="24"/>
      <c r="BB660" s="24"/>
      <c r="BC660" s="24"/>
      <c r="BD660" s="24"/>
      <c r="BE660" s="24"/>
      <c r="BF660" s="24"/>
      <c r="BG660" s="24"/>
      <c r="BH660" s="24"/>
      <c r="BI660" s="24"/>
      <c r="BJ660" s="24"/>
      <c r="BK660" s="24"/>
      <c r="BL660" s="24"/>
      <c r="BM660" s="24"/>
      <c r="BN660" s="24"/>
      <c r="BO660" s="24"/>
      <c r="BP660" s="24"/>
      <c r="BQ660" s="24"/>
      <c r="BR660" s="24"/>
      <c r="BS660" s="24"/>
      <c r="BT660" s="24"/>
      <c r="BU660" s="24"/>
      <c r="BV660" s="24"/>
      <c r="BW660" s="24"/>
      <c r="BX660" s="24"/>
      <c r="BY660" s="24"/>
      <c r="BZ660" s="24"/>
      <c r="CA660" s="24"/>
      <c r="CB660" s="24"/>
      <c r="CC660" s="24"/>
      <c r="CD660" s="24"/>
    </row>
    <row r="661" spans="1:82" ht="16.5" customHeight="1" x14ac:dyDescent="0.25">
      <c r="A661" s="26"/>
      <c r="B661" s="26"/>
      <c r="C661" s="26"/>
      <c r="D661" s="26"/>
      <c r="E661" s="26"/>
      <c r="F661" s="26"/>
      <c r="G661" s="26"/>
      <c r="H661" s="24"/>
      <c r="I661" s="27"/>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24"/>
      <c r="AH661" s="24"/>
      <c r="AI661" s="24"/>
      <c r="AJ661" s="24"/>
      <c r="AK661" s="24"/>
      <c r="AL661" s="24"/>
      <c r="AM661" s="24"/>
      <c r="AN661" s="24"/>
      <c r="AO661" s="24"/>
      <c r="AP661" s="24"/>
      <c r="AQ661" s="24"/>
      <c r="AR661" s="24"/>
      <c r="AS661" s="24"/>
      <c r="AT661" s="24"/>
      <c r="AU661" s="24"/>
      <c r="AV661" s="24"/>
      <c r="AW661" s="24"/>
      <c r="AX661" s="24"/>
      <c r="AY661" s="24"/>
      <c r="AZ661" s="24"/>
      <c r="BA661" s="24"/>
      <c r="BB661" s="24"/>
      <c r="BC661" s="24"/>
      <c r="BD661" s="24"/>
      <c r="BE661" s="24"/>
      <c r="BF661" s="24"/>
      <c r="BG661" s="24"/>
      <c r="BH661" s="24"/>
      <c r="BI661" s="24"/>
      <c r="BJ661" s="24"/>
      <c r="BK661" s="24"/>
      <c r="BL661" s="24"/>
      <c r="BM661" s="24"/>
      <c r="BN661" s="24"/>
      <c r="BO661" s="24"/>
      <c r="BP661" s="24"/>
      <c r="BQ661" s="24"/>
      <c r="BR661" s="24"/>
      <c r="BS661" s="24"/>
      <c r="BT661" s="24"/>
      <c r="BU661" s="24"/>
      <c r="BV661" s="24"/>
      <c r="BW661" s="24"/>
      <c r="BX661" s="24"/>
      <c r="BY661" s="24"/>
      <c r="BZ661" s="24"/>
      <c r="CA661" s="24"/>
      <c r="CB661" s="24"/>
      <c r="CC661" s="24"/>
      <c r="CD661" s="24"/>
    </row>
    <row r="662" spans="1:82" ht="16.5" customHeight="1" x14ac:dyDescent="0.25">
      <c r="A662" s="26"/>
      <c r="B662" s="26"/>
      <c r="C662" s="26"/>
      <c r="D662" s="26"/>
      <c r="E662" s="26"/>
      <c r="F662" s="26"/>
      <c r="G662" s="26"/>
      <c r="H662" s="24"/>
      <c r="I662" s="27"/>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24"/>
      <c r="AH662" s="24"/>
      <c r="AI662" s="24"/>
      <c r="AJ662" s="24"/>
      <c r="AK662" s="24"/>
      <c r="AL662" s="24"/>
      <c r="AM662" s="24"/>
      <c r="AN662" s="24"/>
      <c r="AO662" s="24"/>
      <c r="AP662" s="24"/>
      <c r="AQ662" s="24"/>
      <c r="AR662" s="24"/>
      <c r="AS662" s="24"/>
      <c r="AT662" s="24"/>
      <c r="AU662" s="24"/>
      <c r="AV662" s="24"/>
      <c r="AW662" s="24"/>
      <c r="AX662" s="24"/>
      <c r="AY662" s="24"/>
      <c r="AZ662" s="24"/>
      <c r="BA662" s="24"/>
      <c r="BB662" s="24"/>
      <c r="BC662" s="24"/>
      <c r="BD662" s="24"/>
      <c r="BE662" s="24"/>
      <c r="BF662" s="24"/>
      <c r="BG662" s="24"/>
      <c r="BH662" s="24"/>
      <c r="BI662" s="24"/>
      <c r="BJ662" s="24"/>
      <c r="BK662" s="24"/>
      <c r="BL662" s="24"/>
      <c r="BM662" s="24"/>
      <c r="BN662" s="24"/>
      <c r="BO662" s="24"/>
      <c r="BP662" s="24"/>
      <c r="BQ662" s="24"/>
      <c r="BR662" s="24"/>
      <c r="BS662" s="24"/>
      <c r="BT662" s="24"/>
      <c r="BU662" s="24"/>
      <c r="BV662" s="24"/>
      <c r="BW662" s="24"/>
      <c r="BX662" s="24"/>
      <c r="BY662" s="24"/>
      <c r="BZ662" s="24"/>
      <c r="CA662" s="24"/>
      <c r="CB662" s="24"/>
      <c r="CC662" s="24"/>
      <c r="CD662" s="24"/>
    </row>
    <row r="663" spans="1:82" ht="16.5" customHeight="1" x14ac:dyDescent="0.25">
      <c r="A663" s="26"/>
      <c r="B663" s="26"/>
      <c r="C663" s="26"/>
      <c r="D663" s="26"/>
      <c r="E663" s="26"/>
      <c r="F663" s="26"/>
      <c r="G663" s="26"/>
      <c r="H663" s="24"/>
      <c r="I663" s="27"/>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c r="BC663" s="24"/>
      <c r="BD663" s="24"/>
      <c r="BE663" s="24"/>
      <c r="BF663" s="24"/>
      <c r="BG663" s="24"/>
      <c r="BH663" s="24"/>
      <c r="BI663" s="24"/>
      <c r="BJ663" s="24"/>
      <c r="BK663" s="24"/>
      <c r="BL663" s="24"/>
      <c r="BM663" s="24"/>
      <c r="BN663" s="24"/>
      <c r="BO663" s="24"/>
      <c r="BP663" s="24"/>
      <c r="BQ663" s="24"/>
      <c r="BR663" s="24"/>
      <c r="BS663" s="24"/>
      <c r="BT663" s="24"/>
      <c r="BU663" s="24"/>
      <c r="BV663" s="24"/>
      <c r="BW663" s="24"/>
      <c r="BX663" s="24"/>
      <c r="BY663" s="24"/>
      <c r="BZ663" s="24"/>
      <c r="CA663" s="24"/>
      <c r="CB663" s="24"/>
      <c r="CC663" s="24"/>
      <c r="CD663" s="24"/>
    </row>
    <row r="664" spans="1:82" ht="16.5" customHeight="1" x14ac:dyDescent="0.25">
      <c r="A664" s="26"/>
      <c r="B664" s="26"/>
      <c r="C664" s="26"/>
      <c r="D664" s="26"/>
      <c r="E664" s="26"/>
      <c r="F664" s="26"/>
      <c r="G664" s="26"/>
      <c r="H664" s="24"/>
      <c r="I664" s="27"/>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24"/>
      <c r="AH664" s="24"/>
      <c r="AI664" s="24"/>
      <c r="AJ664" s="24"/>
      <c r="AK664" s="24"/>
      <c r="AL664" s="24"/>
      <c r="AM664" s="24"/>
      <c r="AN664" s="24"/>
      <c r="AO664" s="24"/>
      <c r="AP664" s="24"/>
      <c r="AQ664" s="24"/>
      <c r="AR664" s="24"/>
      <c r="AS664" s="24"/>
      <c r="AT664" s="24"/>
      <c r="AU664" s="24"/>
      <c r="AV664" s="24"/>
      <c r="AW664" s="24"/>
      <c r="AX664" s="24"/>
      <c r="AY664" s="24"/>
      <c r="AZ664" s="24"/>
      <c r="BA664" s="24"/>
      <c r="BB664" s="24"/>
      <c r="BC664" s="24"/>
      <c r="BD664" s="24"/>
      <c r="BE664" s="24"/>
      <c r="BF664" s="24"/>
      <c r="BG664" s="24"/>
      <c r="BH664" s="24"/>
      <c r="BI664" s="24"/>
      <c r="BJ664" s="24"/>
      <c r="BK664" s="24"/>
      <c r="BL664" s="24"/>
      <c r="BM664" s="24"/>
      <c r="BN664" s="24"/>
      <c r="BO664" s="24"/>
      <c r="BP664" s="24"/>
      <c r="BQ664" s="24"/>
      <c r="BR664" s="24"/>
      <c r="BS664" s="24"/>
      <c r="BT664" s="24"/>
      <c r="BU664" s="24"/>
      <c r="BV664" s="24"/>
      <c r="BW664" s="24"/>
      <c r="BX664" s="24"/>
      <c r="BY664" s="24"/>
      <c r="BZ664" s="24"/>
      <c r="CA664" s="24"/>
      <c r="CB664" s="24"/>
      <c r="CC664" s="24"/>
      <c r="CD664" s="24"/>
    </row>
    <row r="665" spans="1:82" ht="16.5" customHeight="1" x14ac:dyDescent="0.25">
      <c r="A665" s="26"/>
      <c r="B665" s="26"/>
      <c r="C665" s="26"/>
      <c r="D665" s="26"/>
      <c r="E665" s="26"/>
      <c r="F665" s="26"/>
      <c r="G665" s="26"/>
      <c r="H665" s="24"/>
      <c r="I665" s="27"/>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c r="BC665" s="24"/>
      <c r="BD665" s="24"/>
      <c r="BE665" s="24"/>
      <c r="BF665" s="24"/>
      <c r="BG665" s="24"/>
      <c r="BH665" s="24"/>
      <c r="BI665" s="24"/>
      <c r="BJ665" s="24"/>
      <c r="BK665" s="24"/>
      <c r="BL665" s="24"/>
      <c r="BM665" s="24"/>
      <c r="BN665" s="24"/>
      <c r="BO665" s="24"/>
      <c r="BP665" s="24"/>
      <c r="BQ665" s="24"/>
      <c r="BR665" s="24"/>
      <c r="BS665" s="24"/>
      <c r="BT665" s="24"/>
      <c r="BU665" s="24"/>
      <c r="BV665" s="24"/>
      <c r="BW665" s="24"/>
      <c r="BX665" s="24"/>
      <c r="BY665" s="24"/>
      <c r="BZ665" s="24"/>
      <c r="CA665" s="24"/>
      <c r="CB665" s="24"/>
      <c r="CC665" s="24"/>
      <c r="CD665" s="24"/>
    </row>
    <row r="666" spans="1:82" ht="16.5" customHeight="1" x14ac:dyDescent="0.25">
      <c r="A666" s="26"/>
      <c r="B666" s="26"/>
      <c r="C666" s="26"/>
      <c r="D666" s="26"/>
      <c r="E666" s="26"/>
      <c r="F666" s="26"/>
      <c r="G666" s="26"/>
      <c r="H666" s="24"/>
      <c r="I666" s="27"/>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c r="BC666" s="24"/>
      <c r="BD666" s="24"/>
      <c r="BE666" s="24"/>
      <c r="BF666" s="24"/>
      <c r="BG666" s="24"/>
      <c r="BH666" s="24"/>
      <c r="BI666" s="24"/>
      <c r="BJ666" s="24"/>
      <c r="BK666" s="24"/>
      <c r="BL666" s="24"/>
      <c r="BM666" s="24"/>
      <c r="BN666" s="24"/>
      <c r="BO666" s="24"/>
      <c r="BP666" s="24"/>
      <c r="BQ666" s="24"/>
      <c r="BR666" s="24"/>
      <c r="BS666" s="24"/>
      <c r="BT666" s="24"/>
      <c r="BU666" s="24"/>
      <c r="BV666" s="24"/>
      <c r="BW666" s="24"/>
      <c r="BX666" s="24"/>
      <c r="BY666" s="24"/>
      <c r="BZ666" s="24"/>
      <c r="CA666" s="24"/>
      <c r="CB666" s="24"/>
      <c r="CC666" s="24"/>
      <c r="CD666" s="24"/>
    </row>
    <row r="667" spans="1:82" ht="16.5" customHeight="1" x14ac:dyDescent="0.25">
      <c r="A667" s="26"/>
      <c r="B667" s="26"/>
      <c r="C667" s="26"/>
      <c r="D667" s="26"/>
      <c r="E667" s="26"/>
      <c r="F667" s="26"/>
      <c r="G667" s="26"/>
      <c r="H667" s="24"/>
      <c r="I667" s="27"/>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C667" s="24"/>
      <c r="BD667" s="24"/>
      <c r="BE667" s="24"/>
      <c r="BF667" s="24"/>
      <c r="BG667" s="24"/>
      <c r="BH667" s="24"/>
      <c r="BI667" s="24"/>
      <c r="BJ667" s="24"/>
      <c r="BK667" s="24"/>
      <c r="BL667" s="24"/>
      <c r="BM667" s="24"/>
      <c r="BN667" s="24"/>
      <c r="BO667" s="24"/>
      <c r="BP667" s="24"/>
      <c r="BQ667" s="24"/>
      <c r="BR667" s="24"/>
      <c r="BS667" s="24"/>
      <c r="BT667" s="24"/>
      <c r="BU667" s="24"/>
      <c r="BV667" s="24"/>
      <c r="BW667" s="24"/>
      <c r="BX667" s="24"/>
      <c r="BY667" s="24"/>
      <c r="BZ667" s="24"/>
      <c r="CA667" s="24"/>
      <c r="CB667" s="24"/>
      <c r="CC667" s="24"/>
      <c r="CD667" s="24"/>
    </row>
    <row r="668" spans="1:82" ht="16.5" customHeight="1" x14ac:dyDescent="0.25">
      <c r="A668" s="26"/>
      <c r="B668" s="26"/>
      <c r="C668" s="26"/>
      <c r="D668" s="26"/>
      <c r="E668" s="26"/>
      <c r="F668" s="26"/>
      <c r="G668" s="26"/>
      <c r="H668" s="24"/>
      <c r="I668" s="27"/>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c r="BC668" s="24"/>
      <c r="BD668" s="24"/>
      <c r="BE668" s="24"/>
      <c r="BF668" s="24"/>
      <c r="BG668" s="24"/>
      <c r="BH668" s="24"/>
      <c r="BI668" s="24"/>
      <c r="BJ668" s="24"/>
      <c r="BK668" s="24"/>
      <c r="BL668" s="24"/>
      <c r="BM668" s="24"/>
      <c r="BN668" s="24"/>
      <c r="BO668" s="24"/>
      <c r="BP668" s="24"/>
      <c r="BQ668" s="24"/>
      <c r="BR668" s="24"/>
      <c r="BS668" s="24"/>
      <c r="BT668" s="24"/>
      <c r="BU668" s="24"/>
      <c r="BV668" s="24"/>
      <c r="BW668" s="24"/>
      <c r="BX668" s="24"/>
      <c r="BY668" s="24"/>
      <c r="BZ668" s="24"/>
      <c r="CA668" s="24"/>
      <c r="CB668" s="24"/>
      <c r="CC668" s="24"/>
      <c r="CD668" s="24"/>
    </row>
    <row r="669" spans="1:82" ht="16.5" customHeight="1" x14ac:dyDescent="0.25">
      <c r="A669" s="26"/>
      <c r="B669" s="26"/>
      <c r="C669" s="26"/>
      <c r="D669" s="26"/>
      <c r="E669" s="26"/>
      <c r="F669" s="26"/>
      <c r="G669" s="26"/>
      <c r="H669" s="24"/>
      <c r="I669" s="27"/>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c r="BC669" s="24"/>
      <c r="BD669" s="24"/>
      <c r="BE669" s="24"/>
      <c r="BF669" s="24"/>
      <c r="BG669" s="24"/>
      <c r="BH669" s="24"/>
      <c r="BI669" s="24"/>
      <c r="BJ669" s="24"/>
      <c r="BK669" s="24"/>
      <c r="BL669" s="24"/>
      <c r="BM669" s="24"/>
      <c r="BN669" s="24"/>
      <c r="BO669" s="24"/>
      <c r="BP669" s="24"/>
      <c r="BQ669" s="24"/>
      <c r="BR669" s="24"/>
      <c r="BS669" s="24"/>
      <c r="BT669" s="24"/>
      <c r="BU669" s="24"/>
      <c r="BV669" s="24"/>
      <c r="BW669" s="24"/>
      <c r="BX669" s="24"/>
      <c r="BY669" s="24"/>
      <c r="BZ669" s="24"/>
      <c r="CA669" s="24"/>
      <c r="CB669" s="24"/>
      <c r="CC669" s="24"/>
      <c r="CD669" s="24"/>
    </row>
    <row r="670" spans="1:82" ht="16.5" customHeight="1" x14ac:dyDescent="0.25">
      <c r="A670" s="26"/>
      <c r="B670" s="26"/>
      <c r="C670" s="26"/>
      <c r="D670" s="26"/>
      <c r="E670" s="26"/>
      <c r="F670" s="26"/>
      <c r="G670" s="26"/>
      <c r="H670" s="24"/>
      <c r="I670" s="27"/>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c r="BC670" s="24"/>
      <c r="BD670" s="24"/>
      <c r="BE670" s="24"/>
      <c r="BF670" s="24"/>
      <c r="BG670" s="24"/>
      <c r="BH670" s="24"/>
      <c r="BI670" s="24"/>
      <c r="BJ670" s="24"/>
      <c r="BK670" s="24"/>
      <c r="BL670" s="24"/>
      <c r="BM670" s="24"/>
      <c r="BN670" s="24"/>
      <c r="BO670" s="24"/>
      <c r="BP670" s="24"/>
      <c r="BQ670" s="24"/>
      <c r="BR670" s="24"/>
      <c r="BS670" s="24"/>
      <c r="BT670" s="24"/>
      <c r="BU670" s="24"/>
      <c r="BV670" s="24"/>
      <c r="BW670" s="24"/>
      <c r="BX670" s="24"/>
      <c r="BY670" s="24"/>
      <c r="BZ670" s="24"/>
      <c r="CA670" s="24"/>
      <c r="CB670" s="24"/>
      <c r="CC670" s="24"/>
      <c r="CD670" s="24"/>
    </row>
    <row r="671" spans="1:82" ht="16.5" customHeight="1" x14ac:dyDescent="0.25">
      <c r="A671" s="26"/>
      <c r="B671" s="26"/>
      <c r="C671" s="26"/>
      <c r="D671" s="26"/>
      <c r="E671" s="26"/>
      <c r="F671" s="26"/>
      <c r="G671" s="26"/>
      <c r="H671" s="24"/>
      <c r="I671" s="27"/>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c r="BC671" s="24"/>
      <c r="BD671" s="24"/>
      <c r="BE671" s="24"/>
      <c r="BF671" s="24"/>
      <c r="BG671" s="24"/>
      <c r="BH671" s="24"/>
      <c r="BI671" s="24"/>
      <c r="BJ671" s="24"/>
      <c r="BK671" s="24"/>
      <c r="BL671" s="24"/>
      <c r="BM671" s="24"/>
      <c r="BN671" s="24"/>
      <c r="BO671" s="24"/>
      <c r="BP671" s="24"/>
      <c r="BQ671" s="24"/>
      <c r="BR671" s="24"/>
      <c r="BS671" s="24"/>
      <c r="BT671" s="24"/>
      <c r="BU671" s="24"/>
      <c r="BV671" s="24"/>
      <c r="BW671" s="24"/>
      <c r="BX671" s="24"/>
      <c r="BY671" s="24"/>
      <c r="BZ671" s="24"/>
      <c r="CA671" s="24"/>
      <c r="CB671" s="24"/>
      <c r="CC671" s="24"/>
      <c r="CD671" s="24"/>
    </row>
    <row r="672" spans="1:82" ht="16.5" customHeight="1" x14ac:dyDescent="0.25">
      <c r="A672" s="26"/>
      <c r="B672" s="26"/>
      <c r="C672" s="26"/>
      <c r="D672" s="26"/>
      <c r="E672" s="26"/>
      <c r="F672" s="26"/>
      <c r="G672" s="26"/>
      <c r="H672" s="24"/>
      <c r="I672" s="27"/>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c r="BC672" s="24"/>
      <c r="BD672" s="24"/>
      <c r="BE672" s="24"/>
      <c r="BF672" s="24"/>
      <c r="BG672" s="24"/>
      <c r="BH672" s="24"/>
      <c r="BI672" s="24"/>
      <c r="BJ672" s="24"/>
      <c r="BK672" s="24"/>
      <c r="BL672" s="24"/>
      <c r="BM672" s="24"/>
      <c r="BN672" s="24"/>
      <c r="BO672" s="24"/>
      <c r="BP672" s="24"/>
      <c r="BQ672" s="24"/>
      <c r="BR672" s="24"/>
      <c r="BS672" s="24"/>
      <c r="BT672" s="24"/>
      <c r="BU672" s="24"/>
      <c r="BV672" s="24"/>
      <c r="BW672" s="24"/>
      <c r="BX672" s="24"/>
      <c r="BY672" s="24"/>
      <c r="BZ672" s="24"/>
      <c r="CA672" s="24"/>
      <c r="CB672" s="24"/>
      <c r="CC672" s="24"/>
      <c r="CD672" s="24"/>
    </row>
    <row r="673" spans="1:82" ht="16.5" customHeight="1" x14ac:dyDescent="0.25">
      <c r="A673" s="26"/>
      <c r="B673" s="26"/>
      <c r="C673" s="26"/>
      <c r="D673" s="26"/>
      <c r="E673" s="26"/>
      <c r="F673" s="26"/>
      <c r="G673" s="26"/>
      <c r="H673" s="24"/>
      <c r="I673" s="27"/>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c r="BC673" s="24"/>
      <c r="BD673" s="24"/>
      <c r="BE673" s="24"/>
      <c r="BF673" s="24"/>
      <c r="BG673" s="24"/>
      <c r="BH673" s="24"/>
      <c r="BI673" s="24"/>
      <c r="BJ673" s="24"/>
      <c r="BK673" s="24"/>
      <c r="BL673" s="24"/>
      <c r="BM673" s="24"/>
      <c r="BN673" s="24"/>
      <c r="BO673" s="24"/>
      <c r="BP673" s="24"/>
      <c r="BQ673" s="24"/>
      <c r="BR673" s="24"/>
      <c r="BS673" s="24"/>
      <c r="BT673" s="24"/>
      <c r="BU673" s="24"/>
      <c r="BV673" s="24"/>
      <c r="BW673" s="24"/>
      <c r="BX673" s="24"/>
      <c r="BY673" s="24"/>
      <c r="BZ673" s="24"/>
      <c r="CA673" s="24"/>
      <c r="CB673" s="24"/>
      <c r="CC673" s="24"/>
      <c r="CD673" s="24"/>
    </row>
    <row r="674" spans="1:82" ht="16.5" customHeight="1" x14ac:dyDescent="0.25">
      <c r="A674" s="26"/>
      <c r="B674" s="26"/>
      <c r="C674" s="26"/>
      <c r="D674" s="26"/>
      <c r="E674" s="26"/>
      <c r="F674" s="26"/>
      <c r="G674" s="26"/>
      <c r="H674" s="24"/>
      <c r="I674" s="27"/>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c r="BC674" s="24"/>
      <c r="BD674" s="24"/>
      <c r="BE674" s="24"/>
      <c r="BF674" s="24"/>
      <c r="BG674" s="24"/>
      <c r="BH674" s="24"/>
      <c r="BI674" s="24"/>
      <c r="BJ674" s="24"/>
      <c r="BK674" s="24"/>
      <c r="BL674" s="24"/>
      <c r="BM674" s="24"/>
      <c r="BN674" s="24"/>
      <c r="BO674" s="24"/>
      <c r="BP674" s="24"/>
      <c r="BQ674" s="24"/>
      <c r="BR674" s="24"/>
      <c r="BS674" s="24"/>
      <c r="BT674" s="24"/>
      <c r="BU674" s="24"/>
      <c r="BV674" s="24"/>
      <c r="BW674" s="24"/>
      <c r="BX674" s="24"/>
      <c r="BY674" s="24"/>
      <c r="BZ674" s="24"/>
      <c r="CA674" s="24"/>
      <c r="CB674" s="24"/>
      <c r="CC674" s="24"/>
      <c r="CD674" s="24"/>
    </row>
    <row r="675" spans="1:82" ht="16.5" customHeight="1" x14ac:dyDescent="0.25">
      <c r="A675" s="26"/>
      <c r="B675" s="26"/>
      <c r="C675" s="26"/>
      <c r="D675" s="26"/>
      <c r="E675" s="26"/>
      <c r="F675" s="26"/>
      <c r="G675" s="26"/>
      <c r="H675" s="24"/>
      <c r="I675" s="27"/>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c r="BC675" s="24"/>
      <c r="BD675" s="24"/>
      <c r="BE675" s="24"/>
      <c r="BF675" s="24"/>
      <c r="BG675" s="24"/>
      <c r="BH675" s="24"/>
      <c r="BI675" s="24"/>
      <c r="BJ675" s="24"/>
      <c r="BK675" s="24"/>
      <c r="BL675" s="24"/>
      <c r="BM675" s="24"/>
      <c r="BN675" s="24"/>
      <c r="BO675" s="24"/>
      <c r="BP675" s="24"/>
      <c r="BQ675" s="24"/>
      <c r="BR675" s="24"/>
      <c r="BS675" s="24"/>
      <c r="BT675" s="24"/>
      <c r="BU675" s="24"/>
      <c r="BV675" s="24"/>
      <c r="BW675" s="24"/>
      <c r="BX675" s="24"/>
      <c r="BY675" s="24"/>
      <c r="BZ675" s="24"/>
      <c r="CA675" s="24"/>
      <c r="CB675" s="24"/>
      <c r="CC675" s="24"/>
      <c r="CD675" s="24"/>
    </row>
    <row r="676" spans="1:82" ht="16.5" customHeight="1" x14ac:dyDescent="0.25">
      <c r="A676" s="26"/>
      <c r="B676" s="26"/>
      <c r="C676" s="26"/>
      <c r="D676" s="26"/>
      <c r="E676" s="26"/>
      <c r="F676" s="26"/>
      <c r="G676" s="26"/>
      <c r="H676" s="24"/>
      <c r="I676" s="27"/>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c r="BC676" s="24"/>
      <c r="BD676" s="24"/>
      <c r="BE676" s="24"/>
      <c r="BF676" s="24"/>
      <c r="BG676" s="24"/>
      <c r="BH676" s="24"/>
      <c r="BI676" s="24"/>
      <c r="BJ676" s="24"/>
      <c r="BK676" s="24"/>
      <c r="BL676" s="24"/>
      <c r="BM676" s="24"/>
      <c r="BN676" s="24"/>
      <c r="BO676" s="24"/>
      <c r="BP676" s="24"/>
      <c r="BQ676" s="24"/>
      <c r="BR676" s="24"/>
      <c r="BS676" s="24"/>
      <c r="BT676" s="24"/>
      <c r="BU676" s="24"/>
      <c r="BV676" s="24"/>
      <c r="BW676" s="24"/>
      <c r="BX676" s="24"/>
      <c r="BY676" s="24"/>
      <c r="BZ676" s="24"/>
      <c r="CA676" s="24"/>
      <c r="CB676" s="24"/>
      <c r="CC676" s="24"/>
      <c r="CD676" s="24"/>
    </row>
    <row r="677" spans="1:82" ht="16.5" customHeight="1" x14ac:dyDescent="0.25">
      <c r="A677" s="26"/>
      <c r="B677" s="26"/>
      <c r="C677" s="26"/>
      <c r="D677" s="26"/>
      <c r="E677" s="26"/>
      <c r="F677" s="26"/>
      <c r="G677" s="26"/>
      <c r="H677" s="24"/>
      <c r="I677" s="27"/>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c r="BC677" s="24"/>
      <c r="BD677" s="24"/>
      <c r="BE677" s="24"/>
      <c r="BF677" s="24"/>
      <c r="BG677" s="24"/>
      <c r="BH677" s="24"/>
      <c r="BI677" s="24"/>
      <c r="BJ677" s="24"/>
      <c r="BK677" s="24"/>
      <c r="BL677" s="24"/>
      <c r="BM677" s="24"/>
      <c r="BN677" s="24"/>
      <c r="BO677" s="24"/>
      <c r="BP677" s="24"/>
      <c r="BQ677" s="24"/>
      <c r="BR677" s="24"/>
      <c r="BS677" s="24"/>
      <c r="BT677" s="24"/>
      <c r="BU677" s="24"/>
      <c r="BV677" s="24"/>
      <c r="BW677" s="24"/>
      <c r="BX677" s="24"/>
      <c r="BY677" s="24"/>
      <c r="BZ677" s="24"/>
      <c r="CA677" s="24"/>
      <c r="CB677" s="24"/>
      <c r="CC677" s="24"/>
      <c r="CD677" s="24"/>
    </row>
    <row r="678" spans="1:82" ht="16.5" customHeight="1" x14ac:dyDescent="0.25">
      <c r="A678" s="26"/>
      <c r="B678" s="26"/>
      <c r="C678" s="26"/>
      <c r="D678" s="26"/>
      <c r="E678" s="26"/>
      <c r="F678" s="26"/>
      <c r="G678" s="26"/>
      <c r="H678" s="24"/>
      <c r="I678" s="27"/>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c r="BC678" s="24"/>
      <c r="BD678" s="24"/>
      <c r="BE678" s="24"/>
      <c r="BF678" s="24"/>
      <c r="BG678" s="24"/>
      <c r="BH678" s="24"/>
      <c r="BI678" s="24"/>
      <c r="BJ678" s="24"/>
      <c r="BK678" s="24"/>
      <c r="BL678" s="24"/>
      <c r="BM678" s="24"/>
      <c r="BN678" s="24"/>
      <c r="BO678" s="24"/>
      <c r="BP678" s="24"/>
      <c r="BQ678" s="24"/>
      <c r="BR678" s="24"/>
      <c r="BS678" s="24"/>
      <c r="BT678" s="24"/>
      <c r="BU678" s="24"/>
      <c r="BV678" s="24"/>
      <c r="BW678" s="24"/>
      <c r="BX678" s="24"/>
      <c r="BY678" s="24"/>
      <c r="BZ678" s="24"/>
      <c r="CA678" s="24"/>
      <c r="CB678" s="24"/>
      <c r="CC678" s="24"/>
      <c r="CD678" s="24"/>
    </row>
    <row r="679" spans="1:82" ht="16.5" customHeight="1" x14ac:dyDescent="0.25">
      <c r="A679" s="26"/>
      <c r="B679" s="26"/>
      <c r="C679" s="26"/>
      <c r="D679" s="26"/>
      <c r="E679" s="26"/>
      <c r="F679" s="26"/>
      <c r="G679" s="26"/>
      <c r="H679" s="24"/>
      <c r="I679" s="27"/>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c r="BC679" s="24"/>
      <c r="BD679" s="24"/>
      <c r="BE679" s="24"/>
      <c r="BF679" s="24"/>
      <c r="BG679" s="24"/>
      <c r="BH679" s="24"/>
      <c r="BI679" s="24"/>
      <c r="BJ679" s="24"/>
      <c r="BK679" s="24"/>
      <c r="BL679" s="24"/>
      <c r="BM679" s="24"/>
      <c r="BN679" s="24"/>
      <c r="BO679" s="24"/>
      <c r="BP679" s="24"/>
      <c r="BQ679" s="24"/>
      <c r="BR679" s="24"/>
      <c r="BS679" s="24"/>
      <c r="BT679" s="24"/>
      <c r="BU679" s="24"/>
      <c r="BV679" s="24"/>
      <c r="BW679" s="24"/>
      <c r="BX679" s="24"/>
      <c r="BY679" s="24"/>
      <c r="BZ679" s="24"/>
      <c r="CA679" s="24"/>
      <c r="CB679" s="24"/>
      <c r="CC679" s="24"/>
      <c r="CD679" s="24"/>
    </row>
    <row r="680" spans="1:82" ht="16.5" customHeight="1" x14ac:dyDescent="0.25">
      <c r="A680" s="26"/>
      <c r="B680" s="26"/>
      <c r="C680" s="26"/>
      <c r="D680" s="26"/>
      <c r="E680" s="26"/>
      <c r="F680" s="26"/>
      <c r="G680" s="26"/>
      <c r="H680" s="24"/>
      <c r="I680" s="27"/>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c r="BC680" s="24"/>
      <c r="BD680" s="24"/>
      <c r="BE680" s="24"/>
      <c r="BF680" s="24"/>
      <c r="BG680" s="24"/>
      <c r="BH680" s="24"/>
      <c r="BI680" s="24"/>
      <c r="BJ680" s="24"/>
      <c r="BK680" s="24"/>
      <c r="BL680" s="24"/>
      <c r="BM680" s="24"/>
      <c r="BN680" s="24"/>
      <c r="BO680" s="24"/>
      <c r="BP680" s="24"/>
      <c r="BQ680" s="24"/>
      <c r="BR680" s="24"/>
      <c r="BS680" s="24"/>
      <c r="BT680" s="24"/>
      <c r="BU680" s="24"/>
      <c r="BV680" s="24"/>
      <c r="BW680" s="24"/>
      <c r="BX680" s="24"/>
      <c r="BY680" s="24"/>
      <c r="BZ680" s="24"/>
      <c r="CA680" s="24"/>
      <c r="CB680" s="24"/>
      <c r="CC680" s="24"/>
      <c r="CD680" s="24"/>
    </row>
    <row r="681" spans="1:82" ht="16.5" customHeight="1" x14ac:dyDescent="0.25">
      <c r="A681" s="26"/>
      <c r="B681" s="26"/>
      <c r="C681" s="26"/>
      <c r="D681" s="26"/>
      <c r="E681" s="26"/>
      <c r="F681" s="26"/>
      <c r="G681" s="26"/>
      <c r="H681" s="24"/>
      <c r="I681" s="27"/>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c r="BC681" s="24"/>
      <c r="BD681" s="24"/>
      <c r="BE681" s="24"/>
      <c r="BF681" s="24"/>
      <c r="BG681" s="24"/>
      <c r="BH681" s="24"/>
      <c r="BI681" s="24"/>
      <c r="BJ681" s="24"/>
      <c r="BK681" s="24"/>
      <c r="BL681" s="24"/>
      <c r="BM681" s="24"/>
      <c r="BN681" s="24"/>
      <c r="BO681" s="24"/>
      <c r="BP681" s="24"/>
      <c r="BQ681" s="24"/>
      <c r="BR681" s="24"/>
      <c r="BS681" s="24"/>
      <c r="BT681" s="24"/>
      <c r="BU681" s="24"/>
      <c r="BV681" s="24"/>
      <c r="BW681" s="24"/>
      <c r="BX681" s="24"/>
      <c r="BY681" s="24"/>
      <c r="BZ681" s="24"/>
      <c r="CA681" s="24"/>
      <c r="CB681" s="24"/>
      <c r="CC681" s="24"/>
      <c r="CD681" s="24"/>
    </row>
    <row r="682" spans="1:82" ht="16.5" customHeight="1" x14ac:dyDescent="0.25">
      <c r="A682" s="26"/>
      <c r="B682" s="26"/>
      <c r="C682" s="26"/>
      <c r="D682" s="26"/>
      <c r="E682" s="26"/>
      <c r="F682" s="26"/>
      <c r="G682" s="26"/>
      <c r="H682" s="24"/>
      <c r="I682" s="27"/>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c r="BC682" s="24"/>
      <c r="BD682" s="24"/>
      <c r="BE682" s="24"/>
      <c r="BF682" s="24"/>
      <c r="BG682" s="24"/>
      <c r="BH682" s="24"/>
      <c r="BI682" s="24"/>
      <c r="BJ682" s="24"/>
      <c r="BK682" s="24"/>
      <c r="BL682" s="24"/>
      <c r="BM682" s="24"/>
      <c r="BN682" s="24"/>
      <c r="BO682" s="24"/>
      <c r="BP682" s="24"/>
      <c r="BQ682" s="24"/>
      <c r="BR682" s="24"/>
      <c r="BS682" s="24"/>
      <c r="BT682" s="24"/>
      <c r="BU682" s="24"/>
      <c r="BV682" s="24"/>
      <c r="BW682" s="24"/>
      <c r="BX682" s="24"/>
      <c r="BY682" s="24"/>
      <c r="BZ682" s="24"/>
      <c r="CA682" s="24"/>
      <c r="CB682" s="24"/>
      <c r="CC682" s="24"/>
      <c r="CD682" s="24"/>
    </row>
    <row r="683" spans="1:82" ht="16.5" customHeight="1" x14ac:dyDescent="0.25">
      <c r="A683" s="26"/>
      <c r="B683" s="26"/>
      <c r="C683" s="26"/>
      <c r="D683" s="26"/>
      <c r="E683" s="26"/>
      <c r="F683" s="26"/>
      <c r="G683" s="26"/>
      <c r="H683" s="24"/>
      <c r="I683" s="27"/>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c r="BC683" s="24"/>
      <c r="BD683" s="24"/>
      <c r="BE683" s="24"/>
      <c r="BF683" s="24"/>
      <c r="BG683" s="24"/>
      <c r="BH683" s="24"/>
      <c r="BI683" s="24"/>
      <c r="BJ683" s="24"/>
      <c r="BK683" s="24"/>
      <c r="BL683" s="24"/>
      <c r="BM683" s="24"/>
      <c r="BN683" s="24"/>
      <c r="BO683" s="24"/>
      <c r="BP683" s="24"/>
      <c r="BQ683" s="24"/>
      <c r="BR683" s="24"/>
      <c r="BS683" s="24"/>
      <c r="BT683" s="24"/>
      <c r="BU683" s="24"/>
      <c r="BV683" s="24"/>
      <c r="BW683" s="24"/>
      <c r="BX683" s="24"/>
      <c r="BY683" s="24"/>
      <c r="BZ683" s="24"/>
      <c r="CA683" s="24"/>
      <c r="CB683" s="24"/>
      <c r="CC683" s="24"/>
      <c r="CD683" s="24"/>
    </row>
    <row r="684" spans="1:82" ht="16.5" customHeight="1" x14ac:dyDescent="0.25">
      <c r="A684" s="26"/>
      <c r="B684" s="26"/>
      <c r="C684" s="26"/>
      <c r="D684" s="26"/>
      <c r="E684" s="26"/>
      <c r="F684" s="26"/>
      <c r="G684" s="26"/>
      <c r="H684" s="24"/>
      <c r="I684" s="27"/>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c r="BC684" s="24"/>
      <c r="BD684" s="24"/>
      <c r="BE684" s="24"/>
      <c r="BF684" s="24"/>
      <c r="BG684" s="24"/>
      <c r="BH684" s="24"/>
      <c r="BI684" s="24"/>
      <c r="BJ684" s="24"/>
      <c r="BK684" s="24"/>
      <c r="BL684" s="24"/>
      <c r="BM684" s="24"/>
      <c r="BN684" s="24"/>
      <c r="BO684" s="24"/>
      <c r="BP684" s="24"/>
      <c r="BQ684" s="24"/>
      <c r="BR684" s="24"/>
      <c r="BS684" s="24"/>
      <c r="BT684" s="24"/>
      <c r="BU684" s="24"/>
      <c r="BV684" s="24"/>
      <c r="BW684" s="24"/>
      <c r="BX684" s="24"/>
      <c r="BY684" s="24"/>
      <c r="BZ684" s="24"/>
      <c r="CA684" s="24"/>
      <c r="CB684" s="24"/>
      <c r="CC684" s="24"/>
      <c r="CD684" s="24"/>
    </row>
    <row r="685" spans="1:82" ht="16.5" customHeight="1" x14ac:dyDescent="0.25">
      <c r="A685" s="26"/>
      <c r="B685" s="26"/>
      <c r="C685" s="26"/>
      <c r="D685" s="26"/>
      <c r="E685" s="26"/>
      <c r="F685" s="26"/>
      <c r="G685" s="26"/>
      <c r="H685" s="24"/>
      <c r="I685" s="27"/>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c r="BC685" s="24"/>
      <c r="BD685" s="24"/>
      <c r="BE685" s="24"/>
      <c r="BF685" s="24"/>
      <c r="BG685" s="24"/>
      <c r="BH685" s="24"/>
      <c r="BI685" s="24"/>
      <c r="BJ685" s="24"/>
      <c r="BK685" s="24"/>
      <c r="BL685" s="24"/>
      <c r="BM685" s="24"/>
      <c r="BN685" s="24"/>
      <c r="BO685" s="24"/>
      <c r="BP685" s="24"/>
      <c r="BQ685" s="24"/>
      <c r="BR685" s="24"/>
      <c r="BS685" s="24"/>
      <c r="BT685" s="24"/>
      <c r="BU685" s="24"/>
      <c r="BV685" s="24"/>
      <c r="BW685" s="24"/>
      <c r="BX685" s="24"/>
      <c r="BY685" s="24"/>
      <c r="BZ685" s="24"/>
      <c r="CA685" s="24"/>
      <c r="CB685" s="24"/>
      <c r="CC685" s="24"/>
      <c r="CD685" s="24"/>
    </row>
    <row r="686" spans="1:82" ht="16.5" customHeight="1" x14ac:dyDescent="0.25">
      <c r="A686" s="26"/>
      <c r="B686" s="26"/>
      <c r="C686" s="26"/>
      <c r="D686" s="26"/>
      <c r="E686" s="26"/>
      <c r="F686" s="26"/>
      <c r="G686" s="26"/>
      <c r="H686" s="24"/>
      <c r="I686" s="27"/>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c r="BC686" s="24"/>
      <c r="BD686" s="24"/>
      <c r="BE686" s="24"/>
      <c r="BF686" s="24"/>
      <c r="BG686" s="24"/>
      <c r="BH686" s="24"/>
      <c r="BI686" s="24"/>
      <c r="BJ686" s="24"/>
      <c r="BK686" s="24"/>
      <c r="BL686" s="24"/>
      <c r="BM686" s="24"/>
      <c r="BN686" s="24"/>
      <c r="BO686" s="24"/>
      <c r="BP686" s="24"/>
      <c r="BQ686" s="24"/>
      <c r="BR686" s="24"/>
      <c r="BS686" s="24"/>
      <c r="BT686" s="24"/>
      <c r="BU686" s="24"/>
      <c r="BV686" s="24"/>
      <c r="BW686" s="24"/>
      <c r="BX686" s="24"/>
      <c r="BY686" s="24"/>
      <c r="BZ686" s="24"/>
      <c r="CA686" s="24"/>
      <c r="CB686" s="24"/>
      <c r="CC686" s="24"/>
      <c r="CD686" s="24"/>
    </row>
    <row r="687" spans="1:82" ht="16.5" customHeight="1" x14ac:dyDescent="0.25">
      <c r="A687" s="26"/>
      <c r="B687" s="26"/>
      <c r="C687" s="26"/>
      <c r="D687" s="26"/>
      <c r="E687" s="26"/>
      <c r="F687" s="26"/>
      <c r="G687" s="26"/>
      <c r="H687" s="24"/>
      <c r="I687" s="27"/>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c r="BC687" s="24"/>
      <c r="BD687" s="24"/>
      <c r="BE687" s="24"/>
      <c r="BF687" s="24"/>
      <c r="BG687" s="24"/>
      <c r="BH687" s="24"/>
      <c r="BI687" s="24"/>
      <c r="BJ687" s="24"/>
      <c r="BK687" s="24"/>
      <c r="BL687" s="24"/>
      <c r="BM687" s="24"/>
      <c r="BN687" s="24"/>
      <c r="BO687" s="24"/>
      <c r="BP687" s="24"/>
      <c r="BQ687" s="24"/>
      <c r="BR687" s="24"/>
      <c r="BS687" s="24"/>
      <c r="BT687" s="24"/>
      <c r="BU687" s="24"/>
      <c r="BV687" s="24"/>
      <c r="BW687" s="24"/>
      <c r="BX687" s="24"/>
      <c r="BY687" s="24"/>
      <c r="BZ687" s="24"/>
      <c r="CA687" s="24"/>
      <c r="CB687" s="24"/>
      <c r="CC687" s="24"/>
      <c r="CD687" s="24"/>
    </row>
    <row r="688" spans="1:82" ht="16.5" customHeight="1" x14ac:dyDescent="0.25">
      <c r="A688" s="26"/>
      <c r="B688" s="26"/>
      <c r="C688" s="26"/>
      <c r="D688" s="26"/>
      <c r="E688" s="26"/>
      <c r="F688" s="26"/>
      <c r="G688" s="26"/>
      <c r="H688" s="24"/>
      <c r="I688" s="27"/>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c r="BC688" s="24"/>
      <c r="BD688" s="24"/>
      <c r="BE688" s="24"/>
      <c r="BF688" s="24"/>
      <c r="BG688" s="24"/>
      <c r="BH688" s="24"/>
      <c r="BI688" s="24"/>
      <c r="BJ688" s="24"/>
      <c r="BK688" s="24"/>
      <c r="BL688" s="24"/>
      <c r="BM688" s="24"/>
      <c r="BN688" s="24"/>
      <c r="BO688" s="24"/>
      <c r="BP688" s="24"/>
      <c r="BQ688" s="24"/>
      <c r="BR688" s="24"/>
      <c r="BS688" s="24"/>
      <c r="BT688" s="24"/>
      <c r="BU688" s="24"/>
      <c r="BV688" s="24"/>
      <c r="BW688" s="24"/>
      <c r="BX688" s="24"/>
      <c r="BY688" s="24"/>
      <c r="BZ688" s="24"/>
      <c r="CA688" s="24"/>
      <c r="CB688" s="24"/>
      <c r="CC688" s="24"/>
      <c r="CD688" s="24"/>
    </row>
    <row r="689" spans="1:82" ht="16.5" customHeight="1" x14ac:dyDescent="0.25">
      <c r="A689" s="26"/>
      <c r="B689" s="26"/>
      <c r="C689" s="26"/>
      <c r="D689" s="26"/>
      <c r="E689" s="26"/>
      <c r="F689" s="26"/>
      <c r="G689" s="26"/>
      <c r="H689" s="24"/>
      <c r="I689" s="27"/>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c r="BC689" s="24"/>
      <c r="BD689" s="24"/>
      <c r="BE689" s="24"/>
      <c r="BF689" s="24"/>
      <c r="BG689" s="24"/>
      <c r="BH689" s="24"/>
      <c r="BI689" s="24"/>
      <c r="BJ689" s="24"/>
      <c r="BK689" s="24"/>
      <c r="BL689" s="24"/>
      <c r="BM689" s="24"/>
      <c r="BN689" s="24"/>
      <c r="BO689" s="24"/>
      <c r="BP689" s="24"/>
      <c r="BQ689" s="24"/>
      <c r="BR689" s="24"/>
      <c r="BS689" s="24"/>
      <c r="BT689" s="24"/>
      <c r="BU689" s="24"/>
      <c r="BV689" s="24"/>
      <c r="BW689" s="24"/>
      <c r="BX689" s="24"/>
      <c r="BY689" s="24"/>
      <c r="BZ689" s="24"/>
      <c r="CA689" s="24"/>
      <c r="CB689" s="24"/>
      <c r="CC689" s="24"/>
      <c r="CD689" s="24"/>
    </row>
    <row r="690" spans="1:82" ht="16.5" customHeight="1" x14ac:dyDescent="0.25">
      <c r="A690" s="26"/>
      <c r="B690" s="26"/>
      <c r="C690" s="26"/>
      <c r="D690" s="26"/>
      <c r="E690" s="26"/>
      <c r="F690" s="26"/>
      <c r="G690" s="26"/>
      <c r="H690" s="24"/>
      <c r="I690" s="27"/>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c r="BC690" s="24"/>
      <c r="BD690" s="24"/>
      <c r="BE690" s="24"/>
      <c r="BF690" s="24"/>
      <c r="BG690" s="24"/>
      <c r="BH690" s="24"/>
      <c r="BI690" s="24"/>
      <c r="BJ690" s="24"/>
      <c r="BK690" s="24"/>
      <c r="BL690" s="24"/>
      <c r="BM690" s="24"/>
      <c r="BN690" s="24"/>
      <c r="BO690" s="24"/>
      <c r="BP690" s="24"/>
      <c r="BQ690" s="24"/>
      <c r="BR690" s="24"/>
      <c r="BS690" s="24"/>
      <c r="BT690" s="24"/>
      <c r="BU690" s="24"/>
      <c r="BV690" s="24"/>
      <c r="BW690" s="24"/>
      <c r="BX690" s="24"/>
      <c r="BY690" s="24"/>
      <c r="BZ690" s="24"/>
      <c r="CA690" s="24"/>
      <c r="CB690" s="24"/>
      <c r="CC690" s="24"/>
      <c r="CD690" s="24"/>
    </row>
    <row r="691" spans="1:82" ht="16.5" customHeight="1" x14ac:dyDescent="0.25">
      <c r="A691" s="26"/>
      <c r="B691" s="26"/>
      <c r="C691" s="26"/>
      <c r="D691" s="26"/>
      <c r="E691" s="26"/>
      <c r="F691" s="26"/>
      <c r="G691" s="26"/>
      <c r="H691" s="24"/>
      <c r="I691" s="27"/>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c r="BC691" s="24"/>
      <c r="BD691" s="24"/>
      <c r="BE691" s="24"/>
      <c r="BF691" s="24"/>
      <c r="BG691" s="24"/>
      <c r="BH691" s="24"/>
      <c r="BI691" s="24"/>
      <c r="BJ691" s="24"/>
      <c r="BK691" s="24"/>
      <c r="BL691" s="24"/>
      <c r="BM691" s="24"/>
      <c r="BN691" s="24"/>
      <c r="BO691" s="24"/>
      <c r="BP691" s="24"/>
      <c r="BQ691" s="24"/>
      <c r="BR691" s="24"/>
      <c r="BS691" s="24"/>
      <c r="BT691" s="24"/>
      <c r="BU691" s="24"/>
      <c r="BV691" s="24"/>
      <c r="BW691" s="24"/>
      <c r="BX691" s="24"/>
      <c r="BY691" s="24"/>
      <c r="BZ691" s="24"/>
      <c r="CA691" s="24"/>
      <c r="CB691" s="24"/>
      <c r="CC691" s="24"/>
      <c r="CD691" s="24"/>
    </row>
    <row r="692" spans="1:82" ht="16.5" customHeight="1" x14ac:dyDescent="0.25">
      <c r="A692" s="26"/>
      <c r="B692" s="26"/>
      <c r="C692" s="26"/>
      <c r="D692" s="26"/>
      <c r="E692" s="26"/>
      <c r="F692" s="26"/>
      <c r="G692" s="26"/>
      <c r="H692" s="24"/>
      <c r="I692" s="27"/>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c r="BC692" s="24"/>
      <c r="BD692" s="24"/>
      <c r="BE692" s="24"/>
      <c r="BF692" s="24"/>
      <c r="BG692" s="24"/>
      <c r="BH692" s="24"/>
      <c r="BI692" s="24"/>
      <c r="BJ692" s="24"/>
      <c r="BK692" s="24"/>
      <c r="BL692" s="24"/>
      <c r="BM692" s="24"/>
      <c r="BN692" s="24"/>
      <c r="BO692" s="24"/>
      <c r="BP692" s="24"/>
      <c r="BQ692" s="24"/>
      <c r="BR692" s="24"/>
      <c r="BS692" s="24"/>
      <c r="BT692" s="24"/>
      <c r="BU692" s="24"/>
      <c r="BV692" s="24"/>
      <c r="BW692" s="24"/>
      <c r="BX692" s="24"/>
      <c r="BY692" s="24"/>
      <c r="BZ692" s="24"/>
      <c r="CA692" s="24"/>
      <c r="CB692" s="24"/>
      <c r="CC692" s="24"/>
      <c r="CD692" s="24"/>
    </row>
    <row r="693" spans="1:82" ht="16.5" customHeight="1" x14ac:dyDescent="0.25">
      <c r="A693" s="26"/>
      <c r="B693" s="26"/>
      <c r="C693" s="26"/>
      <c r="D693" s="26"/>
      <c r="E693" s="26"/>
      <c r="F693" s="26"/>
      <c r="G693" s="26"/>
      <c r="H693" s="24"/>
      <c r="I693" s="27"/>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c r="BC693" s="24"/>
      <c r="BD693" s="24"/>
      <c r="BE693" s="24"/>
      <c r="BF693" s="24"/>
      <c r="BG693" s="24"/>
      <c r="BH693" s="24"/>
      <c r="BI693" s="24"/>
      <c r="BJ693" s="24"/>
      <c r="BK693" s="24"/>
      <c r="BL693" s="24"/>
      <c r="BM693" s="24"/>
      <c r="BN693" s="24"/>
      <c r="BO693" s="24"/>
      <c r="BP693" s="24"/>
      <c r="BQ693" s="24"/>
      <c r="BR693" s="24"/>
      <c r="BS693" s="24"/>
      <c r="BT693" s="24"/>
      <c r="BU693" s="24"/>
      <c r="BV693" s="24"/>
      <c r="BW693" s="24"/>
      <c r="BX693" s="24"/>
      <c r="BY693" s="24"/>
      <c r="BZ693" s="24"/>
      <c r="CA693" s="24"/>
      <c r="CB693" s="24"/>
      <c r="CC693" s="24"/>
      <c r="CD693" s="24"/>
    </row>
    <row r="694" spans="1:82" ht="16.5" customHeight="1" x14ac:dyDescent="0.25">
      <c r="A694" s="26"/>
      <c r="B694" s="26"/>
      <c r="C694" s="26"/>
      <c r="D694" s="26"/>
      <c r="E694" s="26"/>
      <c r="F694" s="26"/>
      <c r="G694" s="26"/>
      <c r="H694" s="24"/>
      <c r="I694" s="27"/>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c r="BC694" s="24"/>
      <c r="BD694" s="24"/>
      <c r="BE694" s="24"/>
      <c r="BF694" s="24"/>
      <c r="BG694" s="24"/>
      <c r="BH694" s="24"/>
      <c r="BI694" s="24"/>
      <c r="BJ694" s="24"/>
      <c r="BK694" s="24"/>
      <c r="BL694" s="24"/>
      <c r="BM694" s="24"/>
      <c r="BN694" s="24"/>
      <c r="BO694" s="24"/>
      <c r="BP694" s="24"/>
      <c r="BQ694" s="24"/>
      <c r="BR694" s="24"/>
      <c r="BS694" s="24"/>
      <c r="BT694" s="24"/>
      <c r="BU694" s="24"/>
      <c r="BV694" s="24"/>
      <c r="BW694" s="24"/>
      <c r="BX694" s="24"/>
      <c r="BY694" s="24"/>
      <c r="BZ694" s="24"/>
      <c r="CA694" s="24"/>
      <c r="CB694" s="24"/>
      <c r="CC694" s="24"/>
      <c r="CD694" s="24"/>
    </row>
    <row r="695" spans="1:82" ht="16.5" customHeight="1" x14ac:dyDescent="0.25">
      <c r="A695" s="26"/>
      <c r="B695" s="26"/>
      <c r="C695" s="26"/>
      <c r="D695" s="26"/>
      <c r="E695" s="26"/>
      <c r="F695" s="26"/>
      <c r="G695" s="26"/>
      <c r="H695" s="24"/>
      <c r="I695" s="27"/>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C695" s="24"/>
      <c r="BD695" s="24"/>
      <c r="BE695" s="24"/>
      <c r="BF695" s="24"/>
      <c r="BG695" s="24"/>
      <c r="BH695" s="24"/>
      <c r="BI695" s="24"/>
      <c r="BJ695" s="24"/>
      <c r="BK695" s="24"/>
      <c r="BL695" s="24"/>
      <c r="BM695" s="24"/>
      <c r="BN695" s="24"/>
      <c r="BO695" s="24"/>
      <c r="BP695" s="24"/>
      <c r="BQ695" s="24"/>
      <c r="BR695" s="24"/>
      <c r="BS695" s="24"/>
      <c r="BT695" s="24"/>
      <c r="BU695" s="24"/>
      <c r="BV695" s="24"/>
      <c r="BW695" s="24"/>
      <c r="BX695" s="24"/>
      <c r="BY695" s="24"/>
      <c r="BZ695" s="24"/>
      <c r="CA695" s="24"/>
      <c r="CB695" s="24"/>
      <c r="CC695" s="24"/>
      <c r="CD695" s="24"/>
    </row>
    <row r="696" spans="1:82" ht="16.5" customHeight="1" x14ac:dyDescent="0.25">
      <c r="A696" s="26"/>
      <c r="B696" s="26"/>
      <c r="C696" s="26"/>
      <c r="D696" s="26"/>
      <c r="E696" s="26"/>
      <c r="F696" s="26"/>
      <c r="G696" s="26"/>
      <c r="H696" s="24"/>
      <c r="I696" s="27"/>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c r="BC696" s="24"/>
      <c r="BD696" s="24"/>
      <c r="BE696" s="24"/>
      <c r="BF696" s="24"/>
      <c r="BG696" s="24"/>
      <c r="BH696" s="24"/>
      <c r="BI696" s="24"/>
      <c r="BJ696" s="24"/>
      <c r="BK696" s="24"/>
      <c r="BL696" s="24"/>
      <c r="BM696" s="24"/>
      <c r="BN696" s="24"/>
      <c r="BO696" s="24"/>
      <c r="BP696" s="24"/>
      <c r="BQ696" s="24"/>
      <c r="BR696" s="24"/>
      <c r="BS696" s="24"/>
      <c r="BT696" s="24"/>
      <c r="BU696" s="24"/>
      <c r="BV696" s="24"/>
      <c r="BW696" s="24"/>
      <c r="BX696" s="24"/>
      <c r="BY696" s="24"/>
      <c r="BZ696" s="24"/>
      <c r="CA696" s="24"/>
      <c r="CB696" s="24"/>
      <c r="CC696" s="24"/>
      <c r="CD696" s="24"/>
    </row>
    <row r="697" spans="1:82" ht="16.5" customHeight="1" x14ac:dyDescent="0.25">
      <c r="A697" s="26"/>
      <c r="B697" s="26"/>
      <c r="C697" s="26"/>
      <c r="D697" s="26"/>
      <c r="E697" s="26"/>
      <c r="F697" s="26"/>
      <c r="G697" s="26"/>
      <c r="H697" s="24"/>
      <c r="I697" s="27"/>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c r="BC697" s="24"/>
      <c r="BD697" s="24"/>
      <c r="BE697" s="24"/>
      <c r="BF697" s="24"/>
      <c r="BG697" s="24"/>
      <c r="BH697" s="24"/>
      <c r="BI697" s="24"/>
      <c r="BJ697" s="24"/>
      <c r="BK697" s="24"/>
      <c r="BL697" s="24"/>
      <c r="BM697" s="24"/>
      <c r="BN697" s="24"/>
      <c r="BO697" s="24"/>
      <c r="BP697" s="24"/>
      <c r="BQ697" s="24"/>
      <c r="BR697" s="24"/>
      <c r="BS697" s="24"/>
      <c r="BT697" s="24"/>
      <c r="BU697" s="24"/>
      <c r="BV697" s="24"/>
      <c r="BW697" s="24"/>
      <c r="BX697" s="24"/>
      <c r="BY697" s="24"/>
      <c r="BZ697" s="24"/>
      <c r="CA697" s="24"/>
      <c r="CB697" s="24"/>
      <c r="CC697" s="24"/>
      <c r="CD697" s="24"/>
    </row>
    <row r="698" spans="1:82" ht="16.5" customHeight="1" x14ac:dyDescent="0.25">
      <c r="A698" s="26"/>
      <c r="B698" s="26"/>
      <c r="C698" s="26"/>
      <c r="D698" s="26"/>
      <c r="E698" s="26"/>
      <c r="F698" s="26"/>
      <c r="G698" s="26"/>
      <c r="H698" s="24"/>
      <c r="I698" s="27"/>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24"/>
      <c r="AH698" s="24"/>
      <c r="AI698" s="24"/>
      <c r="AJ698" s="24"/>
      <c r="AK698" s="24"/>
      <c r="AL698" s="24"/>
      <c r="AM698" s="24"/>
      <c r="AN698" s="24"/>
      <c r="AO698" s="24"/>
      <c r="AP698" s="24"/>
      <c r="AQ698" s="24"/>
      <c r="AR698" s="24"/>
      <c r="AS698" s="24"/>
      <c r="AT698" s="24"/>
      <c r="AU698" s="24"/>
      <c r="AV698" s="24"/>
      <c r="AW698" s="24"/>
      <c r="AX698" s="24"/>
      <c r="AY698" s="24"/>
      <c r="AZ698" s="24"/>
      <c r="BA698" s="24"/>
      <c r="BB698" s="24"/>
      <c r="BC698" s="24"/>
      <c r="BD698" s="24"/>
      <c r="BE698" s="24"/>
      <c r="BF698" s="24"/>
      <c r="BG698" s="24"/>
      <c r="BH698" s="24"/>
      <c r="BI698" s="24"/>
      <c r="BJ698" s="24"/>
      <c r="BK698" s="24"/>
      <c r="BL698" s="24"/>
      <c r="BM698" s="24"/>
      <c r="BN698" s="24"/>
      <c r="BO698" s="24"/>
      <c r="BP698" s="24"/>
      <c r="BQ698" s="24"/>
      <c r="BR698" s="24"/>
      <c r="BS698" s="24"/>
      <c r="BT698" s="24"/>
      <c r="BU698" s="24"/>
      <c r="BV698" s="24"/>
      <c r="BW698" s="24"/>
      <c r="BX698" s="24"/>
      <c r="BY698" s="24"/>
      <c r="BZ698" s="24"/>
      <c r="CA698" s="24"/>
      <c r="CB698" s="24"/>
      <c r="CC698" s="24"/>
      <c r="CD698" s="24"/>
    </row>
    <row r="699" spans="1:82" ht="16.5" customHeight="1" x14ac:dyDescent="0.25">
      <c r="A699" s="26"/>
      <c r="B699" s="26"/>
      <c r="C699" s="26"/>
      <c r="D699" s="26"/>
      <c r="E699" s="26"/>
      <c r="F699" s="26"/>
      <c r="G699" s="26"/>
      <c r="H699" s="24"/>
      <c r="I699" s="27"/>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24"/>
      <c r="AH699" s="24"/>
      <c r="AI699" s="24"/>
      <c r="AJ699" s="24"/>
      <c r="AK699" s="24"/>
      <c r="AL699" s="24"/>
      <c r="AM699" s="24"/>
      <c r="AN699" s="24"/>
      <c r="AO699" s="24"/>
      <c r="AP699" s="24"/>
      <c r="AQ699" s="24"/>
      <c r="AR699" s="24"/>
      <c r="AS699" s="24"/>
      <c r="AT699" s="24"/>
      <c r="AU699" s="24"/>
      <c r="AV699" s="24"/>
      <c r="AW699" s="24"/>
      <c r="AX699" s="24"/>
      <c r="AY699" s="24"/>
      <c r="AZ699" s="24"/>
      <c r="BA699" s="24"/>
      <c r="BB699" s="24"/>
      <c r="BC699" s="24"/>
      <c r="BD699" s="24"/>
      <c r="BE699" s="24"/>
      <c r="BF699" s="24"/>
      <c r="BG699" s="24"/>
      <c r="BH699" s="24"/>
      <c r="BI699" s="24"/>
      <c r="BJ699" s="24"/>
      <c r="BK699" s="24"/>
      <c r="BL699" s="24"/>
      <c r="BM699" s="24"/>
      <c r="BN699" s="24"/>
      <c r="BO699" s="24"/>
      <c r="BP699" s="24"/>
      <c r="BQ699" s="24"/>
      <c r="BR699" s="24"/>
      <c r="BS699" s="24"/>
      <c r="BT699" s="24"/>
      <c r="BU699" s="24"/>
      <c r="BV699" s="24"/>
      <c r="BW699" s="24"/>
      <c r="BX699" s="24"/>
      <c r="BY699" s="24"/>
      <c r="BZ699" s="24"/>
      <c r="CA699" s="24"/>
      <c r="CB699" s="24"/>
      <c r="CC699" s="24"/>
      <c r="CD699" s="24"/>
    </row>
    <row r="700" spans="1:82" ht="16.5" customHeight="1" x14ac:dyDescent="0.25">
      <c r="A700" s="26"/>
      <c r="B700" s="26"/>
      <c r="C700" s="26"/>
      <c r="D700" s="26"/>
      <c r="E700" s="26"/>
      <c r="F700" s="26"/>
      <c r="G700" s="26"/>
      <c r="H700" s="24"/>
      <c r="I700" s="27"/>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24"/>
      <c r="AH700" s="24"/>
      <c r="AI700" s="24"/>
      <c r="AJ700" s="24"/>
      <c r="AK700" s="24"/>
      <c r="AL700" s="24"/>
      <c r="AM700" s="24"/>
      <c r="AN700" s="24"/>
      <c r="AO700" s="24"/>
      <c r="AP700" s="24"/>
      <c r="AQ700" s="24"/>
      <c r="AR700" s="24"/>
      <c r="AS700" s="24"/>
      <c r="AT700" s="24"/>
      <c r="AU700" s="24"/>
      <c r="AV700" s="24"/>
      <c r="AW700" s="24"/>
      <c r="AX700" s="24"/>
      <c r="AY700" s="24"/>
      <c r="AZ700" s="24"/>
      <c r="BA700" s="24"/>
      <c r="BB700" s="24"/>
      <c r="BC700" s="24"/>
      <c r="BD700" s="24"/>
      <c r="BE700" s="24"/>
      <c r="BF700" s="24"/>
      <c r="BG700" s="24"/>
      <c r="BH700" s="24"/>
      <c r="BI700" s="24"/>
      <c r="BJ700" s="24"/>
      <c r="BK700" s="24"/>
      <c r="BL700" s="24"/>
      <c r="BM700" s="24"/>
      <c r="BN700" s="24"/>
      <c r="BO700" s="24"/>
      <c r="BP700" s="24"/>
      <c r="BQ700" s="24"/>
      <c r="BR700" s="24"/>
      <c r="BS700" s="24"/>
      <c r="BT700" s="24"/>
      <c r="BU700" s="24"/>
      <c r="BV700" s="24"/>
      <c r="BW700" s="24"/>
      <c r="BX700" s="24"/>
      <c r="BY700" s="24"/>
      <c r="BZ700" s="24"/>
      <c r="CA700" s="24"/>
      <c r="CB700" s="24"/>
      <c r="CC700" s="24"/>
      <c r="CD700" s="24"/>
    </row>
    <row r="701" spans="1:82" ht="16.5" customHeight="1" x14ac:dyDescent="0.25">
      <c r="A701" s="26"/>
      <c r="B701" s="26"/>
      <c r="C701" s="26"/>
      <c r="D701" s="26"/>
      <c r="E701" s="26"/>
      <c r="F701" s="26"/>
      <c r="G701" s="26"/>
      <c r="H701" s="24"/>
      <c r="I701" s="27"/>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24"/>
      <c r="AH701" s="24"/>
      <c r="AI701" s="24"/>
      <c r="AJ701" s="24"/>
      <c r="AK701" s="24"/>
      <c r="AL701" s="24"/>
      <c r="AM701" s="24"/>
      <c r="AN701" s="24"/>
      <c r="AO701" s="24"/>
      <c r="AP701" s="24"/>
      <c r="AQ701" s="24"/>
      <c r="AR701" s="24"/>
      <c r="AS701" s="24"/>
      <c r="AT701" s="24"/>
      <c r="AU701" s="24"/>
      <c r="AV701" s="24"/>
      <c r="AW701" s="24"/>
      <c r="AX701" s="24"/>
      <c r="AY701" s="24"/>
      <c r="AZ701" s="24"/>
      <c r="BA701" s="24"/>
      <c r="BB701" s="24"/>
      <c r="BC701" s="24"/>
      <c r="BD701" s="24"/>
      <c r="BE701" s="24"/>
      <c r="BF701" s="24"/>
      <c r="BG701" s="24"/>
      <c r="BH701" s="24"/>
      <c r="BI701" s="24"/>
      <c r="BJ701" s="24"/>
      <c r="BK701" s="24"/>
      <c r="BL701" s="24"/>
      <c r="BM701" s="24"/>
      <c r="BN701" s="24"/>
      <c r="BO701" s="24"/>
      <c r="BP701" s="24"/>
      <c r="BQ701" s="24"/>
      <c r="BR701" s="24"/>
      <c r="BS701" s="24"/>
      <c r="BT701" s="24"/>
      <c r="BU701" s="24"/>
      <c r="BV701" s="24"/>
      <c r="BW701" s="24"/>
      <c r="BX701" s="24"/>
      <c r="BY701" s="24"/>
      <c r="BZ701" s="24"/>
      <c r="CA701" s="24"/>
      <c r="CB701" s="24"/>
      <c r="CC701" s="24"/>
      <c r="CD701" s="24"/>
    </row>
    <row r="702" spans="1:82" ht="16.5" customHeight="1" x14ac:dyDescent="0.25">
      <c r="A702" s="26"/>
      <c r="B702" s="26"/>
      <c r="C702" s="26"/>
      <c r="D702" s="26"/>
      <c r="E702" s="26"/>
      <c r="F702" s="26"/>
      <c r="G702" s="26"/>
      <c r="H702" s="24"/>
      <c r="I702" s="27"/>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24"/>
      <c r="AH702" s="24"/>
      <c r="AI702" s="24"/>
      <c r="AJ702" s="24"/>
      <c r="AK702" s="24"/>
      <c r="AL702" s="24"/>
      <c r="AM702" s="24"/>
      <c r="AN702" s="24"/>
      <c r="AO702" s="24"/>
      <c r="AP702" s="24"/>
      <c r="AQ702" s="24"/>
      <c r="AR702" s="24"/>
      <c r="AS702" s="24"/>
      <c r="AT702" s="24"/>
      <c r="AU702" s="24"/>
      <c r="AV702" s="24"/>
      <c r="AW702" s="24"/>
      <c r="AX702" s="24"/>
      <c r="AY702" s="24"/>
      <c r="AZ702" s="24"/>
      <c r="BA702" s="24"/>
      <c r="BB702" s="24"/>
      <c r="BC702" s="24"/>
      <c r="BD702" s="24"/>
      <c r="BE702" s="24"/>
      <c r="BF702" s="24"/>
      <c r="BG702" s="24"/>
      <c r="BH702" s="24"/>
      <c r="BI702" s="24"/>
      <c r="BJ702" s="24"/>
      <c r="BK702" s="24"/>
      <c r="BL702" s="24"/>
      <c r="BM702" s="24"/>
      <c r="BN702" s="24"/>
      <c r="BO702" s="24"/>
      <c r="BP702" s="24"/>
      <c r="BQ702" s="24"/>
      <c r="BR702" s="24"/>
      <c r="BS702" s="24"/>
      <c r="BT702" s="24"/>
      <c r="BU702" s="24"/>
      <c r="BV702" s="24"/>
      <c r="BW702" s="24"/>
      <c r="BX702" s="24"/>
      <c r="BY702" s="24"/>
      <c r="BZ702" s="24"/>
      <c r="CA702" s="24"/>
      <c r="CB702" s="24"/>
      <c r="CC702" s="24"/>
      <c r="CD702" s="24"/>
    </row>
    <row r="703" spans="1:82" ht="16.5" customHeight="1" x14ac:dyDescent="0.25">
      <c r="A703" s="26"/>
      <c r="B703" s="26"/>
      <c r="C703" s="26"/>
      <c r="D703" s="26"/>
      <c r="E703" s="26"/>
      <c r="F703" s="26"/>
      <c r="G703" s="26"/>
      <c r="H703" s="24"/>
      <c r="I703" s="27"/>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24"/>
      <c r="AH703" s="24"/>
      <c r="AI703" s="24"/>
      <c r="AJ703" s="24"/>
      <c r="AK703" s="24"/>
      <c r="AL703" s="24"/>
      <c r="AM703" s="24"/>
      <c r="AN703" s="24"/>
      <c r="AO703" s="24"/>
      <c r="AP703" s="24"/>
      <c r="AQ703" s="24"/>
      <c r="AR703" s="24"/>
      <c r="AS703" s="24"/>
      <c r="AT703" s="24"/>
      <c r="AU703" s="24"/>
      <c r="AV703" s="24"/>
      <c r="AW703" s="24"/>
      <c r="AX703" s="24"/>
      <c r="AY703" s="24"/>
      <c r="AZ703" s="24"/>
      <c r="BA703" s="24"/>
      <c r="BB703" s="24"/>
      <c r="BC703" s="24"/>
      <c r="BD703" s="24"/>
      <c r="BE703" s="24"/>
      <c r="BF703" s="24"/>
      <c r="BG703" s="24"/>
      <c r="BH703" s="24"/>
      <c r="BI703" s="24"/>
      <c r="BJ703" s="24"/>
      <c r="BK703" s="24"/>
      <c r="BL703" s="24"/>
      <c r="BM703" s="24"/>
      <c r="BN703" s="24"/>
      <c r="BO703" s="24"/>
      <c r="BP703" s="24"/>
      <c r="BQ703" s="24"/>
      <c r="BR703" s="24"/>
      <c r="BS703" s="24"/>
      <c r="BT703" s="24"/>
      <c r="BU703" s="24"/>
      <c r="BV703" s="24"/>
      <c r="BW703" s="24"/>
      <c r="BX703" s="24"/>
      <c r="BY703" s="24"/>
      <c r="BZ703" s="24"/>
      <c r="CA703" s="24"/>
      <c r="CB703" s="24"/>
      <c r="CC703" s="24"/>
      <c r="CD703" s="24"/>
    </row>
    <row r="704" spans="1:82" ht="16.5" customHeight="1" x14ac:dyDescent="0.25">
      <c r="A704" s="26"/>
      <c r="B704" s="26"/>
      <c r="C704" s="26"/>
      <c r="D704" s="26"/>
      <c r="E704" s="26"/>
      <c r="F704" s="26"/>
      <c r="G704" s="26"/>
      <c r="H704" s="24"/>
      <c r="I704" s="27"/>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24"/>
      <c r="AH704" s="24"/>
      <c r="AI704" s="24"/>
      <c r="AJ704" s="24"/>
      <c r="AK704" s="24"/>
      <c r="AL704" s="24"/>
      <c r="AM704" s="24"/>
      <c r="AN704" s="24"/>
      <c r="AO704" s="24"/>
      <c r="AP704" s="24"/>
      <c r="AQ704" s="24"/>
      <c r="AR704" s="24"/>
      <c r="AS704" s="24"/>
      <c r="AT704" s="24"/>
      <c r="AU704" s="24"/>
      <c r="AV704" s="24"/>
      <c r="AW704" s="24"/>
      <c r="AX704" s="24"/>
      <c r="AY704" s="24"/>
      <c r="AZ704" s="24"/>
      <c r="BA704" s="24"/>
      <c r="BB704" s="24"/>
      <c r="BC704" s="24"/>
      <c r="BD704" s="24"/>
      <c r="BE704" s="24"/>
      <c r="BF704" s="24"/>
      <c r="BG704" s="24"/>
      <c r="BH704" s="24"/>
      <c r="BI704" s="24"/>
      <c r="BJ704" s="24"/>
      <c r="BK704" s="24"/>
      <c r="BL704" s="24"/>
      <c r="BM704" s="24"/>
      <c r="BN704" s="24"/>
      <c r="BO704" s="24"/>
      <c r="BP704" s="24"/>
      <c r="BQ704" s="24"/>
      <c r="BR704" s="24"/>
      <c r="BS704" s="24"/>
      <c r="BT704" s="24"/>
      <c r="BU704" s="24"/>
      <c r="BV704" s="24"/>
      <c r="BW704" s="24"/>
      <c r="BX704" s="24"/>
      <c r="BY704" s="24"/>
      <c r="BZ704" s="24"/>
      <c r="CA704" s="24"/>
      <c r="CB704" s="24"/>
      <c r="CC704" s="24"/>
      <c r="CD704" s="24"/>
    </row>
    <row r="705" spans="1:82" ht="16.5" customHeight="1" x14ac:dyDescent="0.25">
      <c r="A705" s="26"/>
      <c r="B705" s="26"/>
      <c r="C705" s="26"/>
      <c r="D705" s="26"/>
      <c r="E705" s="26"/>
      <c r="F705" s="26"/>
      <c r="G705" s="26"/>
      <c r="H705" s="24"/>
      <c r="I705" s="27"/>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24"/>
      <c r="AH705" s="24"/>
      <c r="AI705" s="24"/>
      <c r="AJ705" s="24"/>
      <c r="AK705" s="24"/>
      <c r="AL705" s="24"/>
      <c r="AM705" s="24"/>
      <c r="AN705" s="24"/>
      <c r="AO705" s="24"/>
      <c r="AP705" s="24"/>
      <c r="AQ705" s="24"/>
      <c r="AR705" s="24"/>
      <c r="AS705" s="24"/>
      <c r="AT705" s="24"/>
      <c r="AU705" s="24"/>
      <c r="AV705" s="24"/>
      <c r="AW705" s="24"/>
      <c r="AX705" s="24"/>
      <c r="AY705" s="24"/>
      <c r="AZ705" s="24"/>
      <c r="BA705" s="24"/>
      <c r="BB705" s="24"/>
      <c r="BC705" s="24"/>
      <c r="BD705" s="24"/>
      <c r="BE705" s="24"/>
      <c r="BF705" s="24"/>
      <c r="BG705" s="24"/>
      <c r="BH705" s="24"/>
      <c r="BI705" s="24"/>
      <c r="BJ705" s="24"/>
      <c r="BK705" s="24"/>
      <c r="BL705" s="24"/>
      <c r="BM705" s="24"/>
      <c r="BN705" s="24"/>
      <c r="BO705" s="24"/>
      <c r="BP705" s="24"/>
      <c r="BQ705" s="24"/>
      <c r="BR705" s="24"/>
      <c r="BS705" s="24"/>
      <c r="BT705" s="24"/>
      <c r="BU705" s="24"/>
      <c r="BV705" s="24"/>
      <c r="BW705" s="24"/>
      <c r="BX705" s="24"/>
      <c r="BY705" s="24"/>
      <c r="BZ705" s="24"/>
      <c r="CA705" s="24"/>
      <c r="CB705" s="24"/>
      <c r="CC705" s="24"/>
      <c r="CD705" s="24"/>
    </row>
    <row r="706" spans="1:82" ht="16.5" customHeight="1" x14ac:dyDescent="0.25">
      <c r="A706" s="26"/>
      <c r="B706" s="26"/>
      <c r="C706" s="26"/>
      <c r="D706" s="26"/>
      <c r="E706" s="26"/>
      <c r="F706" s="26"/>
      <c r="G706" s="26"/>
      <c r="H706" s="24"/>
      <c r="I706" s="27"/>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24"/>
      <c r="AH706" s="24"/>
      <c r="AI706" s="24"/>
      <c r="AJ706" s="24"/>
      <c r="AK706" s="24"/>
      <c r="AL706" s="24"/>
      <c r="AM706" s="24"/>
      <c r="AN706" s="24"/>
      <c r="AO706" s="24"/>
      <c r="AP706" s="24"/>
      <c r="AQ706" s="24"/>
      <c r="AR706" s="24"/>
      <c r="AS706" s="24"/>
      <c r="AT706" s="24"/>
      <c r="AU706" s="24"/>
      <c r="AV706" s="24"/>
      <c r="AW706" s="24"/>
      <c r="AX706" s="24"/>
      <c r="AY706" s="24"/>
      <c r="AZ706" s="24"/>
      <c r="BA706" s="24"/>
      <c r="BB706" s="24"/>
      <c r="BC706" s="24"/>
      <c r="BD706" s="24"/>
      <c r="BE706" s="24"/>
      <c r="BF706" s="24"/>
      <c r="BG706" s="24"/>
      <c r="BH706" s="24"/>
      <c r="BI706" s="24"/>
      <c r="BJ706" s="24"/>
      <c r="BK706" s="24"/>
      <c r="BL706" s="24"/>
      <c r="BM706" s="24"/>
      <c r="BN706" s="24"/>
      <c r="BO706" s="24"/>
      <c r="BP706" s="24"/>
      <c r="BQ706" s="24"/>
      <c r="BR706" s="24"/>
      <c r="BS706" s="24"/>
      <c r="BT706" s="24"/>
      <c r="BU706" s="24"/>
      <c r="BV706" s="24"/>
      <c r="BW706" s="24"/>
      <c r="BX706" s="24"/>
      <c r="BY706" s="24"/>
      <c r="BZ706" s="24"/>
      <c r="CA706" s="24"/>
      <c r="CB706" s="24"/>
      <c r="CC706" s="24"/>
      <c r="CD706" s="24"/>
    </row>
    <row r="707" spans="1:82" ht="16.5" customHeight="1" x14ac:dyDescent="0.25">
      <c r="A707" s="26"/>
      <c r="B707" s="26"/>
      <c r="C707" s="26"/>
      <c r="D707" s="26"/>
      <c r="E707" s="26"/>
      <c r="F707" s="26"/>
      <c r="G707" s="26"/>
      <c r="H707" s="24"/>
      <c r="I707" s="27"/>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24"/>
      <c r="AH707" s="24"/>
      <c r="AI707" s="24"/>
      <c r="AJ707" s="24"/>
      <c r="AK707" s="24"/>
      <c r="AL707" s="24"/>
      <c r="AM707" s="24"/>
      <c r="AN707" s="24"/>
      <c r="AO707" s="24"/>
      <c r="AP707" s="24"/>
      <c r="AQ707" s="24"/>
      <c r="AR707" s="24"/>
      <c r="AS707" s="24"/>
      <c r="AT707" s="24"/>
      <c r="AU707" s="24"/>
      <c r="AV707" s="24"/>
      <c r="AW707" s="24"/>
      <c r="AX707" s="24"/>
      <c r="AY707" s="24"/>
      <c r="AZ707" s="24"/>
      <c r="BA707" s="24"/>
      <c r="BB707" s="24"/>
      <c r="BC707" s="24"/>
      <c r="BD707" s="24"/>
      <c r="BE707" s="24"/>
      <c r="BF707" s="24"/>
      <c r="BG707" s="24"/>
      <c r="BH707" s="24"/>
      <c r="BI707" s="24"/>
      <c r="BJ707" s="24"/>
      <c r="BK707" s="24"/>
      <c r="BL707" s="24"/>
      <c r="BM707" s="24"/>
      <c r="BN707" s="24"/>
      <c r="BO707" s="24"/>
      <c r="BP707" s="24"/>
      <c r="BQ707" s="24"/>
      <c r="BR707" s="24"/>
      <c r="BS707" s="24"/>
      <c r="BT707" s="24"/>
      <c r="BU707" s="24"/>
      <c r="BV707" s="24"/>
      <c r="BW707" s="24"/>
      <c r="BX707" s="24"/>
      <c r="BY707" s="24"/>
      <c r="BZ707" s="24"/>
      <c r="CA707" s="24"/>
      <c r="CB707" s="24"/>
      <c r="CC707" s="24"/>
      <c r="CD707" s="24"/>
    </row>
    <row r="708" spans="1:82" ht="16.5" customHeight="1" x14ac:dyDescent="0.25">
      <c r="A708" s="26"/>
      <c r="B708" s="26"/>
      <c r="C708" s="26"/>
      <c r="D708" s="26"/>
      <c r="E708" s="26"/>
      <c r="F708" s="26"/>
      <c r="G708" s="26"/>
      <c r="H708" s="24"/>
      <c r="I708" s="27"/>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24"/>
      <c r="AH708" s="24"/>
      <c r="AI708" s="24"/>
      <c r="AJ708" s="24"/>
      <c r="AK708" s="24"/>
      <c r="AL708" s="24"/>
      <c r="AM708" s="24"/>
      <c r="AN708" s="24"/>
      <c r="AO708" s="24"/>
      <c r="AP708" s="24"/>
      <c r="AQ708" s="24"/>
      <c r="AR708" s="24"/>
      <c r="AS708" s="24"/>
      <c r="AT708" s="24"/>
      <c r="AU708" s="24"/>
      <c r="AV708" s="24"/>
      <c r="AW708" s="24"/>
      <c r="AX708" s="24"/>
      <c r="AY708" s="24"/>
      <c r="AZ708" s="24"/>
      <c r="BA708" s="24"/>
      <c r="BB708" s="24"/>
      <c r="BC708" s="24"/>
      <c r="BD708" s="24"/>
      <c r="BE708" s="24"/>
      <c r="BF708" s="24"/>
      <c r="BG708" s="24"/>
      <c r="BH708" s="24"/>
      <c r="BI708" s="24"/>
      <c r="BJ708" s="24"/>
      <c r="BK708" s="24"/>
      <c r="BL708" s="24"/>
      <c r="BM708" s="24"/>
      <c r="BN708" s="24"/>
      <c r="BO708" s="24"/>
      <c r="BP708" s="24"/>
      <c r="BQ708" s="24"/>
      <c r="BR708" s="24"/>
      <c r="BS708" s="24"/>
      <c r="BT708" s="24"/>
      <c r="BU708" s="24"/>
      <c r="BV708" s="24"/>
      <c r="BW708" s="24"/>
      <c r="BX708" s="24"/>
      <c r="BY708" s="24"/>
      <c r="BZ708" s="24"/>
      <c r="CA708" s="24"/>
      <c r="CB708" s="24"/>
      <c r="CC708" s="24"/>
      <c r="CD708" s="24"/>
    </row>
    <row r="709" spans="1:82" ht="16.5" customHeight="1" x14ac:dyDescent="0.25">
      <c r="A709" s="26"/>
      <c r="B709" s="26"/>
      <c r="C709" s="26"/>
      <c r="D709" s="26"/>
      <c r="E709" s="26"/>
      <c r="F709" s="26"/>
      <c r="G709" s="26"/>
      <c r="H709" s="24"/>
      <c r="I709" s="27"/>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24"/>
      <c r="AH709" s="24"/>
      <c r="AI709" s="24"/>
      <c r="AJ709" s="24"/>
      <c r="AK709" s="24"/>
      <c r="AL709" s="24"/>
      <c r="AM709" s="24"/>
      <c r="AN709" s="24"/>
      <c r="AO709" s="24"/>
      <c r="AP709" s="24"/>
      <c r="AQ709" s="24"/>
      <c r="AR709" s="24"/>
      <c r="AS709" s="24"/>
      <c r="AT709" s="24"/>
      <c r="AU709" s="24"/>
      <c r="AV709" s="24"/>
      <c r="AW709" s="24"/>
      <c r="AX709" s="24"/>
      <c r="AY709" s="24"/>
      <c r="AZ709" s="24"/>
      <c r="BA709" s="24"/>
      <c r="BB709" s="24"/>
      <c r="BC709" s="24"/>
      <c r="BD709" s="24"/>
      <c r="BE709" s="24"/>
      <c r="BF709" s="24"/>
      <c r="BG709" s="24"/>
      <c r="BH709" s="24"/>
      <c r="BI709" s="24"/>
      <c r="BJ709" s="24"/>
      <c r="BK709" s="24"/>
      <c r="BL709" s="24"/>
      <c r="BM709" s="24"/>
      <c r="BN709" s="24"/>
      <c r="BO709" s="24"/>
      <c r="BP709" s="24"/>
      <c r="BQ709" s="24"/>
      <c r="BR709" s="24"/>
      <c r="BS709" s="24"/>
      <c r="BT709" s="24"/>
      <c r="BU709" s="24"/>
      <c r="BV709" s="24"/>
      <c r="BW709" s="24"/>
      <c r="BX709" s="24"/>
      <c r="BY709" s="24"/>
      <c r="BZ709" s="24"/>
      <c r="CA709" s="24"/>
      <c r="CB709" s="24"/>
      <c r="CC709" s="24"/>
      <c r="CD709" s="24"/>
    </row>
    <row r="710" spans="1:82" ht="16.5" customHeight="1" x14ac:dyDescent="0.25">
      <c r="A710" s="26"/>
      <c r="B710" s="26"/>
      <c r="C710" s="26"/>
      <c r="D710" s="26"/>
      <c r="E710" s="26"/>
      <c r="F710" s="26"/>
      <c r="G710" s="26"/>
      <c r="H710" s="24"/>
      <c r="I710" s="27"/>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24"/>
      <c r="AH710" s="24"/>
      <c r="AI710" s="24"/>
      <c r="AJ710" s="24"/>
      <c r="AK710" s="24"/>
      <c r="AL710" s="24"/>
      <c r="AM710" s="24"/>
      <c r="AN710" s="24"/>
      <c r="AO710" s="24"/>
      <c r="AP710" s="24"/>
      <c r="AQ710" s="24"/>
      <c r="AR710" s="24"/>
      <c r="AS710" s="24"/>
      <c r="AT710" s="24"/>
      <c r="AU710" s="24"/>
      <c r="AV710" s="24"/>
      <c r="AW710" s="24"/>
      <c r="AX710" s="24"/>
      <c r="AY710" s="24"/>
      <c r="AZ710" s="24"/>
      <c r="BA710" s="24"/>
      <c r="BB710" s="24"/>
      <c r="BC710" s="24"/>
      <c r="BD710" s="24"/>
      <c r="BE710" s="24"/>
      <c r="BF710" s="24"/>
      <c r="BG710" s="24"/>
      <c r="BH710" s="24"/>
      <c r="BI710" s="24"/>
      <c r="BJ710" s="24"/>
      <c r="BK710" s="24"/>
      <c r="BL710" s="24"/>
      <c r="BM710" s="24"/>
      <c r="BN710" s="24"/>
      <c r="BO710" s="24"/>
      <c r="BP710" s="24"/>
      <c r="BQ710" s="24"/>
      <c r="BR710" s="24"/>
      <c r="BS710" s="24"/>
      <c r="BT710" s="24"/>
      <c r="BU710" s="24"/>
      <c r="BV710" s="24"/>
      <c r="BW710" s="24"/>
      <c r="BX710" s="24"/>
      <c r="BY710" s="24"/>
      <c r="BZ710" s="24"/>
      <c r="CA710" s="24"/>
      <c r="CB710" s="24"/>
      <c r="CC710" s="24"/>
      <c r="CD710" s="24"/>
    </row>
    <row r="711" spans="1:82" ht="16.5" customHeight="1" x14ac:dyDescent="0.25">
      <c r="A711" s="26"/>
      <c r="B711" s="26"/>
      <c r="C711" s="26"/>
      <c r="D711" s="26"/>
      <c r="E711" s="26"/>
      <c r="F711" s="26"/>
      <c r="G711" s="26"/>
      <c r="H711" s="24"/>
      <c r="I711" s="27"/>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24"/>
      <c r="AH711" s="24"/>
      <c r="AI711" s="24"/>
      <c r="AJ711" s="24"/>
      <c r="AK711" s="24"/>
      <c r="AL711" s="24"/>
      <c r="AM711" s="24"/>
      <c r="AN711" s="24"/>
      <c r="AO711" s="24"/>
      <c r="AP711" s="24"/>
      <c r="AQ711" s="24"/>
      <c r="AR711" s="24"/>
      <c r="AS711" s="24"/>
      <c r="AT711" s="24"/>
      <c r="AU711" s="24"/>
      <c r="AV711" s="24"/>
      <c r="AW711" s="24"/>
      <c r="AX711" s="24"/>
      <c r="AY711" s="24"/>
      <c r="AZ711" s="24"/>
      <c r="BA711" s="24"/>
      <c r="BB711" s="24"/>
      <c r="BC711" s="24"/>
      <c r="BD711" s="24"/>
      <c r="BE711" s="24"/>
      <c r="BF711" s="24"/>
      <c r="BG711" s="24"/>
      <c r="BH711" s="24"/>
      <c r="BI711" s="24"/>
      <c r="BJ711" s="24"/>
      <c r="BK711" s="24"/>
      <c r="BL711" s="24"/>
      <c r="BM711" s="24"/>
      <c r="BN711" s="24"/>
      <c r="BO711" s="24"/>
      <c r="BP711" s="24"/>
      <c r="BQ711" s="24"/>
      <c r="BR711" s="24"/>
      <c r="BS711" s="24"/>
      <c r="BT711" s="24"/>
      <c r="BU711" s="24"/>
      <c r="BV711" s="24"/>
      <c r="BW711" s="24"/>
      <c r="BX711" s="24"/>
      <c r="BY711" s="24"/>
      <c r="BZ711" s="24"/>
      <c r="CA711" s="24"/>
      <c r="CB711" s="24"/>
      <c r="CC711" s="24"/>
      <c r="CD711" s="24"/>
    </row>
    <row r="712" spans="1:82" ht="16.5" customHeight="1" x14ac:dyDescent="0.25">
      <c r="A712" s="26"/>
      <c r="B712" s="26"/>
      <c r="C712" s="26"/>
      <c r="D712" s="26"/>
      <c r="E712" s="26"/>
      <c r="F712" s="26"/>
      <c r="G712" s="26"/>
      <c r="H712" s="24"/>
      <c r="I712" s="27"/>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c r="BC712" s="24"/>
      <c r="BD712" s="24"/>
      <c r="BE712" s="24"/>
      <c r="BF712" s="24"/>
      <c r="BG712" s="24"/>
      <c r="BH712" s="24"/>
      <c r="BI712" s="24"/>
      <c r="BJ712" s="24"/>
      <c r="BK712" s="24"/>
      <c r="BL712" s="24"/>
      <c r="BM712" s="24"/>
      <c r="BN712" s="24"/>
      <c r="BO712" s="24"/>
      <c r="BP712" s="24"/>
      <c r="BQ712" s="24"/>
      <c r="BR712" s="24"/>
      <c r="BS712" s="24"/>
      <c r="BT712" s="24"/>
      <c r="BU712" s="24"/>
      <c r="BV712" s="24"/>
      <c r="BW712" s="24"/>
      <c r="BX712" s="24"/>
      <c r="BY712" s="24"/>
      <c r="BZ712" s="24"/>
      <c r="CA712" s="24"/>
      <c r="CB712" s="24"/>
      <c r="CC712" s="24"/>
      <c r="CD712" s="24"/>
    </row>
    <row r="713" spans="1:82" ht="16.5" customHeight="1" x14ac:dyDescent="0.25">
      <c r="A713" s="26"/>
      <c r="B713" s="26"/>
      <c r="C713" s="26"/>
      <c r="D713" s="26"/>
      <c r="E713" s="26"/>
      <c r="F713" s="26"/>
      <c r="G713" s="26"/>
      <c r="H713" s="24"/>
      <c r="I713" s="27"/>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c r="BC713" s="24"/>
      <c r="BD713" s="24"/>
      <c r="BE713" s="24"/>
      <c r="BF713" s="24"/>
      <c r="BG713" s="24"/>
      <c r="BH713" s="24"/>
      <c r="BI713" s="24"/>
      <c r="BJ713" s="24"/>
      <c r="BK713" s="24"/>
      <c r="BL713" s="24"/>
      <c r="BM713" s="24"/>
      <c r="BN713" s="24"/>
      <c r="BO713" s="24"/>
      <c r="BP713" s="24"/>
      <c r="BQ713" s="24"/>
      <c r="BR713" s="24"/>
      <c r="BS713" s="24"/>
      <c r="BT713" s="24"/>
      <c r="BU713" s="24"/>
      <c r="BV713" s="24"/>
      <c r="BW713" s="24"/>
      <c r="BX713" s="24"/>
      <c r="BY713" s="24"/>
      <c r="BZ713" s="24"/>
      <c r="CA713" s="24"/>
      <c r="CB713" s="24"/>
      <c r="CC713" s="24"/>
      <c r="CD713" s="24"/>
    </row>
    <row r="714" spans="1:82" ht="16.5" customHeight="1" x14ac:dyDescent="0.25">
      <c r="A714" s="26"/>
      <c r="B714" s="26"/>
      <c r="C714" s="26"/>
      <c r="D714" s="26"/>
      <c r="E714" s="26"/>
      <c r="F714" s="26"/>
      <c r="G714" s="26"/>
      <c r="H714" s="24"/>
      <c r="I714" s="27"/>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C714" s="24"/>
      <c r="BD714" s="24"/>
      <c r="BE714" s="24"/>
      <c r="BF714" s="24"/>
      <c r="BG714" s="24"/>
      <c r="BH714" s="24"/>
      <c r="BI714" s="24"/>
      <c r="BJ714" s="24"/>
      <c r="BK714" s="24"/>
      <c r="BL714" s="24"/>
      <c r="BM714" s="24"/>
      <c r="BN714" s="24"/>
      <c r="BO714" s="24"/>
      <c r="BP714" s="24"/>
      <c r="BQ714" s="24"/>
      <c r="BR714" s="24"/>
      <c r="BS714" s="24"/>
      <c r="BT714" s="24"/>
      <c r="BU714" s="24"/>
      <c r="BV714" s="24"/>
      <c r="BW714" s="24"/>
      <c r="BX714" s="24"/>
      <c r="BY714" s="24"/>
      <c r="BZ714" s="24"/>
      <c r="CA714" s="24"/>
      <c r="CB714" s="24"/>
      <c r="CC714" s="24"/>
      <c r="CD714" s="24"/>
    </row>
    <row r="715" spans="1:82" ht="16.5" customHeight="1" x14ac:dyDescent="0.25">
      <c r="A715" s="26"/>
      <c r="B715" s="26"/>
      <c r="C715" s="26"/>
      <c r="D715" s="26"/>
      <c r="E715" s="26"/>
      <c r="F715" s="26"/>
      <c r="G715" s="26"/>
      <c r="H715" s="24"/>
      <c r="I715" s="27"/>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c r="BC715" s="24"/>
      <c r="BD715" s="24"/>
      <c r="BE715" s="24"/>
      <c r="BF715" s="24"/>
      <c r="BG715" s="24"/>
      <c r="BH715" s="24"/>
      <c r="BI715" s="24"/>
      <c r="BJ715" s="24"/>
      <c r="BK715" s="24"/>
      <c r="BL715" s="24"/>
      <c r="BM715" s="24"/>
      <c r="BN715" s="24"/>
      <c r="BO715" s="24"/>
      <c r="BP715" s="24"/>
      <c r="BQ715" s="24"/>
      <c r="BR715" s="24"/>
      <c r="BS715" s="24"/>
      <c r="BT715" s="24"/>
      <c r="BU715" s="24"/>
      <c r="BV715" s="24"/>
      <c r="BW715" s="24"/>
      <c r="BX715" s="24"/>
      <c r="BY715" s="24"/>
      <c r="BZ715" s="24"/>
      <c r="CA715" s="24"/>
      <c r="CB715" s="24"/>
      <c r="CC715" s="24"/>
      <c r="CD715" s="24"/>
    </row>
    <row r="716" spans="1:82" ht="16.5" customHeight="1" x14ac:dyDescent="0.25">
      <c r="A716" s="26"/>
      <c r="B716" s="26"/>
      <c r="C716" s="26"/>
      <c r="D716" s="26"/>
      <c r="E716" s="26"/>
      <c r="F716" s="26"/>
      <c r="G716" s="26"/>
      <c r="H716" s="24"/>
      <c r="I716" s="27"/>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c r="BC716" s="24"/>
      <c r="BD716" s="24"/>
      <c r="BE716" s="24"/>
      <c r="BF716" s="24"/>
      <c r="BG716" s="24"/>
      <c r="BH716" s="24"/>
      <c r="BI716" s="24"/>
      <c r="BJ716" s="24"/>
      <c r="BK716" s="24"/>
      <c r="BL716" s="24"/>
      <c r="BM716" s="24"/>
      <c r="BN716" s="24"/>
      <c r="BO716" s="24"/>
      <c r="BP716" s="24"/>
      <c r="BQ716" s="24"/>
      <c r="BR716" s="24"/>
      <c r="BS716" s="24"/>
      <c r="BT716" s="24"/>
      <c r="BU716" s="24"/>
      <c r="BV716" s="24"/>
      <c r="BW716" s="24"/>
      <c r="BX716" s="24"/>
      <c r="BY716" s="24"/>
      <c r="BZ716" s="24"/>
      <c r="CA716" s="24"/>
      <c r="CB716" s="24"/>
      <c r="CC716" s="24"/>
      <c r="CD716" s="24"/>
    </row>
    <row r="717" spans="1:82" ht="16.5" customHeight="1" x14ac:dyDescent="0.25">
      <c r="A717" s="26"/>
      <c r="B717" s="26"/>
      <c r="C717" s="26"/>
      <c r="D717" s="26"/>
      <c r="E717" s="26"/>
      <c r="F717" s="26"/>
      <c r="G717" s="26"/>
      <c r="H717" s="24"/>
      <c r="I717" s="27"/>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24"/>
      <c r="AH717" s="24"/>
      <c r="AI717" s="24"/>
      <c r="AJ717" s="24"/>
      <c r="AK717" s="24"/>
      <c r="AL717" s="24"/>
      <c r="AM717" s="24"/>
      <c r="AN717" s="24"/>
      <c r="AO717" s="24"/>
      <c r="AP717" s="24"/>
      <c r="AQ717" s="24"/>
      <c r="AR717" s="24"/>
      <c r="AS717" s="24"/>
      <c r="AT717" s="24"/>
      <c r="AU717" s="24"/>
      <c r="AV717" s="24"/>
      <c r="AW717" s="24"/>
      <c r="AX717" s="24"/>
      <c r="AY717" s="24"/>
      <c r="AZ717" s="24"/>
      <c r="BA717" s="24"/>
      <c r="BB717" s="24"/>
      <c r="BC717" s="24"/>
      <c r="BD717" s="24"/>
      <c r="BE717" s="24"/>
      <c r="BF717" s="24"/>
      <c r="BG717" s="24"/>
      <c r="BH717" s="24"/>
      <c r="BI717" s="24"/>
      <c r="BJ717" s="24"/>
      <c r="BK717" s="24"/>
      <c r="BL717" s="24"/>
      <c r="BM717" s="24"/>
      <c r="BN717" s="24"/>
      <c r="BO717" s="24"/>
      <c r="BP717" s="24"/>
      <c r="BQ717" s="24"/>
      <c r="BR717" s="24"/>
      <c r="BS717" s="24"/>
      <c r="BT717" s="24"/>
      <c r="BU717" s="24"/>
      <c r="BV717" s="24"/>
      <c r="BW717" s="24"/>
      <c r="BX717" s="24"/>
      <c r="BY717" s="24"/>
      <c r="BZ717" s="24"/>
      <c r="CA717" s="24"/>
      <c r="CB717" s="24"/>
      <c r="CC717" s="24"/>
      <c r="CD717" s="24"/>
    </row>
    <row r="718" spans="1:82" ht="16.5" customHeight="1" x14ac:dyDescent="0.25">
      <c r="A718" s="26"/>
      <c r="B718" s="26"/>
      <c r="C718" s="26"/>
      <c r="D718" s="26"/>
      <c r="E718" s="26"/>
      <c r="F718" s="26"/>
      <c r="G718" s="26"/>
      <c r="H718" s="24"/>
      <c r="I718" s="27"/>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24"/>
      <c r="AH718" s="24"/>
      <c r="AI718" s="24"/>
      <c r="AJ718" s="24"/>
      <c r="AK718" s="24"/>
      <c r="AL718" s="24"/>
      <c r="AM718" s="24"/>
      <c r="AN718" s="24"/>
      <c r="AO718" s="24"/>
      <c r="AP718" s="24"/>
      <c r="AQ718" s="24"/>
      <c r="AR718" s="24"/>
      <c r="AS718" s="24"/>
      <c r="AT718" s="24"/>
      <c r="AU718" s="24"/>
      <c r="AV718" s="24"/>
      <c r="AW718" s="24"/>
      <c r="AX718" s="24"/>
      <c r="AY718" s="24"/>
      <c r="AZ718" s="24"/>
      <c r="BA718" s="24"/>
      <c r="BB718" s="24"/>
      <c r="BC718" s="24"/>
      <c r="BD718" s="24"/>
      <c r="BE718" s="24"/>
      <c r="BF718" s="24"/>
      <c r="BG718" s="24"/>
      <c r="BH718" s="24"/>
      <c r="BI718" s="24"/>
      <c r="BJ718" s="24"/>
      <c r="BK718" s="24"/>
      <c r="BL718" s="24"/>
      <c r="BM718" s="24"/>
      <c r="BN718" s="24"/>
      <c r="BO718" s="24"/>
      <c r="BP718" s="24"/>
      <c r="BQ718" s="24"/>
      <c r="BR718" s="24"/>
      <c r="BS718" s="24"/>
      <c r="BT718" s="24"/>
      <c r="BU718" s="24"/>
      <c r="BV718" s="24"/>
      <c r="BW718" s="24"/>
      <c r="BX718" s="24"/>
      <c r="BY718" s="24"/>
      <c r="BZ718" s="24"/>
      <c r="CA718" s="24"/>
      <c r="CB718" s="24"/>
      <c r="CC718" s="24"/>
      <c r="CD718" s="24"/>
    </row>
    <row r="719" spans="1:82" ht="16.5" customHeight="1" x14ac:dyDescent="0.25">
      <c r="A719" s="26"/>
      <c r="B719" s="26"/>
      <c r="C719" s="26"/>
      <c r="D719" s="26"/>
      <c r="E719" s="26"/>
      <c r="F719" s="26"/>
      <c r="G719" s="26"/>
      <c r="H719" s="24"/>
      <c r="I719" s="27"/>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24"/>
      <c r="AH719" s="24"/>
      <c r="AI719" s="24"/>
      <c r="AJ719" s="24"/>
      <c r="AK719" s="24"/>
      <c r="AL719" s="24"/>
      <c r="AM719" s="24"/>
      <c r="AN719" s="24"/>
      <c r="AO719" s="24"/>
      <c r="AP719" s="24"/>
      <c r="AQ719" s="24"/>
      <c r="AR719" s="24"/>
      <c r="AS719" s="24"/>
      <c r="AT719" s="24"/>
      <c r="AU719" s="24"/>
      <c r="AV719" s="24"/>
      <c r="AW719" s="24"/>
      <c r="AX719" s="24"/>
      <c r="AY719" s="24"/>
      <c r="AZ719" s="24"/>
      <c r="BA719" s="24"/>
      <c r="BB719" s="24"/>
      <c r="BC719" s="24"/>
      <c r="BD719" s="24"/>
      <c r="BE719" s="24"/>
      <c r="BF719" s="24"/>
      <c r="BG719" s="24"/>
      <c r="BH719" s="24"/>
      <c r="BI719" s="24"/>
      <c r="BJ719" s="24"/>
      <c r="BK719" s="24"/>
      <c r="BL719" s="24"/>
      <c r="BM719" s="24"/>
      <c r="BN719" s="24"/>
      <c r="BO719" s="24"/>
      <c r="BP719" s="24"/>
      <c r="BQ719" s="24"/>
      <c r="BR719" s="24"/>
      <c r="BS719" s="24"/>
      <c r="BT719" s="24"/>
      <c r="BU719" s="24"/>
      <c r="BV719" s="24"/>
      <c r="BW719" s="24"/>
      <c r="BX719" s="24"/>
      <c r="BY719" s="24"/>
      <c r="BZ719" s="24"/>
      <c r="CA719" s="24"/>
      <c r="CB719" s="24"/>
      <c r="CC719" s="24"/>
      <c r="CD719" s="24"/>
    </row>
    <row r="720" spans="1:82" ht="16.5" customHeight="1" x14ac:dyDescent="0.25">
      <c r="A720" s="26"/>
      <c r="B720" s="26"/>
      <c r="C720" s="26"/>
      <c r="D720" s="26"/>
      <c r="E720" s="26"/>
      <c r="F720" s="26"/>
      <c r="G720" s="26"/>
      <c r="H720" s="24"/>
      <c r="I720" s="27"/>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24"/>
      <c r="AH720" s="24"/>
      <c r="AI720" s="24"/>
      <c r="AJ720" s="24"/>
      <c r="AK720" s="24"/>
      <c r="AL720" s="24"/>
      <c r="AM720" s="24"/>
      <c r="AN720" s="24"/>
      <c r="AO720" s="24"/>
      <c r="AP720" s="24"/>
      <c r="AQ720" s="24"/>
      <c r="AR720" s="24"/>
      <c r="AS720" s="24"/>
      <c r="AT720" s="24"/>
      <c r="AU720" s="24"/>
      <c r="AV720" s="24"/>
      <c r="AW720" s="24"/>
      <c r="AX720" s="24"/>
      <c r="AY720" s="24"/>
      <c r="AZ720" s="24"/>
      <c r="BA720" s="24"/>
      <c r="BB720" s="24"/>
      <c r="BC720" s="24"/>
      <c r="BD720" s="24"/>
      <c r="BE720" s="24"/>
      <c r="BF720" s="24"/>
      <c r="BG720" s="24"/>
      <c r="BH720" s="24"/>
      <c r="BI720" s="24"/>
      <c r="BJ720" s="24"/>
      <c r="BK720" s="24"/>
      <c r="BL720" s="24"/>
      <c r="BM720" s="24"/>
      <c r="BN720" s="24"/>
      <c r="BO720" s="24"/>
      <c r="BP720" s="24"/>
      <c r="BQ720" s="24"/>
      <c r="BR720" s="24"/>
      <c r="BS720" s="24"/>
      <c r="BT720" s="24"/>
      <c r="BU720" s="24"/>
      <c r="BV720" s="24"/>
      <c r="BW720" s="24"/>
      <c r="BX720" s="24"/>
      <c r="BY720" s="24"/>
      <c r="BZ720" s="24"/>
      <c r="CA720" s="24"/>
      <c r="CB720" s="24"/>
      <c r="CC720" s="24"/>
      <c r="CD720" s="24"/>
    </row>
    <row r="721" spans="1:82" ht="16.5" customHeight="1" x14ac:dyDescent="0.25">
      <c r="A721" s="26"/>
      <c r="B721" s="26"/>
      <c r="C721" s="26"/>
      <c r="D721" s="26"/>
      <c r="E721" s="26"/>
      <c r="F721" s="26"/>
      <c r="G721" s="26"/>
      <c r="H721" s="24"/>
      <c r="I721" s="27"/>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24"/>
      <c r="AH721" s="24"/>
      <c r="AI721" s="24"/>
      <c r="AJ721" s="24"/>
      <c r="AK721" s="24"/>
      <c r="AL721" s="24"/>
      <c r="AM721" s="24"/>
      <c r="AN721" s="24"/>
      <c r="AO721" s="24"/>
      <c r="AP721" s="24"/>
      <c r="AQ721" s="24"/>
      <c r="AR721" s="24"/>
      <c r="AS721" s="24"/>
      <c r="AT721" s="24"/>
      <c r="AU721" s="24"/>
      <c r="AV721" s="24"/>
      <c r="AW721" s="24"/>
      <c r="AX721" s="24"/>
      <c r="AY721" s="24"/>
      <c r="AZ721" s="24"/>
      <c r="BA721" s="24"/>
      <c r="BB721" s="24"/>
      <c r="BC721" s="24"/>
      <c r="BD721" s="24"/>
      <c r="BE721" s="24"/>
      <c r="BF721" s="24"/>
      <c r="BG721" s="24"/>
      <c r="BH721" s="24"/>
      <c r="BI721" s="24"/>
      <c r="BJ721" s="24"/>
      <c r="BK721" s="24"/>
      <c r="BL721" s="24"/>
      <c r="BM721" s="24"/>
      <c r="BN721" s="24"/>
      <c r="BO721" s="24"/>
      <c r="BP721" s="24"/>
      <c r="BQ721" s="24"/>
      <c r="BR721" s="24"/>
      <c r="BS721" s="24"/>
      <c r="BT721" s="24"/>
      <c r="BU721" s="24"/>
      <c r="BV721" s="24"/>
      <c r="BW721" s="24"/>
      <c r="BX721" s="24"/>
      <c r="BY721" s="24"/>
      <c r="BZ721" s="24"/>
      <c r="CA721" s="24"/>
      <c r="CB721" s="24"/>
      <c r="CC721" s="24"/>
      <c r="CD721" s="24"/>
    </row>
    <row r="722" spans="1:82" ht="16.5" customHeight="1" x14ac:dyDescent="0.25">
      <c r="A722" s="26"/>
      <c r="B722" s="26"/>
      <c r="C722" s="26"/>
      <c r="D722" s="26"/>
      <c r="E722" s="26"/>
      <c r="F722" s="26"/>
      <c r="G722" s="26"/>
      <c r="H722" s="24"/>
      <c r="I722" s="27"/>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24"/>
      <c r="AH722" s="24"/>
      <c r="AI722" s="24"/>
      <c r="AJ722" s="24"/>
      <c r="AK722" s="24"/>
      <c r="AL722" s="24"/>
      <c r="AM722" s="24"/>
      <c r="AN722" s="24"/>
      <c r="AO722" s="24"/>
      <c r="AP722" s="24"/>
      <c r="AQ722" s="24"/>
      <c r="AR722" s="24"/>
      <c r="AS722" s="24"/>
      <c r="AT722" s="24"/>
      <c r="AU722" s="24"/>
      <c r="AV722" s="24"/>
      <c r="AW722" s="24"/>
      <c r="AX722" s="24"/>
      <c r="AY722" s="24"/>
      <c r="AZ722" s="24"/>
      <c r="BA722" s="24"/>
      <c r="BB722" s="24"/>
      <c r="BC722" s="24"/>
      <c r="BD722" s="24"/>
      <c r="BE722" s="24"/>
      <c r="BF722" s="24"/>
      <c r="BG722" s="24"/>
      <c r="BH722" s="24"/>
      <c r="BI722" s="24"/>
      <c r="BJ722" s="24"/>
      <c r="BK722" s="24"/>
      <c r="BL722" s="24"/>
      <c r="BM722" s="24"/>
      <c r="BN722" s="24"/>
      <c r="BO722" s="24"/>
      <c r="BP722" s="24"/>
      <c r="BQ722" s="24"/>
      <c r="BR722" s="24"/>
      <c r="BS722" s="24"/>
      <c r="BT722" s="24"/>
      <c r="BU722" s="24"/>
      <c r="BV722" s="24"/>
      <c r="BW722" s="24"/>
      <c r="BX722" s="24"/>
      <c r="BY722" s="24"/>
      <c r="BZ722" s="24"/>
      <c r="CA722" s="24"/>
      <c r="CB722" s="24"/>
      <c r="CC722" s="24"/>
      <c r="CD722" s="24"/>
    </row>
    <row r="723" spans="1:82" ht="16.5" customHeight="1" x14ac:dyDescent="0.25">
      <c r="A723" s="26"/>
      <c r="B723" s="26"/>
      <c r="C723" s="26"/>
      <c r="D723" s="26"/>
      <c r="E723" s="26"/>
      <c r="F723" s="26"/>
      <c r="G723" s="26"/>
      <c r="H723" s="24"/>
      <c r="I723" s="27"/>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24"/>
      <c r="AH723" s="24"/>
      <c r="AI723" s="24"/>
      <c r="AJ723" s="24"/>
      <c r="AK723" s="24"/>
      <c r="AL723" s="24"/>
      <c r="AM723" s="24"/>
      <c r="AN723" s="24"/>
      <c r="AO723" s="24"/>
      <c r="AP723" s="24"/>
      <c r="AQ723" s="24"/>
      <c r="AR723" s="24"/>
      <c r="AS723" s="24"/>
      <c r="AT723" s="24"/>
      <c r="AU723" s="24"/>
      <c r="AV723" s="24"/>
      <c r="AW723" s="24"/>
      <c r="AX723" s="24"/>
      <c r="AY723" s="24"/>
      <c r="AZ723" s="24"/>
      <c r="BA723" s="24"/>
      <c r="BB723" s="24"/>
      <c r="BC723" s="24"/>
      <c r="BD723" s="24"/>
      <c r="BE723" s="24"/>
      <c r="BF723" s="24"/>
      <c r="BG723" s="24"/>
      <c r="BH723" s="24"/>
      <c r="BI723" s="24"/>
      <c r="BJ723" s="24"/>
      <c r="BK723" s="24"/>
      <c r="BL723" s="24"/>
      <c r="BM723" s="24"/>
      <c r="BN723" s="24"/>
      <c r="BO723" s="24"/>
      <c r="BP723" s="24"/>
      <c r="BQ723" s="24"/>
      <c r="BR723" s="24"/>
      <c r="BS723" s="24"/>
      <c r="BT723" s="24"/>
      <c r="BU723" s="24"/>
      <c r="BV723" s="24"/>
      <c r="BW723" s="24"/>
      <c r="BX723" s="24"/>
      <c r="BY723" s="24"/>
      <c r="BZ723" s="24"/>
      <c r="CA723" s="24"/>
      <c r="CB723" s="24"/>
      <c r="CC723" s="24"/>
      <c r="CD723" s="24"/>
    </row>
    <row r="724" spans="1:82" ht="16.5" customHeight="1" x14ac:dyDescent="0.25">
      <c r="A724" s="26"/>
      <c r="B724" s="26"/>
      <c r="C724" s="26"/>
      <c r="D724" s="26"/>
      <c r="E724" s="26"/>
      <c r="F724" s="26"/>
      <c r="G724" s="26"/>
      <c r="H724" s="24"/>
      <c r="I724" s="27"/>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24"/>
      <c r="AH724" s="24"/>
      <c r="AI724" s="24"/>
      <c r="AJ724" s="24"/>
      <c r="AK724" s="24"/>
      <c r="AL724" s="24"/>
      <c r="AM724" s="24"/>
      <c r="AN724" s="24"/>
      <c r="AO724" s="24"/>
      <c r="AP724" s="24"/>
      <c r="AQ724" s="24"/>
      <c r="AR724" s="24"/>
      <c r="AS724" s="24"/>
      <c r="AT724" s="24"/>
      <c r="AU724" s="24"/>
      <c r="AV724" s="24"/>
      <c r="AW724" s="24"/>
      <c r="AX724" s="24"/>
      <c r="AY724" s="24"/>
      <c r="AZ724" s="24"/>
      <c r="BA724" s="24"/>
      <c r="BB724" s="24"/>
      <c r="BC724" s="24"/>
      <c r="BD724" s="24"/>
      <c r="BE724" s="24"/>
      <c r="BF724" s="24"/>
      <c r="BG724" s="24"/>
      <c r="BH724" s="24"/>
      <c r="BI724" s="24"/>
      <c r="BJ724" s="24"/>
      <c r="BK724" s="24"/>
      <c r="BL724" s="24"/>
      <c r="BM724" s="24"/>
      <c r="BN724" s="24"/>
      <c r="BO724" s="24"/>
      <c r="BP724" s="24"/>
      <c r="BQ724" s="24"/>
      <c r="BR724" s="24"/>
      <c r="BS724" s="24"/>
      <c r="BT724" s="24"/>
      <c r="BU724" s="24"/>
      <c r="BV724" s="24"/>
      <c r="BW724" s="24"/>
      <c r="BX724" s="24"/>
      <c r="BY724" s="24"/>
      <c r="BZ724" s="24"/>
      <c r="CA724" s="24"/>
      <c r="CB724" s="24"/>
      <c r="CC724" s="24"/>
      <c r="CD724" s="24"/>
    </row>
    <row r="725" spans="1:82" ht="16.5" customHeight="1" x14ac:dyDescent="0.25">
      <c r="A725" s="26"/>
      <c r="B725" s="26"/>
      <c r="C725" s="26"/>
      <c r="D725" s="26"/>
      <c r="E725" s="26"/>
      <c r="F725" s="26"/>
      <c r="G725" s="26"/>
      <c r="H725" s="24"/>
      <c r="I725" s="27"/>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24"/>
      <c r="AH725" s="24"/>
      <c r="AI725" s="24"/>
      <c r="AJ725" s="24"/>
      <c r="AK725" s="24"/>
      <c r="AL725" s="24"/>
      <c r="AM725" s="24"/>
      <c r="AN725" s="24"/>
      <c r="AO725" s="24"/>
      <c r="AP725" s="24"/>
      <c r="AQ725" s="24"/>
      <c r="AR725" s="24"/>
      <c r="AS725" s="24"/>
      <c r="AT725" s="24"/>
      <c r="AU725" s="24"/>
      <c r="AV725" s="24"/>
      <c r="AW725" s="24"/>
      <c r="AX725" s="24"/>
      <c r="AY725" s="24"/>
      <c r="AZ725" s="24"/>
      <c r="BA725" s="24"/>
      <c r="BB725" s="24"/>
      <c r="BC725" s="24"/>
      <c r="BD725" s="24"/>
      <c r="BE725" s="24"/>
      <c r="BF725" s="24"/>
      <c r="BG725" s="24"/>
      <c r="BH725" s="24"/>
      <c r="BI725" s="24"/>
      <c r="BJ725" s="24"/>
      <c r="BK725" s="24"/>
      <c r="BL725" s="24"/>
      <c r="BM725" s="24"/>
      <c r="BN725" s="24"/>
      <c r="BO725" s="24"/>
      <c r="BP725" s="24"/>
      <c r="BQ725" s="24"/>
      <c r="BR725" s="24"/>
      <c r="BS725" s="24"/>
      <c r="BT725" s="24"/>
      <c r="BU725" s="24"/>
      <c r="BV725" s="24"/>
      <c r="BW725" s="24"/>
      <c r="BX725" s="24"/>
      <c r="BY725" s="24"/>
      <c r="BZ725" s="24"/>
      <c r="CA725" s="24"/>
      <c r="CB725" s="24"/>
      <c r="CC725" s="24"/>
      <c r="CD725" s="24"/>
    </row>
    <row r="726" spans="1:82" ht="16.5" customHeight="1" x14ac:dyDescent="0.25">
      <c r="A726" s="26"/>
      <c r="B726" s="26"/>
      <c r="C726" s="26"/>
      <c r="D726" s="26"/>
      <c r="E726" s="26"/>
      <c r="F726" s="26"/>
      <c r="G726" s="26"/>
      <c r="H726" s="24"/>
      <c r="I726" s="27"/>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24"/>
      <c r="AH726" s="24"/>
      <c r="AI726" s="24"/>
      <c r="AJ726" s="24"/>
      <c r="AK726" s="24"/>
      <c r="AL726" s="24"/>
      <c r="AM726" s="24"/>
      <c r="AN726" s="24"/>
      <c r="AO726" s="24"/>
      <c r="AP726" s="24"/>
      <c r="AQ726" s="24"/>
      <c r="AR726" s="24"/>
      <c r="AS726" s="24"/>
      <c r="AT726" s="24"/>
      <c r="AU726" s="24"/>
      <c r="AV726" s="24"/>
      <c r="AW726" s="24"/>
      <c r="AX726" s="24"/>
      <c r="AY726" s="24"/>
      <c r="AZ726" s="24"/>
      <c r="BA726" s="24"/>
      <c r="BB726" s="24"/>
      <c r="BC726" s="24"/>
      <c r="BD726" s="24"/>
      <c r="BE726" s="24"/>
      <c r="BF726" s="24"/>
      <c r="BG726" s="24"/>
      <c r="BH726" s="24"/>
      <c r="BI726" s="24"/>
      <c r="BJ726" s="24"/>
      <c r="BK726" s="24"/>
      <c r="BL726" s="24"/>
      <c r="BM726" s="24"/>
      <c r="BN726" s="24"/>
      <c r="BO726" s="24"/>
      <c r="BP726" s="24"/>
      <c r="BQ726" s="24"/>
      <c r="BR726" s="24"/>
      <c r="BS726" s="24"/>
      <c r="BT726" s="24"/>
      <c r="BU726" s="24"/>
      <c r="BV726" s="24"/>
      <c r="BW726" s="24"/>
      <c r="BX726" s="24"/>
      <c r="BY726" s="24"/>
      <c r="BZ726" s="24"/>
      <c r="CA726" s="24"/>
      <c r="CB726" s="24"/>
      <c r="CC726" s="24"/>
      <c r="CD726" s="24"/>
    </row>
    <row r="727" spans="1:82" ht="16.5" customHeight="1" x14ac:dyDescent="0.25">
      <c r="A727" s="26"/>
      <c r="B727" s="26"/>
      <c r="C727" s="26"/>
      <c r="D727" s="26"/>
      <c r="E727" s="26"/>
      <c r="F727" s="26"/>
      <c r="G727" s="26"/>
      <c r="H727" s="24"/>
      <c r="I727" s="27"/>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24"/>
      <c r="AH727" s="24"/>
      <c r="AI727" s="24"/>
      <c r="AJ727" s="24"/>
      <c r="AK727" s="24"/>
      <c r="AL727" s="24"/>
      <c r="AM727" s="24"/>
      <c r="AN727" s="24"/>
      <c r="AO727" s="24"/>
      <c r="AP727" s="24"/>
      <c r="AQ727" s="24"/>
      <c r="AR727" s="24"/>
      <c r="AS727" s="24"/>
      <c r="AT727" s="24"/>
      <c r="AU727" s="24"/>
      <c r="AV727" s="24"/>
      <c r="AW727" s="24"/>
      <c r="AX727" s="24"/>
      <c r="AY727" s="24"/>
      <c r="AZ727" s="24"/>
      <c r="BA727" s="24"/>
      <c r="BB727" s="24"/>
      <c r="BC727" s="24"/>
      <c r="BD727" s="24"/>
      <c r="BE727" s="24"/>
      <c r="BF727" s="24"/>
      <c r="BG727" s="24"/>
      <c r="BH727" s="24"/>
      <c r="BI727" s="24"/>
      <c r="BJ727" s="24"/>
      <c r="BK727" s="24"/>
      <c r="BL727" s="24"/>
      <c r="BM727" s="24"/>
      <c r="BN727" s="24"/>
      <c r="BO727" s="24"/>
      <c r="BP727" s="24"/>
      <c r="BQ727" s="24"/>
      <c r="BR727" s="24"/>
      <c r="BS727" s="24"/>
      <c r="BT727" s="24"/>
      <c r="BU727" s="24"/>
      <c r="BV727" s="24"/>
      <c r="BW727" s="24"/>
      <c r="BX727" s="24"/>
      <c r="BY727" s="24"/>
      <c r="BZ727" s="24"/>
      <c r="CA727" s="24"/>
      <c r="CB727" s="24"/>
      <c r="CC727" s="24"/>
      <c r="CD727" s="24"/>
    </row>
    <row r="728" spans="1:82" ht="16.5" customHeight="1" x14ac:dyDescent="0.25">
      <c r="A728" s="26"/>
      <c r="B728" s="26"/>
      <c r="C728" s="26"/>
      <c r="D728" s="26"/>
      <c r="E728" s="26"/>
      <c r="F728" s="26"/>
      <c r="G728" s="26"/>
      <c r="H728" s="24"/>
      <c r="I728" s="27"/>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24"/>
      <c r="AH728" s="24"/>
      <c r="AI728" s="24"/>
      <c r="AJ728" s="24"/>
      <c r="AK728" s="24"/>
      <c r="AL728" s="24"/>
      <c r="AM728" s="24"/>
      <c r="AN728" s="24"/>
      <c r="AO728" s="24"/>
      <c r="AP728" s="24"/>
      <c r="AQ728" s="24"/>
      <c r="AR728" s="24"/>
      <c r="AS728" s="24"/>
      <c r="AT728" s="24"/>
      <c r="AU728" s="24"/>
      <c r="AV728" s="24"/>
      <c r="AW728" s="24"/>
      <c r="AX728" s="24"/>
      <c r="AY728" s="24"/>
      <c r="AZ728" s="24"/>
      <c r="BA728" s="24"/>
      <c r="BB728" s="24"/>
      <c r="BC728" s="24"/>
      <c r="BD728" s="24"/>
      <c r="BE728" s="24"/>
      <c r="BF728" s="24"/>
      <c r="BG728" s="24"/>
      <c r="BH728" s="24"/>
      <c r="BI728" s="24"/>
      <c r="BJ728" s="24"/>
      <c r="BK728" s="24"/>
      <c r="BL728" s="24"/>
      <c r="BM728" s="24"/>
      <c r="BN728" s="24"/>
      <c r="BO728" s="24"/>
      <c r="BP728" s="24"/>
      <c r="BQ728" s="24"/>
      <c r="BR728" s="24"/>
      <c r="BS728" s="24"/>
      <c r="BT728" s="24"/>
      <c r="BU728" s="24"/>
      <c r="BV728" s="24"/>
      <c r="BW728" s="24"/>
      <c r="BX728" s="24"/>
      <c r="BY728" s="24"/>
      <c r="BZ728" s="24"/>
      <c r="CA728" s="24"/>
      <c r="CB728" s="24"/>
      <c r="CC728" s="24"/>
      <c r="CD728" s="24"/>
    </row>
    <row r="729" spans="1:82" ht="16.5" customHeight="1" x14ac:dyDescent="0.25">
      <c r="A729" s="26"/>
      <c r="B729" s="26"/>
      <c r="C729" s="26"/>
      <c r="D729" s="26"/>
      <c r="E729" s="26"/>
      <c r="F729" s="26"/>
      <c r="G729" s="26"/>
      <c r="H729" s="24"/>
      <c r="I729" s="27"/>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24"/>
      <c r="AH729" s="24"/>
      <c r="AI729" s="24"/>
      <c r="AJ729" s="24"/>
      <c r="AK729" s="24"/>
      <c r="AL729" s="24"/>
      <c r="AM729" s="24"/>
      <c r="AN729" s="24"/>
      <c r="AO729" s="24"/>
      <c r="AP729" s="24"/>
      <c r="AQ729" s="24"/>
      <c r="AR729" s="24"/>
      <c r="AS729" s="24"/>
      <c r="AT729" s="24"/>
      <c r="AU729" s="24"/>
      <c r="AV729" s="24"/>
      <c r="AW729" s="24"/>
      <c r="AX729" s="24"/>
      <c r="AY729" s="24"/>
      <c r="AZ729" s="24"/>
      <c r="BA729" s="24"/>
      <c r="BB729" s="24"/>
      <c r="BC729" s="24"/>
      <c r="BD729" s="24"/>
      <c r="BE729" s="24"/>
      <c r="BF729" s="24"/>
      <c r="BG729" s="24"/>
      <c r="BH729" s="24"/>
      <c r="BI729" s="24"/>
      <c r="BJ729" s="24"/>
      <c r="BK729" s="24"/>
      <c r="BL729" s="24"/>
      <c r="BM729" s="24"/>
      <c r="BN729" s="24"/>
      <c r="BO729" s="24"/>
      <c r="BP729" s="24"/>
      <c r="BQ729" s="24"/>
      <c r="BR729" s="24"/>
      <c r="BS729" s="24"/>
      <c r="BT729" s="24"/>
      <c r="BU729" s="24"/>
      <c r="BV729" s="24"/>
      <c r="BW729" s="24"/>
      <c r="BX729" s="24"/>
      <c r="BY729" s="24"/>
      <c r="BZ729" s="24"/>
      <c r="CA729" s="24"/>
      <c r="CB729" s="24"/>
      <c r="CC729" s="24"/>
      <c r="CD729" s="24"/>
    </row>
    <row r="730" spans="1:82" ht="16.5" customHeight="1" x14ac:dyDescent="0.25">
      <c r="A730" s="26"/>
      <c r="B730" s="26"/>
      <c r="C730" s="26"/>
      <c r="D730" s="26"/>
      <c r="E730" s="26"/>
      <c r="F730" s="26"/>
      <c r="G730" s="26"/>
      <c r="H730" s="24"/>
      <c r="I730" s="27"/>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24"/>
      <c r="AH730" s="24"/>
      <c r="AI730" s="24"/>
      <c r="AJ730" s="24"/>
      <c r="AK730" s="24"/>
      <c r="AL730" s="24"/>
      <c r="AM730" s="24"/>
      <c r="AN730" s="24"/>
      <c r="AO730" s="24"/>
      <c r="AP730" s="24"/>
      <c r="AQ730" s="24"/>
      <c r="AR730" s="24"/>
      <c r="AS730" s="24"/>
      <c r="AT730" s="24"/>
      <c r="AU730" s="24"/>
      <c r="AV730" s="24"/>
      <c r="AW730" s="24"/>
      <c r="AX730" s="24"/>
      <c r="AY730" s="24"/>
      <c r="AZ730" s="24"/>
      <c r="BA730" s="24"/>
      <c r="BB730" s="24"/>
      <c r="BC730" s="24"/>
      <c r="BD730" s="24"/>
      <c r="BE730" s="24"/>
      <c r="BF730" s="24"/>
      <c r="BG730" s="24"/>
      <c r="BH730" s="24"/>
      <c r="BI730" s="24"/>
      <c r="BJ730" s="24"/>
      <c r="BK730" s="24"/>
      <c r="BL730" s="24"/>
      <c r="BM730" s="24"/>
      <c r="BN730" s="24"/>
      <c r="BO730" s="24"/>
      <c r="BP730" s="24"/>
      <c r="BQ730" s="24"/>
      <c r="BR730" s="24"/>
      <c r="BS730" s="24"/>
      <c r="BT730" s="24"/>
      <c r="BU730" s="24"/>
      <c r="BV730" s="24"/>
      <c r="BW730" s="24"/>
      <c r="BX730" s="24"/>
      <c r="BY730" s="24"/>
      <c r="BZ730" s="24"/>
      <c r="CA730" s="24"/>
      <c r="CB730" s="24"/>
      <c r="CC730" s="24"/>
      <c r="CD730" s="24"/>
    </row>
    <row r="731" spans="1:82" ht="16.5" customHeight="1" x14ac:dyDescent="0.25">
      <c r="A731" s="26"/>
      <c r="B731" s="26"/>
      <c r="C731" s="26"/>
      <c r="D731" s="26"/>
      <c r="E731" s="26"/>
      <c r="F731" s="26"/>
      <c r="G731" s="26"/>
      <c r="H731" s="24"/>
      <c r="I731" s="27"/>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c r="BC731" s="24"/>
      <c r="BD731" s="24"/>
      <c r="BE731" s="24"/>
      <c r="BF731" s="24"/>
      <c r="BG731" s="24"/>
      <c r="BH731" s="24"/>
      <c r="BI731" s="24"/>
      <c r="BJ731" s="24"/>
      <c r="BK731" s="24"/>
      <c r="BL731" s="24"/>
      <c r="BM731" s="24"/>
      <c r="BN731" s="24"/>
      <c r="BO731" s="24"/>
      <c r="BP731" s="24"/>
      <c r="BQ731" s="24"/>
      <c r="BR731" s="24"/>
      <c r="BS731" s="24"/>
      <c r="BT731" s="24"/>
      <c r="BU731" s="24"/>
      <c r="BV731" s="24"/>
      <c r="BW731" s="24"/>
      <c r="BX731" s="24"/>
      <c r="BY731" s="24"/>
      <c r="BZ731" s="24"/>
      <c r="CA731" s="24"/>
      <c r="CB731" s="24"/>
      <c r="CC731" s="24"/>
      <c r="CD731" s="24"/>
    </row>
    <row r="732" spans="1:82" ht="16.5" customHeight="1" x14ac:dyDescent="0.25">
      <c r="A732" s="26"/>
      <c r="B732" s="26"/>
      <c r="C732" s="26"/>
      <c r="D732" s="26"/>
      <c r="E732" s="26"/>
      <c r="F732" s="26"/>
      <c r="G732" s="26"/>
      <c r="H732" s="24"/>
      <c r="I732" s="27"/>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c r="BC732" s="24"/>
      <c r="BD732" s="24"/>
      <c r="BE732" s="24"/>
      <c r="BF732" s="24"/>
      <c r="BG732" s="24"/>
      <c r="BH732" s="24"/>
      <c r="BI732" s="24"/>
      <c r="BJ732" s="24"/>
      <c r="BK732" s="24"/>
      <c r="BL732" s="24"/>
      <c r="BM732" s="24"/>
      <c r="BN732" s="24"/>
      <c r="BO732" s="24"/>
      <c r="BP732" s="24"/>
      <c r="BQ732" s="24"/>
      <c r="BR732" s="24"/>
      <c r="BS732" s="24"/>
      <c r="BT732" s="24"/>
      <c r="BU732" s="24"/>
      <c r="BV732" s="24"/>
      <c r="BW732" s="24"/>
      <c r="BX732" s="24"/>
      <c r="BY732" s="24"/>
      <c r="BZ732" s="24"/>
      <c r="CA732" s="24"/>
      <c r="CB732" s="24"/>
      <c r="CC732" s="24"/>
      <c r="CD732" s="24"/>
    </row>
    <row r="733" spans="1:82" ht="16.5" customHeight="1" x14ac:dyDescent="0.25">
      <c r="A733" s="26"/>
      <c r="B733" s="26"/>
      <c r="C733" s="26"/>
      <c r="D733" s="26"/>
      <c r="E733" s="26"/>
      <c r="F733" s="26"/>
      <c r="G733" s="26"/>
      <c r="H733" s="24"/>
      <c r="I733" s="27"/>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C733" s="24"/>
      <c r="BD733" s="24"/>
      <c r="BE733" s="24"/>
      <c r="BF733" s="24"/>
      <c r="BG733" s="24"/>
      <c r="BH733" s="24"/>
      <c r="BI733" s="24"/>
      <c r="BJ733" s="24"/>
      <c r="BK733" s="24"/>
      <c r="BL733" s="24"/>
      <c r="BM733" s="24"/>
      <c r="BN733" s="24"/>
      <c r="BO733" s="24"/>
      <c r="BP733" s="24"/>
      <c r="BQ733" s="24"/>
      <c r="BR733" s="24"/>
      <c r="BS733" s="24"/>
      <c r="BT733" s="24"/>
      <c r="BU733" s="24"/>
      <c r="BV733" s="24"/>
      <c r="BW733" s="24"/>
      <c r="BX733" s="24"/>
      <c r="BY733" s="24"/>
      <c r="BZ733" s="24"/>
      <c r="CA733" s="24"/>
      <c r="CB733" s="24"/>
      <c r="CC733" s="24"/>
      <c r="CD733" s="24"/>
    </row>
    <row r="734" spans="1:82" ht="16.5" customHeight="1" x14ac:dyDescent="0.25">
      <c r="A734" s="26"/>
      <c r="B734" s="26"/>
      <c r="C734" s="26"/>
      <c r="D734" s="26"/>
      <c r="E734" s="26"/>
      <c r="F734" s="26"/>
      <c r="G734" s="26"/>
      <c r="H734" s="24"/>
      <c r="I734" s="27"/>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c r="BC734" s="24"/>
      <c r="BD734" s="24"/>
      <c r="BE734" s="24"/>
      <c r="BF734" s="24"/>
      <c r="BG734" s="24"/>
      <c r="BH734" s="24"/>
      <c r="BI734" s="24"/>
      <c r="BJ734" s="24"/>
      <c r="BK734" s="24"/>
      <c r="BL734" s="24"/>
      <c r="BM734" s="24"/>
      <c r="BN734" s="24"/>
      <c r="BO734" s="24"/>
      <c r="BP734" s="24"/>
      <c r="BQ734" s="24"/>
      <c r="BR734" s="24"/>
      <c r="BS734" s="24"/>
      <c r="BT734" s="24"/>
      <c r="BU734" s="24"/>
      <c r="BV734" s="24"/>
      <c r="BW734" s="24"/>
      <c r="BX734" s="24"/>
      <c r="BY734" s="24"/>
      <c r="BZ734" s="24"/>
      <c r="CA734" s="24"/>
      <c r="CB734" s="24"/>
      <c r="CC734" s="24"/>
      <c r="CD734" s="24"/>
    </row>
    <row r="735" spans="1:82" ht="16.5" customHeight="1" x14ac:dyDescent="0.25">
      <c r="A735" s="26"/>
      <c r="B735" s="26"/>
      <c r="C735" s="26"/>
      <c r="D735" s="26"/>
      <c r="E735" s="26"/>
      <c r="F735" s="26"/>
      <c r="G735" s="26"/>
      <c r="H735" s="24"/>
      <c r="I735" s="27"/>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c r="BC735" s="24"/>
      <c r="BD735" s="24"/>
      <c r="BE735" s="24"/>
      <c r="BF735" s="24"/>
      <c r="BG735" s="24"/>
      <c r="BH735" s="24"/>
      <c r="BI735" s="24"/>
      <c r="BJ735" s="24"/>
      <c r="BK735" s="24"/>
      <c r="BL735" s="24"/>
      <c r="BM735" s="24"/>
      <c r="BN735" s="24"/>
      <c r="BO735" s="24"/>
      <c r="BP735" s="24"/>
      <c r="BQ735" s="24"/>
      <c r="BR735" s="24"/>
      <c r="BS735" s="24"/>
      <c r="BT735" s="24"/>
      <c r="BU735" s="24"/>
      <c r="BV735" s="24"/>
      <c r="BW735" s="24"/>
      <c r="BX735" s="24"/>
      <c r="BY735" s="24"/>
      <c r="BZ735" s="24"/>
      <c r="CA735" s="24"/>
      <c r="CB735" s="24"/>
      <c r="CC735" s="24"/>
      <c r="CD735" s="24"/>
    </row>
    <row r="736" spans="1:82" ht="16.5" customHeight="1" x14ac:dyDescent="0.25">
      <c r="A736" s="26"/>
      <c r="B736" s="26"/>
      <c r="C736" s="26"/>
      <c r="D736" s="26"/>
      <c r="E736" s="26"/>
      <c r="F736" s="26"/>
      <c r="G736" s="26"/>
      <c r="H736" s="24"/>
      <c r="I736" s="27"/>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24"/>
      <c r="AH736" s="24"/>
      <c r="AI736" s="24"/>
      <c r="AJ736" s="24"/>
      <c r="AK736" s="24"/>
      <c r="AL736" s="24"/>
      <c r="AM736" s="24"/>
      <c r="AN736" s="24"/>
      <c r="AO736" s="24"/>
      <c r="AP736" s="24"/>
      <c r="AQ736" s="24"/>
      <c r="AR736" s="24"/>
      <c r="AS736" s="24"/>
      <c r="AT736" s="24"/>
      <c r="AU736" s="24"/>
      <c r="AV736" s="24"/>
      <c r="AW736" s="24"/>
      <c r="AX736" s="24"/>
      <c r="AY736" s="24"/>
      <c r="AZ736" s="24"/>
      <c r="BA736" s="24"/>
      <c r="BB736" s="24"/>
      <c r="BC736" s="24"/>
      <c r="BD736" s="24"/>
      <c r="BE736" s="24"/>
      <c r="BF736" s="24"/>
      <c r="BG736" s="24"/>
      <c r="BH736" s="24"/>
      <c r="BI736" s="24"/>
      <c r="BJ736" s="24"/>
      <c r="BK736" s="24"/>
      <c r="BL736" s="24"/>
      <c r="BM736" s="24"/>
      <c r="BN736" s="24"/>
      <c r="BO736" s="24"/>
      <c r="BP736" s="24"/>
      <c r="BQ736" s="24"/>
      <c r="BR736" s="24"/>
      <c r="BS736" s="24"/>
      <c r="BT736" s="24"/>
      <c r="BU736" s="24"/>
      <c r="BV736" s="24"/>
      <c r="BW736" s="24"/>
      <c r="BX736" s="24"/>
      <c r="BY736" s="24"/>
      <c r="BZ736" s="24"/>
      <c r="CA736" s="24"/>
      <c r="CB736" s="24"/>
      <c r="CC736" s="24"/>
      <c r="CD736" s="24"/>
    </row>
    <row r="737" spans="1:82" ht="16.5" customHeight="1" x14ac:dyDescent="0.25">
      <c r="A737" s="26"/>
      <c r="B737" s="26"/>
      <c r="C737" s="26"/>
      <c r="D737" s="26"/>
      <c r="E737" s="26"/>
      <c r="F737" s="26"/>
      <c r="G737" s="26"/>
      <c r="H737" s="24"/>
      <c r="I737" s="27"/>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24"/>
      <c r="AH737" s="24"/>
      <c r="AI737" s="24"/>
      <c r="AJ737" s="24"/>
      <c r="AK737" s="24"/>
      <c r="AL737" s="24"/>
      <c r="AM737" s="24"/>
      <c r="AN737" s="24"/>
      <c r="AO737" s="24"/>
      <c r="AP737" s="24"/>
      <c r="AQ737" s="24"/>
      <c r="AR737" s="24"/>
      <c r="AS737" s="24"/>
      <c r="AT737" s="24"/>
      <c r="AU737" s="24"/>
      <c r="AV737" s="24"/>
      <c r="AW737" s="24"/>
      <c r="AX737" s="24"/>
      <c r="AY737" s="24"/>
      <c r="AZ737" s="24"/>
      <c r="BA737" s="24"/>
      <c r="BB737" s="24"/>
      <c r="BC737" s="24"/>
      <c r="BD737" s="24"/>
      <c r="BE737" s="24"/>
      <c r="BF737" s="24"/>
      <c r="BG737" s="24"/>
      <c r="BH737" s="24"/>
      <c r="BI737" s="24"/>
      <c r="BJ737" s="24"/>
      <c r="BK737" s="24"/>
      <c r="BL737" s="24"/>
      <c r="BM737" s="24"/>
      <c r="BN737" s="24"/>
      <c r="BO737" s="24"/>
      <c r="BP737" s="24"/>
      <c r="BQ737" s="24"/>
      <c r="BR737" s="24"/>
      <c r="BS737" s="24"/>
      <c r="BT737" s="24"/>
      <c r="BU737" s="24"/>
      <c r="BV737" s="24"/>
      <c r="BW737" s="24"/>
      <c r="BX737" s="24"/>
      <c r="BY737" s="24"/>
      <c r="BZ737" s="24"/>
      <c r="CA737" s="24"/>
      <c r="CB737" s="24"/>
      <c r="CC737" s="24"/>
      <c r="CD737" s="24"/>
    </row>
    <row r="738" spans="1:82" ht="16.5" customHeight="1" x14ac:dyDescent="0.25">
      <c r="A738" s="26"/>
      <c r="B738" s="26"/>
      <c r="C738" s="26"/>
      <c r="D738" s="26"/>
      <c r="E738" s="26"/>
      <c r="F738" s="26"/>
      <c r="G738" s="26"/>
      <c r="H738" s="24"/>
      <c r="I738" s="27"/>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24"/>
      <c r="AH738" s="24"/>
      <c r="AI738" s="24"/>
      <c r="AJ738" s="24"/>
      <c r="AK738" s="24"/>
      <c r="AL738" s="24"/>
      <c r="AM738" s="24"/>
      <c r="AN738" s="24"/>
      <c r="AO738" s="24"/>
      <c r="AP738" s="24"/>
      <c r="AQ738" s="24"/>
      <c r="AR738" s="24"/>
      <c r="AS738" s="24"/>
      <c r="AT738" s="24"/>
      <c r="AU738" s="24"/>
      <c r="AV738" s="24"/>
      <c r="AW738" s="24"/>
      <c r="AX738" s="24"/>
      <c r="AY738" s="24"/>
      <c r="AZ738" s="24"/>
      <c r="BA738" s="24"/>
      <c r="BB738" s="24"/>
      <c r="BC738" s="24"/>
      <c r="BD738" s="24"/>
      <c r="BE738" s="24"/>
      <c r="BF738" s="24"/>
      <c r="BG738" s="24"/>
      <c r="BH738" s="24"/>
      <c r="BI738" s="24"/>
      <c r="BJ738" s="24"/>
      <c r="BK738" s="24"/>
      <c r="BL738" s="24"/>
      <c r="BM738" s="24"/>
      <c r="BN738" s="24"/>
      <c r="BO738" s="24"/>
      <c r="BP738" s="24"/>
      <c r="BQ738" s="24"/>
      <c r="BR738" s="24"/>
      <c r="BS738" s="24"/>
      <c r="BT738" s="24"/>
      <c r="BU738" s="24"/>
      <c r="BV738" s="24"/>
      <c r="BW738" s="24"/>
      <c r="BX738" s="24"/>
      <c r="BY738" s="24"/>
      <c r="BZ738" s="24"/>
      <c r="CA738" s="24"/>
      <c r="CB738" s="24"/>
      <c r="CC738" s="24"/>
      <c r="CD738" s="24"/>
    </row>
    <row r="739" spans="1:82" ht="16.5" customHeight="1" x14ac:dyDescent="0.25">
      <c r="A739" s="26"/>
      <c r="B739" s="26"/>
      <c r="C739" s="26"/>
      <c r="D739" s="26"/>
      <c r="E739" s="26"/>
      <c r="F739" s="26"/>
      <c r="G739" s="26"/>
      <c r="H739" s="24"/>
      <c r="I739" s="27"/>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24"/>
      <c r="AH739" s="24"/>
      <c r="AI739" s="24"/>
      <c r="AJ739" s="24"/>
      <c r="AK739" s="24"/>
      <c r="AL739" s="24"/>
      <c r="AM739" s="24"/>
      <c r="AN739" s="24"/>
      <c r="AO739" s="24"/>
      <c r="AP739" s="24"/>
      <c r="AQ739" s="24"/>
      <c r="AR739" s="24"/>
      <c r="AS739" s="24"/>
      <c r="AT739" s="24"/>
      <c r="AU739" s="24"/>
      <c r="AV739" s="24"/>
      <c r="AW739" s="24"/>
      <c r="AX739" s="24"/>
      <c r="AY739" s="24"/>
      <c r="AZ739" s="24"/>
      <c r="BA739" s="24"/>
      <c r="BB739" s="24"/>
      <c r="BC739" s="24"/>
      <c r="BD739" s="24"/>
      <c r="BE739" s="24"/>
      <c r="BF739" s="24"/>
      <c r="BG739" s="24"/>
      <c r="BH739" s="24"/>
      <c r="BI739" s="24"/>
      <c r="BJ739" s="24"/>
      <c r="BK739" s="24"/>
      <c r="BL739" s="24"/>
      <c r="BM739" s="24"/>
      <c r="BN739" s="24"/>
      <c r="BO739" s="24"/>
      <c r="BP739" s="24"/>
      <c r="BQ739" s="24"/>
      <c r="BR739" s="24"/>
      <c r="BS739" s="24"/>
      <c r="BT739" s="24"/>
      <c r="BU739" s="24"/>
      <c r="BV739" s="24"/>
      <c r="BW739" s="24"/>
      <c r="BX739" s="24"/>
      <c r="BY739" s="24"/>
      <c r="BZ739" s="24"/>
      <c r="CA739" s="24"/>
      <c r="CB739" s="24"/>
      <c r="CC739" s="24"/>
      <c r="CD739" s="24"/>
    </row>
    <row r="740" spans="1:82" ht="16.5" customHeight="1" x14ac:dyDescent="0.25">
      <c r="A740" s="26"/>
      <c r="B740" s="26"/>
      <c r="C740" s="26"/>
      <c r="D740" s="26"/>
      <c r="E740" s="26"/>
      <c r="F740" s="26"/>
      <c r="G740" s="26"/>
      <c r="H740" s="24"/>
      <c r="I740" s="27"/>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24"/>
      <c r="AH740" s="24"/>
      <c r="AI740" s="24"/>
      <c r="AJ740" s="24"/>
      <c r="AK740" s="24"/>
      <c r="AL740" s="24"/>
      <c r="AM740" s="24"/>
      <c r="AN740" s="24"/>
      <c r="AO740" s="24"/>
      <c r="AP740" s="24"/>
      <c r="AQ740" s="24"/>
      <c r="AR740" s="24"/>
      <c r="AS740" s="24"/>
      <c r="AT740" s="24"/>
      <c r="AU740" s="24"/>
      <c r="AV740" s="24"/>
      <c r="AW740" s="24"/>
      <c r="AX740" s="24"/>
      <c r="AY740" s="24"/>
      <c r="AZ740" s="24"/>
      <c r="BA740" s="24"/>
      <c r="BB740" s="24"/>
      <c r="BC740" s="24"/>
      <c r="BD740" s="24"/>
      <c r="BE740" s="24"/>
      <c r="BF740" s="24"/>
      <c r="BG740" s="24"/>
      <c r="BH740" s="24"/>
      <c r="BI740" s="24"/>
      <c r="BJ740" s="24"/>
      <c r="BK740" s="24"/>
      <c r="BL740" s="24"/>
      <c r="BM740" s="24"/>
      <c r="BN740" s="24"/>
      <c r="BO740" s="24"/>
      <c r="BP740" s="24"/>
      <c r="BQ740" s="24"/>
      <c r="BR740" s="24"/>
      <c r="BS740" s="24"/>
      <c r="BT740" s="24"/>
      <c r="BU740" s="24"/>
      <c r="BV740" s="24"/>
      <c r="BW740" s="24"/>
      <c r="BX740" s="24"/>
      <c r="BY740" s="24"/>
      <c r="BZ740" s="24"/>
      <c r="CA740" s="24"/>
      <c r="CB740" s="24"/>
      <c r="CC740" s="24"/>
      <c r="CD740" s="24"/>
    </row>
    <row r="741" spans="1:82" ht="16.5" customHeight="1" x14ac:dyDescent="0.25">
      <c r="A741" s="26"/>
      <c r="B741" s="26"/>
      <c r="C741" s="26"/>
      <c r="D741" s="26"/>
      <c r="E741" s="26"/>
      <c r="F741" s="26"/>
      <c r="G741" s="26"/>
      <c r="H741" s="24"/>
      <c r="I741" s="27"/>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24"/>
      <c r="AH741" s="24"/>
      <c r="AI741" s="24"/>
      <c r="AJ741" s="24"/>
      <c r="AK741" s="24"/>
      <c r="AL741" s="24"/>
      <c r="AM741" s="24"/>
      <c r="AN741" s="24"/>
      <c r="AO741" s="24"/>
      <c r="AP741" s="24"/>
      <c r="AQ741" s="24"/>
      <c r="AR741" s="24"/>
      <c r="AS741" s="24"/>
      <c r="AT741" s="24"/>
      <c r="AU741" s="24"/>
      <c r="AV741" s="24"/>
      <c r="AW741" s="24"/>
      <c r="AX741" s="24"/>
      <c r="AY741" s="24"/>
      <c r="AZ741" s="24"/>
      <c r="BA741" s="24"/>
      <c r="BB741" s="24"/>
      <c r="BC741" s="24"/>
      <c r="BD741" s="24"/>
      <c r="BE741" s="24"/>
      <c r="BF741" s="24"/>
      <c r="BG741" s="24"/>
      <c r="BH741" s="24"/>
      <c r="BI741" s="24"/>
      <c r="BJ741" s="24"/>
      <c r="BK741" s="24"/>
      <c r="BL741" s="24"/>
      <c r="BM741" s="24"/>
      <c r="BN741" s="24"/>
      <c r="BO741" s="24"/>
      <c r="BP741" s="24"/>
      <c r="BQ741" s="24"/>
      <c r="BR741" s="24"/>
      <c r="BS741" s="24"/>
      <c r="BT741" s="24"/>
      <c r="BU741" s="24"/>
      <c r="BV741" s="24"/>
      <c r="BW741" s="24"/>
      <c r="BX741" s="24"/>
      <c r="BY741" s="24"/>
      <c r="BZ741" s="24"/>
      <c r="CA741" s="24"/>
      <c r="CB741" s="24"/>
      <c r="CC741" s="24"/>
      <c r="CD741" s="24"/>
    </row>
    <row r="742" spans="1:82" ht="16.5" customHeight="1" x14ac:dyDescent="0.25">
      <c r="A742" s="26"/>
      <c r="B742" s="26"/>
      <c r="C742" s="26"/>
      <c r="D742" s="26"/>
      <c r="E742" s="26"/>
      <c r="F742" s="26"/>
      <c r="G742" s="26"/>
      <c r="H742" s="24"/>
      <c r="I742" s="27"/>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24"/>
      <c r="AH742" s="24"/>
      <c r="AI742" s="24"/>
      <c r="AJ742" s="24"/>
      <c r="AK742" s="24"/>
      <c r="AL742" s="24"/>
      <c r="AM742" s="24"/>
      <c r="AN742" s="24"/>
      <c r="AO742" s="24"/>
      <c r="AP742" s="24"/>
      <c r="AQ742" s="24"/>
      <c r="AR742" s="24"/>
      <c r="AS742" s="24"/>
      <c r="AT742" s="24"/>
      <c r="AU742" s="24"/>
      <c r="AV742" s="24"/>
      <c r="AW742" s="24"/>
      <c r="AX742" s="24"/>
      <c r="AY742" s="24"/>
      <c r="AZ742" s="24"/>
      <c r="BA742" s="24"/>
      <c r="BB742" s="24"/>
      <c r="BC742" s="24"/>
      <c r="BD742" s="24"/>
      <c r="BE742" s="24"/>
      <c r="BF742" s="24"/>
      <c r="BG742" s="24"/>
      <c r="BH742" s="24"/>
      <c r="BI742" s="24"/>
      <c r="BJ742" s="24"/>
      <c r="BK742" s="24"/>
      <c r="BL742" s="24"/>
      <c r="BM742" s="24"/>
      <c r="BN742" s="24"/>
      <c r="BO742" s="24"/>
      <c r="BP742" s="24"/>
      <c r="BQ742" s="24"/>
      <c r="BR742" s="24"/>
      <c r="BS742" s="24"/>
      <c r="BT742" s="24"/>
      <c r="BU742" s="24"/>
      <c r="BV742" s="24"/>
      <c r="BW742" s="24"/>
      <c r="BX742" s="24"/>
      <c r="BY742" s="24"/>
      <c r="BZ742" s="24"/>
      <c r="CA742" s="24"/>
      <c r="CB742" s="24"/>
      <c r="CC742" s="24"/>
      <c r="CD742" s="24"/>
    </row>
    <row r="743" spans="1:82" ht="16.5" customHeight="1" x14ac:dyDescent="0.25">
      <c r="A743" s="26"/>
      <c r="B743" s="26"/>
      <c r="C743" s="26"/>
      <c r="D743" s="26"/>
      <c r="E743" s="26"/>
      <c r="F743" s="26"/>
      <c r="G743" s="26"/>
      <c r="H743" s="24"/>
      <c r="I743" s="27"/>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24"/>
      <c r="AH743" s="24"/>
      <c r="AI743" s="24"/>
      <c r="AJ743" s="24"/>
      <c r="AK743" s="24"/>
      <c r="AL743" s="24"/>
      <c r="AM743" s="24"/>
      <c r="AN743" s="24"/>
      <c r="AO743" s="24"/>
      <c r="AP743" s="24"/>
      <c r="AQ743" s="24"/>
      <c r="AR743" s="24"/>
      <c r="AS743" s="24"/>
      <c r="AT743" s="24"/>
      <c r="AU743" s="24"/>
      <c r="AV743" s="24"/>
      <c r="AW743" s="24"/>
      <c r="AX743" s="24"/>
      <c r="AY743" s="24"/>
      <c r="AZ743" s="24"/>
      <c r="BA743" s="24"/>
      <c r="BB743" s="24"/>
      <c r="BC743" s="24"/>
      <c r="BD743" s="24"/>
      <c r="BE743" s="24"/>
      <c r="BF743" s="24"/>
      <c r="BG743" s="24"/>
      <c r="BH743" s="24"/>
      <c r="BI743" s="24"/>
      <c r="BJ743" s="24"/>
      <c r="BK743" s="24"/>
      <c r="BL743" s="24"/>
      <c r="BM743" s="24"/>
      <c r="BN743" s="24"/>
      <c r="BO743" s="24"/>
      <c r="BP743" s="24"/>
      <c r="BQ743" s="24"/>
      <c r="BR743" s="24"/>
      <c r="BS743" s="24"/>
      <c r="BT743" s="24"/>
      <c r="BU743" s="24"/>
      <c r="BV743" s="24"/>
      <c r="BW743" s="24"/>
      <c r="BX743" s="24"/>
      <c r="BY743" s="24"/>
      <c r="BZ743" s="24"/>
      <c r="CA743" s="24"/>
      <c r="CB743" s="24"/>
      <c r="CC743" s="24"/>
      <c r="CD743" s="24"/>
    </row>
    <row r="744" spans="1:82" ht="16.5" customHeight="1" x14ac:dyDescent="0.25">
      <c r="A744" s="26"/>
      <c r="B744" s="26"/>
      <c r="C744" s="26"/>
      <c r="D744" s="26"/>
      <c r="E744" s="26"/>
      <c r="F744" s="26"/>
      <c r="G744" s="26"/>
      <c r="H744" s="24"/>
      <c r="I744" s="27"/>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24"/>
      <c r="AH744" s="24"/>
      <c r="AI744" s="24"/>
      <c r="AJ744" s="24"/>
      <c r="AK744" s="24"/>
      <c r="AL744" s="24"/>
      <c r="AM744" s="24"/>
      <c r="AN744" s="24"/>
      <c r="AO744" s="24"/>
      <c r="AP744" s="24"/>
      <c r="AQ744" s="24"/>
      <c r="AR744" s="24"/>
      <c r="AS744" s="24"/>
      <c r="AT744" s="24"/>
      <c r="AU744" s="24"/>
      <c r="AV744" s="24"/>
      <c r="AW744" s="24"/>
      <c r="AX744" s="24"/>
      <c r="AY744" s="24"/>
      <c r="AZ744" s="24"/>
      <c r="BA744" s="24"/>
      <c r="BB744" s="24"/>
      <c r="BC744" s="24"/>
      <c r="BD744" s="24"/>
      <c r="BE744" s="24"/>
      <c r="BF744" s="24"/>
      <c r="BG744" s="24"/>
      <c r="BH744" s="24"/>
      <c r="BI744" s="24"/>
      <c r="BJ744" s="24"/>
      <c r="BK744" s="24"/>
      <c r="BL744" s="24"/>
      <c r="BM744" s="24"/>
      <c r="BN744" s="24"/>
      <c r="BO744" s="24"/>
      <c r="BP744" s="24"/>
      <c r="BQ744" s="24"/>
      <c r="BR744" s="24"/>
      <c r="BS744" s="24"/>
      <c r="BT744" s="24"/>
      <c r="BU744" s="24"/>
      <c r="BV744" s="24"/>
      <c r="BW744" s="24"/>
      <c r="BX744" s="24"/>
      <c r="BY744" s="24"/>
      <c r="BZ744" s="24"/>
      <c r="CA744" s="24"/>
      <c r="CB744" s="24"/>
      <c r="CC744" s="24"/>
      <c r="CD744" s="24"/>
    </row>
    <row r="745" spans="1:82" ht="16.5" customHeight="1" x14ac:dyDescent="0.25">
      <c r="A745" s="26"/>
      <c r="B745" s="26"/>
      <c r="C745" s="26"/>
      <c r="D745" s="26"/>
      <c r="E745" s="26"/>
      <c r="F745" s="26"/>
      <c r="G745" s="26"/>
      <c r="H745" s="24"/>
      <c r="I745" s="27"/>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24"/>
      <c r="AH745" s="24"/>
      <c r="AI745" s="24"/>
      <c r="AJ745" s="24"/>
      <c r="AK745" s="24"/>
      <c r="AL745" s="24"/>
      <c r="AM745" s="24"/>
      <c r="AN745" s="24"/>
      <c r="AO745" s="24"/>
      <c r="AP745" s="24"/>
      <c r="AQ745" s="24"/>
      <c r="AR745" s="24"/>
      <c r="AS745" s="24"/>
      <c r="AT745" s="24"/>
      <c r="AU745" s="24"/>
      <c r="AV745" s="24"/>
      <c r="AW745" s="24"/>
      <c r="AX745" s="24"/>
      <c r="AY745" s="24"/>
      <c r="AZ745" s="24"/>
      <c r="BA745" s="24"/>
      <c r="BB745" s="24"/>
      <c r="BC745" s="24"/>
      <c r="BD745" s="24"/>
      <c r="BE745" s="24"/>
      <c r="BF745" s="24"/>
      <c r="BG745" s="24"/>
      <c r="BH745" s="24"/>
      <c r="BI745" s="24"/>
      <c r="BJ745" s="24"/>
      <c r="BK745" s="24"/>
      <c r="BL745" s="24"/>
      <c r="BM745" s="24"/>
      <c r="BN745" s="24"/>
      <c r="BO745" s="24"/>
      <c r="BP745" s="24"/>
      <c r="BQ745" s="24"/>
      <c r="BR745" s="24"/>
      <c r="BS745" s="24"/>
      <c r="BT745" s="24"/>
      <c r="BU745" s="24"/>
      <c r="BV745" s="24"/>
      <c r="BW745" s="24"/>
      <c r="BX745" s="24"/>
      <c r="BY745" s="24"/>
      <c r="BZ745" s="24"/>
      <c r="CA745" s="24"/>
      <c r="CB745" s="24"/>
      <c r="CC745" s="24"/>
      <c r="CD745" s="24"/>
    </row>
    <row r="746" spans="1:82" ht="16.5" customHeight="1" x14ac:dyDescent="0.25">
      <c r="A746" s="26"/>
      <c r="B746" s="26"/>
      <c r="C746" s="26"/>
      <c r="D746" s="26"/>
      <c r="E746" s="26"/>
      <c r="F746" s="26"/>
      <c r="G746" s="26"/>
      <c r="H746" s="24"/>
      <c r="I746" s="27"/>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24"/>
      <c r="AH746" s="24"/>
      <c r="AI746" s="24"/>
      <c r="AJ746" s="24"/>
      <c r="AK746" s="24"/>
      <c r="AL746" s="24"/>
      <c r="AM746" s="24"/>
      <c r="AN746" s="24"/>
      <c r="AO746" s="24"/>
      <c r="AP746" s="24"/>
      <c r="AQ746" s="24"/>
      <c r="AR746" s="24"/>
      <c r="AS746" s="24"/>
      <c r="AT746" s="24"/>
      <c r="AU746" s="24"/>
      <c r="AV746" s="24"/>
      <c r="AW746" s="24"/>
      <c r="AX746" s="24"/>
      <c r="AY746" s="24"/>
      <c r="AZ746" s="24"/>
      <c r="BA746" s="24"/>
      <c r="BB746" s="24"/>
      <c r="BC746" s="24"/>
      <c r="BD746" s="24"/>
      <c r="BE746" s="24"/>
      <c r="BF746" s="24"/>
      <c r="BG746" s="24"/>
      <c r="BH746" s="24"/>
      <c r="BI746" s="24"/>
      <c r="BJ746" s="24"/>
      <c r="BK746" s="24"/>
      <c r="BL746" s="24"/>
      <c r="BM746" s="24"/>
      <c r="BN746" s="24"/>
      <c r="BO746" s="24"/>
      <c r="BP746" s="24"/>
      <c r="BQ746" s="24"/>
      <c r="BR746" s="24"/>
      <c r="BS746" s="24"/>
      <c r="BT746" s="24"/>
      <c r="BU746" s="24"/>
      <c r="BV746" s="24"/>
      <c r="BW746" s="24"/>
      <c r="BX746" s="24"/>
      <c r="BY746" s="24"/>
      <c r="BZ746" s="24"/>
      <c r="CA746" s="24"/>
      <c r="CB746" s="24"/>
      <c r="CC746" s="24"/>
      <c r="CD746" s="24"/>
    </row>
    <row r="747" spans="1:82" ht="16.5" customHeight="1" x14ac:dyDescent="0.25">
      <c r="A747" s="26"/>
      <c r="B747" s="26"/>
      <c r="C747" s="26"/>
      <c r="D747" s="26"/>
      <c r="E747" s="26"/>
      <c r="F747" s="26"/>
      <c r="G747" s="26"/>
      <c r="H747" s="24"/>
      <c r="I747" s="27"/>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24"/>
      <c r="AH747" s="24"/>
      <c r="AI747" s="24"/>
      <c r="AJ747" s="24"/>
      <c r="AK747" s="24"/>
      <c r="AL747" s="24"/>
      <c r="AM747" s="24"/>
      <c r="AN747" s="24"/>
      <c r="AO747" s="24"/>
      <c r="AP747" s="24"/>
      <c r="AQ747" s="24"/>
      <c r="AR747" s="24"/>
      <c r="AS747" s="24"/>
      <c r="AT747" s="24"/>
      <c r="AU747" s="24"/>
      <c r="AV747" s="24"/>
      <c r="AW747" s="24"/>
      <c r="AX747" s="24"/>
      <c r="AY747" s="24"/>
      <c r="AZ747" s="24"/>
      <c r="BA747" s="24"/>
      <c r="BB747" s="24"/>
      <c r="BC747" s="24"/>
      <c r="BD747" s="24"/>
      <c r="BE747" s="24"/>
      <c r="BF747" s="24"/>
      <c r="BG747" s="24"/>
      <c r="BH747" s="24"/>
      <c r="BI747" s="24"/>
      <c r="BJ747" s="24"/>
      <c r="BK747" s="24"/>
      <c r="BL747" s="24"/>
      <c r="BM747" s="24"/>
      <c r="BN747" s="24"/>
      <c r="BO747" s="24"/>
      <c r="BP747" s="24"/>
      <c r="BQ747" s="24"/>
      <c r="BR747" s="24"/>
      <c r="BS747" s="24"/>
      <c r="BT747" s="24"/>
      <c r="BU747" s="24"/>
      <c r="BV747" s="24"/>
      <c r="BW747" s="24"/>
      <c r="BX747" s="24"/>
      <c r="BY747" s="24"/>
      <c r="BZ747" s="24"/>
      <c r="CA747" s="24"/>
      <c r="CB747" s="24"/>
      <c r="CC747" s="24"/>
      <c r="CD747" s="24"/>
    </row>
    <row r="748" spans="1:82" ht="16.5" customHeight="1" x14ac:dyDescent="0.25">
      <c r="A748" s="26"/>
      <c r="B748" s="26"/>
      <c r="C748" s="26"/>
      <c r="D748" s="26"/>
      <c r="E748" s="26"/>
      <c r="F748" s="26"/>
      <c r="G748" s="26"/>
      <c r="H748" s="24"/>
      <c r="I748" s="27"/>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24"/>
      <c r="AH748" s="24"/>
      <c r="AI748" s="24"/>
      <c r="AJ748" s="24"/>
      <c r="AK748" s="24"/>
      <c r="AL748" s="24"/>
      <c r="AM748" s="24"/>
      <c r="AN748" s="24"/>
      <c r="AO748" s="24"/>
      <c r="AP748" s="24"/>
      <c r="AQ748" s="24"/>
      <c r="AR748" s="24"/>
      <c r="AS748" s="24"/>
      <c r="AT748" s="24"/>
      <c r="AU748" s="24"/>
      <c r="AV748" s="24"/>
      <c r="AW748" s="24"/>
      <c r="AX748" s="24"/>
      <c r="AY748" s="24"/>
      <c r="AZ748" s="24"/>
      <c r="BA748" s="24"/>
      <c r="BB748" s="24"/>
      <c r="BC748" s="24"/>
      <c r="BD748" s="24"/>
      <c r="BE748" s="24"/>
      <c r="BF748" s="24"/>
      <c r="BG748" s="24"/>
      <c r="BH748" s="24"/>
      <c r="BI748" s="24"/>
      <c r="BJ748" s="24"/>
      <c r="BK748" s="24"/>
      <c r="BL748" s="24"/>
      <c r="BM748" s="24"/>
      <c r="BN748" s="24"/>
      <c r="BO748" s="24"/>
      <c r="BP748" s="24"/>
      <c r="BQ748" s="24"/>
      <c r="BR748" s="24"/>
      <c r="BS748" s="24"/>
      <c r="BT748" s="24"/>
      <c r="BU748" s="24"/>
      <c r="BV748" s="24"/>
      <c r="BW748" s="24"/>
      <c r="BX748" s="24"/>
      <c r="BY748" s="24"/>
      <c r="BZ748" s="24"/>
      <c r="CA748" s="24"/>
      <c r="CB748" s="24"/>
      <c r="CC748" s="24"/>
      <c r="CD748" s="24"/>
    </row>
    <row r="749" spans="1:82" ht="16.5" customHeight="1" x14ac:dyDescent="0.25">
      <c r="A749" s="26"/>
      <c r="B749" s="26"/>
      <c r="C749" s="26"/>
      <c r="D749" s="26"/>
      <c r="E749" s="26"/>
      <c r="F749" s="26"/>
      <c r="G749" s="26"/>
      <c r="H749" s="24"/>
      <c r="I749" s="27"/>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24"/>
      <c r="AH749" s="24"/>
      <c r="AI749" s="24"/>
      <c r="AJ749" s="24"/>
      <c r="AK749" s="24"/>
      <c r="AL749" s="24"/>
      <c r="AM749" s="24"/>
      <c r="AN749" s="24"/>
      <c r="AO749" s="24"/>
      <c r="AP749" s="24"/>
      <c r="AQ749" s="24"/>
      <c r="AR749" s="24"/>
      <c r="AS749" s="24"/>
      <c r="AT749" s="24"/>
      <c r="AU749" s="24"/>
      <c r="AV749" s="24"/>
      <c r="AW749" s="24"/>
      <c r="AX749" s="24"/>
      <c r="AY749" s="24"/>
      <c r="AZ749" s="24"/>
      <c r="BA749" s="24"/>
      <c r="BB749" s="24"/>
      <c r="BC749" s="24"/>
      <c r="BD749" s="24"/>
      <c r="BE749" s="24"/>
      <c r="BF749" s="24"/>
      <c r="BG749" s="24"/>
      <c r="BH749" s="24"/>
      <c r="BI749" s="24"/>
      <c r="BJ749" s="24"/>
      <c r="BK749" s="24"/>
      <c r="BL749" s="24"/>
      <c r="BM749" s="24"/>
      <c r="BN749" s="24"/>
      <c r="BO749" s="24"/>
      <c r="BP749" s="24"/>
      <c r="BQ749" s="24"/>
      <c r="BR749" s="24"/>
      <c r="BS749" s="24"/>
      <c r="BT749" s="24"/>
      <c r="BU749" s="24"/>
      <c r="BV749" s="24"/>
      <c r="BW749" s="24"/>
      <c r="BX749" s="24"/>
      <c r="BY749" s="24"/>
      <c r="BZ749" s="24"/>
      <c r="CA749" s="24"/>
      <c r="CB749" s="24"/>
      <c r="CC749" s="24"/>
      <c r="CD749" s="24"/>
    </row>
    <row r="750" spans="1:82" ht="16.5" customHeight="1" x14ac:dyDescent="0.25">
      <c r="A750" s="26"/>
      <c r="B750" s="26"/>
      <c r="C750" s="26"/>
      <c r="D750" s="26"/>
      <c r="E750" s="26"/>
      <c r="F750" s="26"/>
      <c r="G750" s="26"/>
      <c r="H750" s="24"/>
      <c r="I750" s="27"/>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c r="BC750" s="24"/>
      <c r="BD750" s="24"/>
      <c r="BE750" s="24"/>
      <c r="BF750" s="24"/>
      <c r="BG750" s="24"/>
      <c r="BH750" s="24"/>
      <c r="BI750" s="24"/>
      <c r="BJ750" s="24"/>
      <c r="BK750" s="24"/>
      <c r="BL750" s="24"/>
      <c r="BM750" s="24"/>
      <c r="BN750" s="24"/>
      <c r="BO750" s="24"/>
      <c r="BP750" s="24"/>
      <c r="BQ750" s="24"/>
      <c r="BR750" s="24"/>
      <c r="BS750" s="24"/>
      <c r="BT750" s="24"/>
      <c r="BU750" s="24"/>
      <c r="BV750" s="24"/>
      <c r="BW750" s="24"/>
      <c r="BX750" s="24"/>
      <c r="BY750" s="24"/>
      <c r="BZ750" s="24"/>
      <c r="CA750" s="24"/>
      <c r="CB750" s="24"/>
      <c r="CC750" s="24"/>
      <c r="CD750" s="24"/>
    </row>
    <row r="751" spans="1:82" ht="16.5" customHeight="1" x14ac:dyDescent="0.25">
      <c r="A751" s="26"/>
      <c r="B751" s="26"/>
      <c r="C751" s="26"/>
      <c r="D751" s="26"/>
      <c r="E751" s="26"/>
      <c r="F751" s="26"/>
      <c r="G751" s="26"/>
      <c r="H751" s="24"/>
      <c r="I751" s="27"/>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c r="BC751" s="24"/>
      <c r="BD751" s="24"/>
      <c r="BE751" s="24"/>
      <c r="BF751" s="24"/>
      <c r="BG751" s="24"/>
      <c r="BH751" s="24"/>
      <c r="BI751" s="24"/>
      <c r="BJ751" s="24"/>
      <c r="BK751" s="24"/>
      <c r="BL751" s="24"/>
      <c r="BM751" s="24"/>
      <c r="BN751" s="24"/>
      <c r="BO751" s="24"/>
      <c r="BP751" s="24"/>
      <c r="BQ751" s="24"/>
      <c r="BR751" s="24"/>
      <c r="BS751" s="24"/>
      <c r="BT751" s="24"/>
      <c r="BU751" s="24"/>
      <c r="BV751" s="24"/>
      <c r="BW751" s="24"/>
      <c r="BX751" s="24"/>
      <c r="BY751" s="24"/>
      <c r="BZ751" s="24"/>
      <c r="CA751" s="24"/>
      <c r="CB751" s="24"/>
      <c r="CC751" s="24"/>
      <c r="CD751" s="24"/>
    </row>
    <row r="752" spans="1:82" ht="16.5" customHeight="1" x14ac:dyDescent="0.25">
      <c r="A752" s="26"/>
      <c r="B752" s="26"/>
      <c r="C752" s="26"/>
      <c r="D752" s="26"/>
      <c r="E752" s="26"/>
      <c r="F752" s="26"/>
      <c r="G752" s="26"/>
      <c r="H752" s="24"/>
      <c r="I752" s="27"/>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C752" s="24"/>
      <c r="BD752" s="24"/>
      <c r="BE752" s="24"/>
      <c r="BF752" s="24"/>
      <c r="BG752" s="24"/>
      <c r="BH752" s="24"/>
      <c r="BI752" s="24"/>
      <c r="BJ752" s="24"/>
      <c r="BK752" s="24"/>
      <c r="BL752" s="24"/>
      <c r="BM752" s="24"/>
      <c r="BN752" s="24"/>
      <c r="BO752" s="24"/>
      <c r="BP752" s="24"/>
      <c r="BQ752" s="24"/>
      <c r="BR752" s="24"/>
      <c r="BS752" s="24"/>
      <c r="BT752" s="24"/>
      <c r="BU752" s="24"/>
      <c r="BV752" s="24"/>
      <c r="BW752" s="24"/>
      <c r="BX752" s="24"/>
      <c r="BY752" s="24"/>
      <c r="BZ752" s="24"/>
      <c r="CA752" s="24"/>
      <c r="CB752" s="24"/>
      <c r="CC752" s="24"/>
      <c r="CD752" s="24"/>
    </row>
    <row r="753" spans="1:82" ht="16.5" customHeight="1" x14ac:dyDescent="0.25">
      <c r="A753" s="26"/>
      <c r="B753" s="26"/>
      <c r="C753" s="26"/>
      <c r="D753" s="26"/>
      <c r="E753" s="26"/>
      <c r="F753" s="26"/>
      <c r="G753" s="26"/>
      <c r="H753" s="24"/>
      <c r="I753" s="27"/>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c r="BC753" s="24"/>
      <c r="BD753" s="24"/>
      <c r="BE753" s="24"/>
      <c r="BF753" s="24"/>
      <c r="BG753" s="24"/>
      <c r="BH753" s="24"/>
      <c r="BI753" s="24"/>
      <c r="BJ753" s="24"/>
      <c r="BK753" s="24"/>
      <c r="BL753" s="24"/>
      <c r="BM753" s="24"/>
      <c r="BN753" s="24"/>
      <c r="BO753" s="24"/>
      <c r="BP753" s="24"/>
      <c r="BQ753" s="24"/>
      <c r="BR753" s="24"/>
      <c r="BS753" s="24"/>
      <c r="BT753" s="24"/>
      <c r="BU753" s="24"/>
      <c r="BV753" s="24"/>
      <c r="BW753" s="24"/>
      <c r="BX753" s="24"/>
      <c r="BY753" s="24"/>
      <c r="BZ753" s="24"/>
      <c r="CA753" s="24"/>
      <c r="CB753" s="24"/>
      <c r="CC753" s="24"/>
      <c r="CD753" s="24"/>
    </row>
    <row r="754" spans="1:82" ht="16.5" customHeight="1" x14ac:dyDescent="0.25">
      <c r="A754" s="26"/>
      <c r="B754" s="26"/>
      <c r="C754" s="26"/>
      <c r="D754" s="26"/>
      <c r="E754" s="26"/>
      <c r="F754" s="26"/>
      <c r="G754" s="26"/>
      <c r="H754" s="24"/>
      <c r="I754" s="27"/>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c r="BC754" s="24"/>
      <c r="BD754" s="24"/>
      <c r="BE754" s="24"/>
      <c r="BF754" s="24"/>
      <c r="BG754" s="24"/>
      <c r="BH754" s="24"/>
      <c r="BI754" s="24"/>
      <c r="BJ754" s="24"/>
      <c r="BK754" s="24"/>
      <c r="BL754" s="24"/>
      <c r="BM754" s="24"/>
      <c r="BN754" s="24"/>
      <c r="BO754" s="24"/>
      <c r="BP754" s="24"/>
      <c r="BQ754" s="24"/>
      <c r="BR754" s="24"/>
      <c r="BS754" s="24"/>
      <c r="BT754" s="24"/>
      <c r="BU754" s="24"/>
      <c r="BV754" s="24"/>
      <c r="BW754" s="24"/>
      <c r="BX754" s="24"/>
      <c r="BY754" s="24"/>
      <c r="BZ754" s="24"/>
      <c r="CA754" s="24"/>
      <c r="CB754" s="24"/>
      <c r="CC754" s="24"/>
      <c r="CD754" s="24"/>
    </row>
    <row r="755" spans="1:82" ht="16.5" customHeight="1" x14ac:dyDescent="0.25">
      <c r="A755" s="26"/>
      <c r="B755" s="26"/>
      <c r="C755" s="26"/>
      <c r="D755" s="26"/>
      <c r="E755" s="26"/>
      <c r="F755" s="26"/>
      <c r="G755" s="26"/>
      <c r="H755" s="24"/>
      <c r="I755" s="27"/>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24"/>
      <c r="AH755" s="24"/>
      <c r="AI755" s="24"/>
      <c r="AJ755" s="24"/>
      <c r="AK755" s="24"/>
      <c r="AL755" s="24"/>
      <c r="AM755" s="24"/>
      <c r="AN755" s="24"/>
      <c r="AO755" s="24"/>
      <c r="AP755" s="24"/>
      <c r="AQ755" s="24"/>
      <c r="AR755" s="24"/>
      <c r="AS755" s="24"/>
      <c r="AT755" s="24"/>
      <c r="AU755" s="24"/>
      <c r="AV755" s="24"/>
      <c r="AW755" s="24"/>
      <c r="AX755" s="24"/>
      <c r="AY755" s="24"/>
      <c r="AZ755" s="24"/>
      <c r="BA755" s="24"/>
      <c r="BB755" s="24"/>
      <c r="BC755" s="24"/>
      <c r="BD755" s="24"/>
      <c r="BE755" s="24"/>
      <c r="BF755" s="24"/>
      <c r="BG755" s="24"/>
      <c r="BH755" s="24"/>
      <c r="BI755" s="24"/>
      <c r="BJ755" s="24"/>
      <c r="BK755" s="24"/>
      <c r="BL755" s="24"/>
      <c r="BM755" s="24"/>
      <c r="BN755" s="24"/>
      <c r="BO755" s="24"/>
      <c r="BP755" s="24"/>
      <c r="BQ755" s="24"/>
      <c r="BR755" s="24"/>
      <c r="BS755" s="24"/>
      <c r="BT755" s="24"/>
      <c r="BU755" s="24"/>
      <c r="BV755" s="24"/>
      <c r="BW755" s="24"/>
      <c r="BX755" s="24"/>
      <c r="BY755" s="24"/>
      <c r="BZ755" s="24"/>
      <c r="CA755" s="24"/>
      <c r="CB755" s="24"/>
      <c r="CC755" s="24"/>
      <c r="CD755" s="24"/>
    </row>
    <row r="756" spans="1:82" ht="16.5" customHeight="1" x14ac:dyDescent="0.25">
      <c r="A756" s="26"/>
      <c r="B756" s="26"/>
      <c r="C756" s="26"/>
      <c r="D756" s="26"/>
      <c r="E756" s="26"/>
      <c r="F756" s="26"/>
      <c r="G756" s="26"/>
      <c r="H756" s="24"/>
      <c r="I756" s="27"/>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24"/>
      <c r="AH756" s="24"/>
      <c r="AI756" s="24"/>
      <c r="AJ756" s="24"/>
      <c r="AK756" s="24"/>
      <c r="AL756" s="24"/>
      <c r="AM756" s="24"/>
      <c r="AN756" s="24"/>
      <c r="AO756" s="24"/>
      <c r="AP756" s="24"/>
      <c r="AQ756" s="24"/>
      <c r="AR756" s="24"/>
      <c r="AS756" s="24"/>
      <c r="AT756" s="24"/>
      <c r="AU756" s="24"/>
      <c r="AV756" s="24"/>
      <c r="AW756" s="24"/>
      <c r="AX756" s="24"/>
      <c r="AY756" s="24"/>
      <c r="AZ756" s="24"/>
      <c r="BA756" s="24"/>
      <c r="BB756" s="24"/>
      <c r="BC756" s="24"/>
      <c r="BD756" s="24"/>
      <c r="BE756" s="24"/>
      <c r="BF756" s="24"/>
      <c r="BG756" s="24"/>
      <c r="BH756" s="24"/>
      <c r="BI756" s="24"/>
      <c r="BJ756" s="24"/>
      <c r="BK756" s="24"/>
      <c r="BL756" s="24"/>
      <c r="BM756" s="24"/>
      <c r="BN756" s="24"/>
      <c r="BO756" s="24"/>
      <c r="BP756" s="24"/>
      <c r="BQ756" s="24"/>
      <c r="BR756" s="24"/>
      <c r="BS756" s="24"/>
      <c r="BT756" s="24"/>
      <c r="BU756" s="24"/>
      <c r="BV756" s="24"/>
      <c r="BW756" s="24"/>
      <c r="BX756" s="24"/>
      <c r="BY756" s="24"/>
      <c r="BZ756" s="24"/>
      <c r="CA756" s="24"/>
      <c r="CB756" s="24"/>
      <c r="CC756" s="24"/>
      <c r="CD756" s="24"/>
    </row>
    <row r="757" spans="1:82" ht="16.5" customHeight="1" x14ac:dyDescent="0.25">
      <c r="A757" s="26"/>
      <c r="B757" s="26"/>
      <c r="C757" s="26"/>
      <c r="D757" s="26"/>
      <c r="E757" s="26"/>
      <c r="F757" s="26"/>
      <c r="G757" s="26"/>
      <c r="H757" s="24"/>
      <c r="I757" s="27"/>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24"/>
      <c r="AH757" s="24"/>
      <c r="AI757" s="24"/>
      <c r="AJ757" s="24"/>
      <c r="AK757" s="24"/>
      <c r="AL757" s="24"/>
      <c r="AM757" s="24"/>
      <c r="AN757" s="24"/>
      <c r="AO757" s="24"/>
      <c r="AP757" s="24"/>
      <c r="AQ757" s="24"/>
      <c r="AR757" s="24"/>
      <c r="AS757" s="24"/>
      <c r="AT757" s="24"/>
      <c r="AU757" s="24"/>
      <c r="AV757" s="24"/>
      <c r="AW757" s="24"/>
      <c r="AX757" s="24"/>
      <c r="AY757" s="24"/>
      <c r="AZ757" s="24"/>
      <c r="BA757" s="24"/>
      <c r="BB757" s="24"/>
      <c r="BC757" s="24"/>
      <c r="BD757" s="24"/>
      <c r="BE757" s="24"/>
      <c r="BF757" s="24"/>
      <c r="BG757" s="24"/>
      <c r="BH757" s="24"/>
      <c r="BI757" s="24"/>
      <c r="BJ757" s="24"/>
      <c r="BK757" s="24"/>
      <c r="BL757" s="24"/>
      <c r="BM757" s="24"/>
      <c r="BN757" s="24"/>
      <c r="BO757" s="24"/>
      <c r="BP757" s="24"/>
      <c r="BQ757" s="24"/>
      <c r="BR757" s="24"/>
      <c r="BS757" s="24"/>
      <c r="BT757" s="24"/>
      <c r="BU757" s="24"/>
      <c r="BV757" s="24"/>
      <c r="BW757" s="24"/>
      <c r="BX757" s="24"/>
      <c r="BY757" s="24"/>
      <c r="BZ757" s="24"/>
      <c r="CA757" s="24"/>
      <c r="CB757" s="24"/>
      <c r="CC757" s="24"/>
      <c r="CD757" s="24"/>
    </row>
    <row r="758" spans="1:82" ht="16.5" customHeight="1" x14ac:dyDescent="0.25">
      <c r="A758" s="26"/>
      <c r="B758" s="26"/>
      <c r="C758" s="26"/>
      <c r="D758" s="26"/>
      <c r="E758" s="26"/>
      <c r="F758" s="26"/>
      <c r="G758" s="26"/>
      <c r="H758" s="24"/>
      <c r="I758" s="27"/>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24"/>
      <c r="AH758" s="24"/>
      <c r="AI758" s="24"/>
      <c r="AJ758" s="24"/>
      <c r="AK758" s="24"/>
      <c r="AL758" s="24"/>
      <c r="AM758" s="24"/>
      <c r="AN758" s="24"/>
      <c r="AO758" s="24"/>
      <c r="AP758" s="24"/>
      <c r="AQ758" s="24"/>
      <c r="AR758" s="24"/>
      <c r="AS758" s="24"/>
      <c r="AT758" s="24"/>
      <c r="AU758" s="24"/>
      <c r="AV758" s="24"/>
      <c r="AW758" s="24"/>
      <c r="AX758" s="24"/>
      <c r="AY758" s="24"/>
      <c r="AZ758" s="24"/>
      <c r="BA758" s="24"/>
      <c r="BB758" s="24"/>
      <c r="BC758" s="24"/>
      <c r="BD758" s="24"/>
      <c r="BE758" s="24"/>
      <c r="BF758" s="24"/>
      <c r="BG758" s="24"/>
      <c r="BH758" s="24"/>
      <c r="BI758" s="24"/>
      <c r="BJ758" s="24"/>
      <c r="BK758" s="24"/>
      <c r="BL758" s="24"/>
      <c r="BM758" s="24"/>
      <c r="BN758" s="24"/>
      <c r="BO758" s="24"/>
      <c r="BP758" s="24"/>
      <c r="BQ758" s="24"/>
      <c r="BR758" s="24"/>
      <c r="BS758" s="24"/>
      <c r="BT758" s="24"/>
      <c r="BU758" s="24"/>
      <c r="BV758" s="24"/>
      <c r="BW758" s="24"/>
      <c r="BX758" s="24"/>
      <c r="BY758" s="24"/>
      <c r="BZ758" s="24"/>
      <c r="CA758" s="24"/>
      <c r="CB758" s="24"/>
      <c r="CC758" s="24"/>
      <c r="CD758" s="24"/>
    </row>
    <row r="759" spans="1:82" ht="16.5" customHeight="1" x14ac:dyDescent="0.25">
      <c r="A759" s="26"/>
      <c r="B759" s="26"/>
      <c r="C759" s="26"/>
      <c r="D759" s="26"/>
      <c r="E759" s="26"/>
      <c r="F759" s="26"/>
      <c r="G759" s="26"/>
      <c r="H759" s="24"/>
      <c r="I759" s="27"/>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24"/>
      <c r="AH759" s="24"/>
      <c r="AI759" s="24"/>
      <c r="AJ759" s="24"/>
      <c r="AK759" s="24"/>
      <c r="AL759" s="24"/>
      <c r="AM759" s="24"/>
      <c r="AN759" s="24"/>
      <c r="AO759" s="24"/>
      <c r="AP759" s="24"/>
      <c r="AQ759" s="24"/>
      <c r="AR759" s="24"/>
      <c r="AS759" s="24"/>
      <c r="AT759" s="24"/>
      <c r="AU759" s="24"/>
      <c r="AV759" s="24"/>
      <c r="AW759" s="24"/>
      <c r="AX759" s="24"/>
      <c r="AY759" s="24"/>
      <c r="AZ759" s="24"/>
      <c r="BA759" s="24"/>
      <c r="BB759" s="24"/>
      <c r="BC759" s="24"/>
      <c r="BD759" s="24"/>
      <c r="BE759" s="24"/>
      <c r="BF759" s="24"/>
      <c r="BG759" s="24"/>
      <c r="BH759" s="24"/>
      <c r="BI759" s="24"/>
      <c r="BJ759" s="24"/>
      <c r="BK759" s="24"/>
      <c r="BL759" s="24"/>
      <c r="BM759" s="24"/>
      <c r="BN759" s="24"/>
      <c r="BO759" s="24"/>
      <c r="BP759" s="24"/>
      <c r="BQ759" s="24"/>
      <c r="BR759" s="24"/>
      <c r="BS759" s="24"/>
      <c r="BT759" s="24"/>
      <c r="BU759" s="24"/>
      <c r="BV759" s="24"/>
      <c r="BW759" s="24"/>
      <c r="BX759" s="24"/>
      <c r="BY759" s="24"/>
      <c r="BZ759" s="24"/>
      <c r="CA759" s="24"/>
      <c r="CB759" s="24"/>
      <c r="CC759" s="24"/>
      <c r="CD759" s="24"/>
    </row>
    <row r="760" spans="1:82" ht="16.5" customHeight="1" x14ac:dyDescent="0.25">
      <c r="A760" s="26"/>
      <c r="B760" s="26"/>
      <c r="C760" s="26"/>
      <c r="D760" s="26"/>
      <c r="E760" s="26"/>
      <c r="F760" s="26"/>
      <c r="G760" s="26"/>
      <c r="H760" s="24"/>
      <c r="I760" s="27"/>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24"/>
      <c r="AH760" s="24"/>
      <c r="AI760" s="24"/>
      <c r="AJ760" s="24"/>
      <c r="AK760" s="24"/>
      <c r="AL760" s="24"/>
      <c r="AM760" s="24"/>
      <c r="AN760" s="24"/>
      <c r="AO760" s="24"/>
      <c r="AP760" s="24"/>
      <c r="AQ760" s="24"/>
      <c r="AR760" s="24"/>
      <c r="AS760" s="24"/>
      <c r="AT760" s="24"/>
      <c r="AU760" s="24"/>
      <c r="AV760" s="24"/>
      <c r="AW760" s="24"/>
      <c r="AX760" s="24"/>
      <c r="AY760" s="24"/>
      <c r="AZ760" s="24"/>
      <c r="BA760" s="24"/>
      <c r="BB760" s="24"/>
      <c r="BC760" s="24"/>
      <c r="BD760" s="24"/>
      <c r="BE760" s="24"/>
      <c r="BF760" s="24"/>
      <c r="BG760" s="24"/>
      <c r="BH760" s="24"/>
      <c r="BI760" s="24"/>
      <c r="BJ760" s="24"/>
      <c r="BK760" s="24"/>
      <c r="BL760" s="24"/>
      <c r="BM760" s="24"/>
      <c r="BN760" s="24"/>
      <c r="BO760" s="24"/>
      <c r="BP760" s="24"/>
      <c r="BQ760" s="24"/>
      <c r="BR760" s="24"/>
      <c r="BS760" s="24"/>
      <c r="BT760" s="24"/>
      <c r="BU760" s="24"/>
      <c r="BV760" s="24"/>
      <c r="BW760" s="24"/>
      <c r="BX760" s="24"/>
      <c r="BY760" s="24"/>
      <c r="BZ760" s="24"/>
      <c r="CA760" s="24"/>
      <c r="CB760" s="24"/>
      <c r="CC760" s="24"/>
      <c r="CD760" s="24"/>
    </row>
    <row r="761" spans="1:82" ht="16.5" customHeight="1" x14ac:dyDescent="0.25">
      <c r="A761" s="26"/>
      <c r="B761" s="26"/>
      <c r="C761" s="26"/>
      <c r="D761" s="26"/>
      <c r="E761" s="26"/>
      <c r="F761" s="26"/>
      <c r="G761" s="26"/>
      <c r="H761" s="24"/>
      <c r="I761" s="27"/>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c r="AY761" s="24"/>
      <c r="AZ761" s="24"/>
      <c r="BA761" s="24"/>
      <c r="BB761" s="24"/>
      <c r="BC761" s="24"/>
      <c r="BD761" s="24"/>
      <c r="BE761" s="24"/>
      <c r="BF761" s="24"/>
      <c r="BG761" s="24"/>
      <c r="BH761" s="24"/>
      <c r="BI761" s="24"/>
      <c r="BJ761" s="24"/>
      <c r="BK761" s="24"/>
      <c r="BL761" s="24"/>
      <c r="BM761" s="24"/>
      <c r="BN761" s="24"/>
      <c r="BO761" s="24"/>
      <c r="BP761" s="24"/>
      <c r="BQ761" s="24"/>
      <c r="BR761" s="24"/>
      <c r="BS761" s="24"/>
      <c r="BT761" s="24"/>
      <c r="BU761" s="24"/>
      <c r="BV761" s="24"/>
      <c r="BW761" s="24"/>
      <c r="BX761" s="24"/>
      <c r="BY761" s="24"/>
      <c r="BZ761" s="24"/>
      <c r="CA761" s="24"/>
      <c r="CB761" s="24"/>
      <c r="CC761" s="24"/>
      <c r="CD761" s="24"/>
    </row>
    <row r="762" spans="1:82" ht="16.5" customHeight="1" x14ac:dyDescent="0.25">
      <c r="A762" s="26"/>
      <c r="B762" s="26"/>
      <c r="C762" s="26"/>
      <c r="D762" s="26"/>
      <c r="E762" s="26"/>
      <c r="F762" s="26"/>
      <c r="G762" s="26"/>
      <c r="H762" s="24"/>
      <c r="I762" s="27"/>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c r="AY762" s="24"/>
      <c r="AZ762" s="24"/>
      <c r="BA762" s="24"/>
      <c r="BB762" s="24"/>
      <c r="BC762" s="24"/>
      <c r="BD762" s="24"/>
      <c r="BE762" s="24"/>
      <c r="BF762" s="24"/>
      <c r="BG762" s="24"/>
      <c r="BH762" s="24"/>
      <c r="BI762" s="24"/>
      <c r="BJ762" s="24"/>
      <c r="BK762" s="24"/>
      <c r="BL762" s="24"/>
      <c r="BM762" s="24"/>
      <c r="BN762" s="24"/>
      <c r="BO762" s="24"/>
      <c r="BP762" s="24"/>
      <c r="BQ762" s="24"/>
      <c r="BR762" s="24"/>
      <c r="BS762" s="24"/>
      <c r="BT762" s="24"/>
      <c r="BU762" s="24"/>
      <c r="BV762" s="24"/>
      <c r="BW762" s="24"/>
      <c r="BX762" s="24"/>
      <c r="BY762" s="24"/>
      <c r="BZ762" s="24"/>
      <c r="CA762" s="24"/>
      <c r="CB762" s="24"/>
      <c r="CC762" s="24"/>
      <c r="CD762" s="24"/>
    </row>
    <row r="763" spans="1:82" ht="16.5" customHeight="1" x14ac:dyDescent="0.25">
      <c r="A763" s="26"/>
      <c r="B763" s="26"/>
      <c r="C763" s="26"/>
      <c r="D763" s="26"/>
      <c r="E763" s="26"/>
      <c r="F763" s="26"/>
      <c r="G763" s="26"/>
      <c r="H763" s="24"/>
      <c r="I763" s="27"/>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c r="AY763" s="24"/>
      <c r="AZ763" s="24"/>
      <c r="BA763" s="24"/>
      <c r="BB763" s="24"/>
      <c r="BC763" s="24"/>
      <c r="BD763" s="24"/>
      <c r="BE763" s="24"/>
      <c r="BF763" s="24"/>
      <c r="BG763" s="24"/>
      <c r="BH763" s="24"/>
      <c r="BI763" s="24"/>
      <c r="BJ763" s="24"/>
      <c r="BK763" s="24"/>
      <c r="BL763" s="24"/>
      <c r="BM763" s="24"/>
      <c r="BN763" s="24"/>
      <c r="BO763" s="24"/>
      <c r="BP763" s="24"/>
      <c r="BQ763" s="24"/>
      <c r="BR763" s="24"/>
      <c r="BS763" s="24"/>
      <c r="BT763" s="24"/>
      <c r="BU763" s="24"/>
      <c r="BV763" s="24"/>
      <c r="BW763" s="24"/>
      <c r="BX763" s="24"/>
      <c r="BY763" s="24"/>
      <c r="BZ763" s="24"/>
      <c r="CA763" s="24"/>
      <c r="CB763" s="24"/>
      <c r="CC763" s="24"/>
      <c r="CD763" s="24"/>
    </row>
    <row r="764" spans="1:82" ht="16.5" customHeight="1" x14ac:dyDescent="0.25">
      <c r="A764" s="26"/>
      <c r="B764" s="26"/>
      <c r="C764" s="26"/>
      <c r="D764" s="26"/>
      <c r="E764" s="26"/>
      <c r="F764" s="26"/>
      <c r="G764" s="26"/>
      <c r="H764" s="24"/>
      <c r="I764" s="27"/>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24"/>
      <c r="AH764" s="24"/>
      <c r="AI764" s="24"/>
      <c r="AJ764" s="24"/>
      <c r="AK764" s="24"/>
      <c r="AL764" s="24"/>
      <c r="AM764" s="24"/>
      <c r="AN764" s="24"/>
      <c r="AO764" s="24"/>
      <c r="AP764" s="24"/>
      <c r="AQ764" s="24"/>
      <c r="AR764" s="24"/>
      <c r="AS764" s="24"/>
      <c r="AT764" s="24"/>
      <c r="AU764" s="24"/>
      <c r="AV764" s="24"/>
      <c r="AW764" s="24"/>
      <c r="AX764" s="24"/>
      <c r="AY764" s="24"/>
      <c r="AZ764" s="24"/>
      <c r="BA764" s="24"/>
      <c r="BB764" s="24"/>
      <c r="BC764" s="24"/>
      <c r="BD764" s="24"/>
      <c r="BE764" s="24"/>
      <c r="BF764" s="24"/>
      <c r="BG764" s="24"/>
      <c r="BH764" s="24"/>
      <c r="BI764" s="24"/>
      <c r="BJ764" s="24"/>
      <c r="BK764" s="24"/>
      <c r="BL764" s="24"/>
      <c r="BM764" s="24"/>
      <c r="BN764" s="24"/>
      <c r="BO764" s="24"/>
      <c r="BP764" s="24"/>
      <c r="BQ764" s="24"/>
      <c r="BR764" s="24"/>
      <c r="BS764" s="24"/>
      <c r="BT764" s="24"/>
      <c r="BU764" s="24"/>
      <c r="BV764" s="24"/>
      <c r="BW764" s="24"/>
      <c r="BX764" s="24"/>
      <c r="BY764" s="24"/>
      <c r="BZ764" s="24"/>
      <c r="CA764" s="24"/>
      <c r="CB764" s="24"/>
      <c r="CC764" s="24"/>
      <c r="CD764" s="24"/>
    </row>
    <row r="765" spans="1:82" ht="16.5" customHeight="1" x14ac:dyDescent="0.25">
      <c r="A765" s="26"/>
      <c r="B765" s="26"/>
      <c r="C765" s="26"/>
      <c r="D765" s="26"/>
      <c r="E765" s="26"/>
      <c r="F765" s="26"/>
      <c r="G765" s="26"/>
      <c r="H765" s="24"/>
      <c r="I765" s="27"/>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24"/>
      <c r="AH765" s="24"/>
      <c r="AI765" s="24"/>
      <c r="AJ765" s="24"/>
      <c r="AK765" s="24"/>
      <c r="AL765" s="24"/>
      <c r="AM765" s="24"/>
      <c r="AN765" s="24"/>
      <c r="AO765" s="24"/>
      <c r="AP765" s="24"/>
      <c r="AQ765" s="24"/>
      <c r="AR765" s="24"/>
      <c r="AS765" s="24"/>
      <c r="AT765" s="24"/>
      <c r="AU765" s="24"/>
      <c r="AV765" s="24"/>
      <c r="AW765" s="24"/>
      <c r="AX765" s="24"/>
      <c r="AY765" s="24"/>
      <c r="AZ765" s="24"/>
      <c r="BA765" s="24"/>
      <c r="BB765" s="24"/>
      <c r="BC765" s="24"/>
      <c r="BD765" s="24"/>
      <c r="BE765" s="24"/>
      <c r="BF765" s="24"/>
      <c r="BG765" s="24"/>
      <c r="BH765" s="24"/>
      <c r="BI765" s="24"/>
      <c r="BJ765" s="24"/>
      <c r="BK765" s="24"/>
      <c r="BL765" s="24"/>
      <c r="BM765" s="24"/>
      <c r="BN765" s="24"/>
      <c r="BO765" s="24"/>
      <c r="BP765" s="24"/>
      <c r="BQ765" s="24"/>
      <c r="BR765" s="24"/>
      <c r="BS765" s="24"/>
      <c r="BT765" s="24"/>
      <c r="BU765" s="24"/>
      <c r="BV765" s="24"/>
      <c r="BW765" s="24"/>
      <c r="BX765" s="24"/>
      <c r="BY765" s="24"/>
      <c r="BZ765" s="24"/>
      <c r="CA765" s="24"/>
      <c r="CB765" s="24"/>
      <c r="CC765" s="24"/>
      <c r="CD765" s="24"/>
    </row>
    <row r="766" spans="1:82" ht="16.5" customHeight="1" x14ac:dyDescent="0.25">
      <c r="A766" s="26"/>
      <c r="B766" s="26"/>
      <c r="C766" s="26"/>
      <c r="D766" s="26"/>
      <c r="E766" s="26"/>
      <c r="F766" s="26"/>
      <c r="G766" s="26"/>
      <c r="H766" s="24"/>
      <c r="I766" s="27"/>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24"/>
      <c r="AH766" s="24"/>
      <c r="AI766" s="24"/>
      <c r="AJ766" s="24"/>
      <c r="AK766" s="24"/>
      <c r="AL766" s="24"/>
      <c r="AM766" s="24"/>
      <c r="AN766" s="24"/>
      <c r="AO766" s="24"/>
      <c r="AP766" s="24"/>
      <c r="AQ766" s="24"/>
      <c r="AR766" s="24"/>
      <c r="AS766" s="24"/>
      <c r="AT766" s="24"/>
      <c r="AU766" s="24"/>
      <c r="AV766" s="24"/>
      <c r="AW766" s="24"/>
      <c r="AX766" s="24"/>
      <c r="AY766" s="24"/>
      <c r="AZ766" s="24"/>
      <c r="BA766" s="24"/>
      <c r="BB766" s="24"/>
      <c r="BC766" s="24"/>
      <c r="BD766" s="24"/>
      <c r="BE766" s="24"/>
      <c r="BF766" s="24"/>
      <c r="BG766" s="24"/>
      <c r="BH766" s="24"/>
      <c r="BI766" s="24"/>
      <c r="BJ766" s="24"/>
      <c r="BK766" s="24"/>
      <c r="BL766" s="24"/>
      <c r="BM766" s="24"/>
      <c r="BN766" s="24"/>
      <c r="BO766" s="24"/>
      <c r="BP766" s="24"/>
      <c r="BQ766" s="24"/>
      <c r="BR766" s="24"/>
      <c r="BS766" s="24"/>
      <c r="BT766" s="24"/>
      <c r="BU766" s="24"/>
      <c r="BV766" s="24"/>
      <c r="BW766" s="24"/>
      <c r="BX766" s="24"/>
      <c r="BY766" s="24"/>
      <c r="BZ766" s="24"/>
      <c r="CA766" s="24"/>
      <c r="CB766" s="24"/>
      <c r="CC766" s="24"/>
      <c r="CD766" s="24"/>
    </row>
    <row r="767" spans="1:82" ht="16.5" customHeight="1" x14ac:dyDescent="0.25">
      <c r="A767" s="26"/>
      <c r="B767" s="26"/>
      <c r="C767" s="26"/>
      <c r="D767" s="26"/>
      <c r="E767" s="26"/>
      <c r="F767" s="26"/>
      <c r="G767" s="26"/>
      <c r="H767" s="24"/>
      <c r="I767" s="27"/>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24"/>
      <c r="AH767" s="24"/>
      <c r="AI767" s="24"/>
      <c r="AJ767" s="24"/>
      <c r="AK767" s="24"/>
      <c r="AL767" s="24"/>
      <c r="AM767" s="24"/>
      <c r="AN767" s="24"/>
      <c r="AO767" s="24"/>
      <c r="AP767" s="24"/>
      <c r="AQ767" s="24"/>
      <c r="AR767" s="24"/>
      <c r="AS767" s="24"/>
      <c r="AT767" s="24"/>
      <c r="AU767" s="24"/>
      <c r="AV767" s="24"/>
      <c r="AW767" s="24"/>
      <c r="AX767" s="24"/>
      <c r="AY767" s="24"/>
      <c r="AZ767" s="24"/>
      <c r="BA767" s="24"/>
      <c r="BB767" s="24"/>
      <c r="BC767" s="24"/>
      <c r="BD767" s="24"/>
      <c r="BE767" s="24"/>
      <c r="BF767" s="24"/>
      <c r="BG767" s="24"/>
      <c r="BH767" s="24"/>
      <c r="BI767" s="24"/>
      <c r="BJ767" s="24"/>
      <c r="BK767" s="24"/>
      <c r="BL767" s="24"/>
      <c r="BM767" s="24"/>
      <c r="BN767" s="24"/>
      <c r="BO767" s="24"/>
      <c r="BP767" s="24"/>
      <c r="BQ767" s="24"/>
      <c r="BR767" s="24"/>
      <c r="BS767" s="24"/>
      <c r="BT767" s="24"/>
      <c r="BU767" s="24"/>
      <c r="BV767" s="24"/>
      <c r="BW767" s="24"/>
      <c r="BX767" s="24"/>
      <c r="BY767" s="24"/>
      <c r="BZ767" s="24"/>
      <c r="CA767" s="24"/>
      <c r="CB767" s="24"/>
      <c r="CC767" s="24"/>
      <c r="CD767" s="24"/>
    </row>
    <row r="768" spans="1:82" ht="16.5" customHeight="1" x14ac:dyDescent="0.25">
      <c r="A768" s="26"/>
      <c r="B768" s="26"/>
      <c r="C768" s="26"/>
      <c r="D768" s="26"/>
      <c r="E768" s="26"/>
      <c r="F768" s="26"/>
      <c r="G768" s="26"/>
      <c r="H768" s="24"/>
      <c r="I768" s="27"/>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24"/>
      <c r="AH768" s="24"/>
      <c r="AI768" s="24"/>
      <c r="AJ768" s="24"/>
      <c r="AK768" s="24"/>
      <c r="AL768" s="24"/>
      <c r="AM768" s="24"/>
      <c r="AN768" s="24"/>
      <c r="AO768" s="24"/>
      <c r="AP768" s="24"/>
      <c r="AQ768" s="24"/>
      <c r="AR768" s="24"/>
      <c r="AS768" s="24"/>
      <c r="AT768" s="24"/>
      <c r="AU768" s="24"/>
      <c r="AV768" s="24"/>
      <c r="AW768" s="24"/>
      <c r="AX768" s="24"/>
      <c r="AY768" s="24"/>
      <c r="AZ768" s="24"/>
      <c r="BA768" s="24"/>
      <c r="BB768" s="24"/>
      <c r="BC768" s="24"/>
      <c r="BD768" s="24"/>
      <c r="BE768" s="24"/>
      <c r="BF768" s="24"/>
      <c r="BG768" s="24"/>
      <c r="BH768" s="24"/>
      <c r="BI768" s="24"/>
      <c r="BJ768" s="24"/>
      <c r="BK768" s="24"/>
      <c r="BL768" s="24"/>
      <c r="BM768" s="24"/>
      <c r="BN768" s="24"/>
      <c r="BO768" s="24"/>
      <c r="BP768" s="24"/>
      <c r="BQ768" s="24"/>
      <c r="BR768" s="24"/>
      <c r="BS768" s="24"/>
      <c r="BT768" s="24"/>
      <c r="BU768" s="24"/>
      <c r="BV768" s="24"/>
      <c r="BW768" s="24"/>
      <c r="BX768" s="24"/>
      <c r="BY768" s="24"/>
      <c r="BZ768" s="24"/>
      <c r="CA768" s="24"/>
      <c r="CB768" s="24"/>
      <c r="CC768" s="24"/>
      <c r="CD768" s="24"/>
    </row>
    <row r="769" spans="1:82" ht="16.5" customHeight="1" x14ac:dyDescent="0.25">
      <c r="A769" s="26"/>
      <c r="B769" s="26"/>
      <c r="C769" s="26"/>
      <c r="D769" s="26"/>
      <c r="E769" s="26"/>
      <c r="F769" s="26"/>
      <c r="G769" s="26"/>
      <c r="H769" s="24"/>
      <c r="I769" s="27"/>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c r="BC769" s="24"/>
      <c r="BD769" s="24"/>
      <c r="BE769" s="24"/>
      <c r="BF769" s="24"/>
      <c r="BG769" s="24"/>
      <c r="BH769" s="24"/>
      <c r="BI769" s="24"/>
      <c r="BJ769" s="24"/>
      <c r="BK769" s="24"/>
      <c r="BL769" s="24"/>
      <c r="BM769" s="24"/>
      <c r="BN769" s="24"/>
      <c r="BO769" s="24"/>
      <c r="BP769" s="24"/>
      <c r="BQ769" s="24"/>
      <c r="BR769" s="24"/>
      <c r="BS769" s="24"/>
      <c r="BT769" s="24"/>
      <c r="BU769" s="24"/>
      <c r="BV769" s="24"/>
      <c r="BW769" s="24"/>
      <c r="BX769" s="24"/>
      <c r="BY769" s="24"/>
      <c r="BZ769" s="24"/>
      <c r="CA769" s="24"/>
      <c r="CB769" s="24"/>
      <c r="CC769" s="24"/>
      <c r="CD769" s="24"/>
    </row>
    <row r="770" spans="1:82" ht="16.5" customHeight="1" x14ac:dyDescent="0.25">
      <c r="A770" s="26"/>
      <c r="B770" s="26"/>
      <c r="C770" s="26"/>
      <c r="D770" s="26"/>
      <c r="E770" s="26"/>
      <c r="F770" s="26"/>
      <c r="G770" s="26"/>
      <c r="H770" s="24"/>
      <c r="I770" s="27"/>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c r="BC770" s="24"/>
      <c r="BD770" s="24"/>
      <c r="BE770" s="24"/>
      <c r="BF770" s="24"/>
      <c r="BG770" s="24"/>
      <c r="BH770" s="24"/>
      <c r="BI770" s="24"/>
      <c r="BJ770" s="24"/>
      <c r="BK770" s="24"/>
      <c r="BL770" s="24"/>
      <c r="BM770" s="24"/>
      <c r="BN770" s="24"/>
      <c r="BO770" s="24"/>
      <c r="BP770" s="24"/>
      <c r="BQ770" s="24"/>
      <c r="BR770" s="24"/>
      <c r="BS770" s="24"/>
      <c r="BT770" s="24"/>
      <c r="BU770" s="24"/>
      <c r="BV770" s="24"/>
      <c r="BW770" s="24"/>
      <c r="BX770" s="24"/>
      <c r="BY770" s="24"/>
      <c r="BZ770" s="24"/>
      <c r="CA770" s="24"/>
      <c r="CB770" s="24"/>
      <c r="CC770" s="24"/>
      <c r="CD770" s="24"/>
    </row>
    <row r="771" spans="1:82" ht="16.5" customHeight="1" x14ac:dyDescent="0.25">
      <c r="A771" s="26"/>
      <c r="B771" s="26"/>
      <c r="C771" s="26"/>
      <c r="D771" s="26"/>
      <c r="E771" s="26"/>
      <c r="F771" s="26"/>
      <c r="G771" s="26"/>
      <c r="H771" s="24"/>
      <c r="I771" s="27"/>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C771" s="24"/>
      <c r="BD771" s="24"/>
      <c r="BE771" s="24"/>
      <c r="BF771" s="24"/>
      <c r="BG771" s="24"/>
      <c r="BH771" s="24"/>
      <c r="BI771" s="24"/>
      <c r="BJ771" s="24"/>
      <c r="BK771" s="24"/>
      <c r="BL771" s="24"/>
      <c r="BM771" s="24"/>
      <c r="BN771" s="24"/>
      <c r="BO771" s="24"/>
      <c r="BP771" s="24"/>
      <c r="BQ771" s="24"/>
      <c r="BR771" s="24"/>
      <c r="BS771" s="24"/>
      <c r="BT771" s="24"/>
      <c r="BU771" s="24"/>
      <c r="BV771" s="24"/>
      <c r="BW771" s="24"/>
      <c r="BX771" s="24"/>
      <c r="BY771" s="24"/>
      <c r="BZ771" s="24"/>
      <c r="CA771" s="24"/>
      <c r="CB771" s="24"/>
      <c r="CC771" s="24"/>
      <c r="CD771" s="24"/>
    </row>
    <row r="772" spans="1:82" ht="16.5" customHeight="1" x14ac:dyDescent="0.25">
      <c r="A772" s="26"/>
      <c r="B772" s="26"/>
      <c r="C772" s="26"/>
      <c r="D772" s="26"/>
      <c r="E772" s="26"/>
      <c r="F772" s="26"/>
      <c r="G772" s="26"/>
      <c r="H772" s="24"/>
      <c r="I772" s="27"/>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c r="BC772" s="24"/>
      <c r="BD772" s="24"/>
      <c r="BE772" s="24"/>
      <c r="BF772" s="24"/>
      <c r="BG772" s="24"/>
      <c r="BH772" s="24"/>
      <c r="BI772" s="24"/>
      <c r="BJ772" s="24"/>
      <c r="BK772" s="24"/>
      <c r="BL772" s="24"/>
      <c r="BM772" s="24"/>
      <c r="BN772" s="24"/>
      <c r="BO772" s="24"/>
      <c r="BP772" s="24"/>
      <c r="BQ772" s="24"/>
      <c r="BR772" s="24"/>
      <c r="BS772" s="24"/>
      <c r="BT772" s="24"/>
      <c r="BU772" s="24"/>
      <c r="BV772" s="24"/>
      <c r="BW772" s="24"/>
      <c r="BX772" s="24"/>
      <c r="BY772" s="24"/>
      <c r="BZ772" s="24"/>
      <c r="CA772" s="24"/>
      <c r="CB772" s="24"/>
      <c r="CC772" s="24"/>
      <c r="CD772" s="24"/>
    </row>
    <row r="773" spans="1:82" ht="16.5" customHeight="1" x14ac:dyDescent="0.25">
      <c r="A773" s="26"/>
      <c r="B773" s="26"/>
      <c r="C773" s="26"/>
      <c r="D773" s="26"/>
      <c r="E773" s="26"/>
      <c r="F773" s="26"/>
      <c r="G773" s="26"/>
      <c r="H773" s="24"/>
      <c r="I773" s="27"/>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c r="BC773" s="24"/>
      <c r="BD773" s="24"/>
      <c r="BE773" s="24"/>
      <c r="BF773" s="24"/>
      <c r="BG773" s="24"/>
      <c r="BH773" s="24"/>
      <c r="BI773" s="24"/>
      <c r="BJ773" s="24"/>
      <c r="BK773" s="24"/>
      <c r="BL773" s="24"/>
      <c r="BM773" s="24"/>
      <c r="BN773" s="24"/>
      <c r="BO773" s="24"/>
      <c r="BP773" s="24"/>
      <c r="BQ773" s="24"/>
      <c r="BR773" s="24"/>
      <c r="BS773" s="24"/>
      <c r="BT773" s="24"/>
      <c r="BU773" s="24"/>
      <c r="BV773" s="24"/>
      <c r="BW773" s="24"/>
      <c r="BX773" s="24"/>
      <c r="BY773" s="24"/>
      <c r="BZ773" s="24"/>
      <c r="CA773" s="24"/>
      <c r="CB773" s="24"/>
      <c r="CC773" s="24"/>
      <c r="CD773" s="24"/>
    </row>
    <row r="774" spans="1:82" ht="16.5" customHeight="1" x14ac:dyDescent="0.25">
      <c r="A774" s="26"/>
      <c r="B774" s="26"/>
      <c r="C774" s="26"/>
      <c r="D774" s="26"/>
      <c r="E774" s="26"/>
      <c r="F774" s="26"/>
      <c r="G774" s="26"/>
      <c r="H774" s="24"/>
      <c r="I774" s="27"/>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24"/>
      <c r="AH774" s="24"/>
      <c r="AI774" s="24"/>
      <c r="AJ774" s="24"/>
      <c r="AK774" s="24"/>
      <c r="AL774" s="24"/>
      <c r="AM774" s="24"/>
      <c r="AN774" s="24"/>
      <c r="AO774" s="24"/>
      <c r="AP774" s="24"/>
      <c r="AQ774" s="24"/>
      <c r="AR774" s="24"/>
      <c r="AS774" s="24"/>
      <c r="AT774" s="24"/>
      <c r="AU774" s="24"/>
      <c r="AV774" s="24"/>
      <c r="AW774" s="24"/>
      <c r="AX774" s="24"/>
      <c r="AY774" s="24"/>
      <c r="AZ774" s="24"/>
      <c r="BA774" s="24"/>
      <c r="BB774" s="24"/>
      <c r="BC774" s="24"/>
      <c r="BD774" s="24"/>
      <c r="BE774" s="24"/>
      <c r="BF774" s="24"/>
      <c r="BG774" s="24"/>
      <c r="BH774" s="24"/>
      <c r="BI774" s="24"/>
      <c r="BJ774" s="24"/>
      <c r="BK774" s="24"/>
      <c r="BL774" s="24"/>
      <c r="BM774" s="24"/>
      <c r="BN774" s="24"/>
      <c r="BO774" s="24"/>
      <c r="BP774" s="24"/>
      <c r="BQ774" s="24"/>
      <c r="BR774" s="24"/>
      <c r="BS774" s="24"/>
      <c r="BT774" s="24"/>
      <c r="BU774" s="24"/>
      <c r="BV774" s="24"/>
      <c r="BW774" s="24"/>
      <c r="BX774" s="24"/>
      <c r="BY774" s="24"/>
      <c r="BZ774" s="24"/>
      <c r="CA774" s="24"/>
      <c r="CB774" s="24"/>
      <c r="CC774" s="24"/>
      <c r="CD774" s="24"/>
    </row>
    <row r="775" spans="1:82" ht="16.5" customHeight="1" x14ac:dyDescent="0.25">
      <c r="A775" s="26"/>
      <c r="B775" s="26"/>
      <c r="C775" s="26"/>
      <c r="D775" s="26"/>
      <c r="E775" s="26"/>
      <c r="F775" s="26"/>
      <c r="G775" s="26"/>
      <c r="H775" s="24"/>
      <c r="I775" s="27"/>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24"/>
      <c r="AH775" s="24"/>
      <c r="AI775" s="24"/>
      <c r="AJ775" s="24"/>
      <c r="AK775" s="24"/>
      <c r="AL775" s="24"/>
      <c r="AM775" s="24"/>
      <c r="AN775" s="24"/>
      <c r="AO775" s="24"/>
      <c r="AP775" s="24"/>
      <c r="AQ775" s="24"/>
      <c r="AR775" s="24"/>
      <c r="AS775" s="24"/>
      <c r="AT775" s="24"/>
      <c r="AU775" s="24"/>
      <c r="AV775" s="24"/>
      <c r="AW775" s="24"/>
      <c r="AX775" s="24"/>
      <c r="AY775" s="24"/>
      <c r="AZ775" s="24"/>
      <c r="BA775" s="24"/>
      <c r="BB775" s="24"/>
      <c r="BC775" s="24"/>
      <c r="BD775" s="24"/>
      <c r="BE775" s="24"/>
      <c r="BF775" s="24"/>
      <c r="BG775" s="24"/>
      <c r="BH775" s="24"/>
      <c r="BI775" s="24"/>
      <c r="BJ775" s="24"/>
      <c r="BK775" s="24"/>
      <c r="BL775" s="24"/>
      <c r="BM775" s="24"/>
      <c r="BN775" s="24"/>
      <c r="BO775" s="24"/>
      <c r="BP775" s="24"/>
      <c r="BQ775" s="24"/>
      <c r="BR775" s="24"/>
      <c r="BS775" s="24"/>
      <c r="BT775" s="24"/>
      <c r="BU775" s="24"/>
      <c r="BV775" s="24"/>
      <c r="BW775" s="24"/>
      <c r="BX775" s="24"/>
      <c r="BY775" s="24"/>
      <c r="BZ775" s="24"/>
      <c r="CA775" s="24"/>
      <c r="CB775" s="24"/>
      <c r="CC775" s="24"/>
      <c r="CD775" s="24"/>
    </row>
    <row r="776" spans="1:82" ht="16.5" customHeight="1" x14ac:dyDescent="0.25">
      <c r="A776" s="26"/>
      <c r="B776" s="26"/>
      <c r="C776" s="26"/>
      <c r="D776" s="26"/>
      <c r="E776" s="26"/>
      <c r="F776" s="26"/>
      <c r="G776" s="26"/>
      <c r="H776" s="24"/>
      <c r="I776" s="27"/>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24"/>
      <c r="AH776" s="24"/>
      <c r="AI776" s="24"/>
      <c r="AJ776" s="24"/>
      <c r="AK776" s="24"/>
      <c r="AL776" s="24"/>
      <c r="AM776" s="24"/>
      <c r="AN776" s="24"/>
      <c r="AO776" s="24"/>
      <c r="AP776" s="24"/>
      <c r="AQ776" s="24"/>
      <c r="AR776" s="24"/>
      <c r="AS776" s="24"/>
      <c r="AT776" s="24"/>
      <c r="AU776" s="24"/>
      <c r="AV776" s="24"/>
      <c r="AW776" s="24"/>
      <c r="AX776" s="24"/>
      <c r="AY776" s="24"/>
      <c r="AZ776" s="24"/>
      <c r="BA776" s="24"/>
      <c r="BB776" s="24"/>
      <c r="BC776" s="24"/>
      <c r="BD776" s="24"/>
      <c r="BE776" s="24"/>
      <c r="BF776" s="24"/>
      <c r="BG776" s="24"/>
      <c r="BH776" s="24"/>
      <c r="BI776" s="24"/>
      <c r="BJ776" s="24"/>
      <c r="BK776" s="24"/>
      <c r="BL776" s="24"/>
      <c r="BM776" s="24"/>
      <c r="BN776" s="24"/>
      <c r="BO776" s="24"/>
      <c r="BP776" s="24"/>
      <c r="BQ776" s="24"/>
      <c r="BR776" s="24"/>
      <c r="BS776" s="24"/>
      <c r="BT776" s="24"/>
      <c r="BU776" s="24"/>
      <c r="BV776" s="24"/>
      <c r="BW776" s="24"/>
      <c r="BX776" s="24"/>
      <c r="BY776" s="24"/>
      <c r="BZ776" s="24"/>
      <c r="CA776" s="24"/>
      <c r="CB776" s="24"/>
      <c r="CC776" s="24"/>
      <c r="CD776" s="24"/>
    </row>
    <row r="777" spans="1:82" ht="16.5" customHeight="1" x14ac:dyDescent="0.25">
      <c r="A777" s="26"/>
      <c r="B777" s="26"/>
      <c r="C777" s="26"/>
      <c r="D777" s="26"/>
      <c r="E777" s="26"/>
      <c r="F777" s="26"/>
      <c r="G777" s="26"/>
      <c r="H777" s="24"/>
      <c r="I777" s="27"/>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24"/>
      <c r="AH777" s="24"/>
      <c r="AI777" s="24"/>
      <c r="AJ777" s="24"/>
      <c r="AK777" s="24"/>
      <c r="AL777" s="24"/>
      <c r="AM777" s="24"/>
      <c r="AN777" s="24"/>
      <c r="AO777" s="24"/>
      <c r="AP777" s="24"/>
      <c r="AQ777" s="24"/>
      <c r="AR777" s="24"/>
      <c r="AS777" s="24"/>
      <c r="AT777" s="24"/>
      <c r="AU777" s="24"/>
      <c r="AV777" s="24"/>
      <c r="AW777" s="24"/>
      <c r="AX777" s="24"/>
      <c r="AY777" s="24"/>
      <c r="AZ777" s="24"/>
      <c r="BA777" s="24"/>
      <c r="BB777" s="24"/>
      <c r="BC777" s="24"/>
      <c r="BD777" s="24"/>
      <c r="BE777" s="24"/>
      <c r="BF777" s="24"/>
      <c r="BG777" s="24"/>
      <c r="BH777" s="24"/>
      <c r="BI777" s="24"/>
      <c r="BJ777" s="24"/>
      <c r="BK777" s="24"/>
      <c r="BL777" s="24"/>
      <c r="BM777" s="24"/>
      <c r="BN777" s="24"/>
      <c r="BO777" s="24"/>
      <c r="BP777" s="24"/>
      <c r="BQ777" s="24"/>
      <c r="BR777" s="24"/>
      <c r="BS777" s="24"/>
      <c r="BT777" s="24"/>
      <c r="BU777" s="24"/>
      <c r="BV777" s="24"/>
      <c r="BW777" s="24"/>
      <c r="BX777" s="24"/>
      <c r="BY777" s="24"/>
      <c r="BZ777" s="24"/>
      <c r="CA777" s="24"/>
      <c r="CB777" s="24"/>
      <c r="CC777" s="24"/>
      <c r="CD777" s="24"/>
    </row>
    <row r="778" spans="1:82" ht="16.5" customHeight="1" x14ac:dyDescent="0.25">
      <c r="A778" s="26"/>
      <c r="B778" s="26"/>
      <c r="C778" s="26"/>
      <c r="D778" s="26"/>
      <c r="E778" s="26"/>
      <c r="F778" s="26"/>
      <c r="G778" s="26"/>
      <c r="H778" s="24"/>
      <c r="I778" s="27"/>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24"/>
      <c r="AH778" s="24"/>
      <c r="AI778" s="24"/>
      <c r="AJ778" s="24"/>
      <c r="AK778" s="24"/>
      <c r="AL778" s="24"/>
      <c r="AM778" s="24"/>
      <c r="AN778" s="24"/>
      <c r="AO778" s="24"/>
      <c r="AP778" s="24"/>
      <c r="AQ778" s="24"/>
      <c r="AR778" s="24"/>
      <c r="AS778" s="24"/>
      <c r="AT778" s="24"/>
      <c r="AU778" s="24"/>
      <c r="AV778" s="24"/>
      <c r="AW778" s="24"/>
      <c r="AX778" s="24"/>
      <c r="AY778" s="24"/>
      <c r="AZ778" s="24"/>
      <c r="BA778" s="24"/>
      <c r="BB778" s="24"/>
      <c r="BC778" s="24"/>
      <c r="BD778" s="24"/>
      <c r="BE778" s="24"/>
      <c r="BF778" s="24"/>
      <c r="BG778" s="24"/>
      <c r="BH778" s="24"/>
      <c r="BI778" s="24"/>
      <c r="BJ778" s="24"/>
      <c r="BK778" s="24"/>
      <c r="BL778" s="24"/>
      <c r="BM778" s="24"/>
      <c r="BN778" s="24"/>
      <c r="BO778" s="24"/>
      <c r="BP778" s="24"/>
      <c r="BQ778" s="24"/>
      <c r="BR778" s="24"/>
      <c r="BS778" s="24"/>
      <c r="BT778" s="24"/>
      <c r="BU778" s="24"/>
      <c r="BV778" s="24"/>
      <c r="BW778" s="24"/>
      <c r="BX778" s="24"/>
      <c r="BY778" s="24"/>
      <c r="BZ778" s="24"/>
      <c r="CA778" s="24"/>
      <c r="CB778" s="24"/>
      <c r="CC778" s="24"/>
      <c r="CD778" s="24"/>
    </row>
    <row r="779" spans="1:82" ht="16.5" customHeight="1" x14ac:dyDescent="0.25">
      <c r="A779" s="26"/>
      <c r="B779" s="26"/>
      <c r="C779" s="26"/>
      <c r="D779" s="26"/>
      <c r="E779" s="26"/>
      <c r="F779" s="26"/>
      <c r="G779" s="26"/>
      <c r="H779" s="24"/>
      <c r="I779" s="27"/>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24"/>
      <c r="AH779" s="24"/>
      <c r="AI779" s="24"/>
      <c r="AJ779" s="24"/>
      <c r="AK779" s="24"/>
      <c r="AL779" s="24"/>
      <c r="AM779" s="24"/>
      <c r="AN779" s="24"/>
      <c r="AO779" s="24"/>
      <c r="AP779" s="24"/>
      <c r="AQ779" s="24"/>
      <c r="AR779" s="24"/>
      <c r="AS779" s="24"/>
      <c r="AT779" s="24"/>
      <c r="AU779" s="24"/>
      <c r="AV779" s="24"/>
      <c r="AW779" s="24"/>
      <c r="AX779" s="24"/>
      <c r="AY779" s="24"/>
      <c r="AZ779" s="24"/>
      <c r="BA779" s="24"/>
      <c r="BB779" s="24"/>
      <c r="BC779" s="24"/>
      <c r="BD779" s="24"/>
      <c r="BE779" s="24"/>
      <c r="BF779" s="24"/>
      <c r="BG779" s="24"/>
      <c r="BH779" s="24"/>
      <c r="BI779" s="24"/>
      <c r="BJ779" s="24"/>
      <c r="BK779" s="24"/>
      <c r="BL779" s="24"/>
      <c r="BM779" s="24"/>
      <c r="BN779" s="24"/>
      <c r="BO779" s="24"/>
      <c r="BP779" s="24"/>
      <c r="BQ779" s="24"/>
      <c r="BR779" s="24"/>
      <c r="BS779" s="24"/>
      <c r="BT779" s="24"/>
      <c r="BU779" s="24"/>
      <c r="BV779" s="24"/>
      <c r="BW779" s="24"/>
      <c r="BX779" s="24"/>
      <c r="BY779" s="24"/>
      <c r="BZ779" s="24"/>
      <c r="CA779" s="24"/>
      <c r="CB779" s="24"/>
      <c r="CC779" s="24"/>
      <c r="CD779" s="24"/>
    </row>
    <row r="780" spans="1:82" ht="16.5" customHeight="1" x14ac:dyDescent="0.25">
      <c r="A780" s="26"/>
      <c r="B780" s="26"/>
      <c r="C780" s="26"/>
      <c r="D780" s="26"/>
      <c r="E780" s="26"/>
      <c r="F780" s="26"/>
      <c r="G780" s="26"/>
      <c r="H780" s="24"/>
      <c r="I780" s="27"/>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24"/>
      <c r="AH780" s="24"/>
      <c r="AI780" s="24"/>
      <c r="AJ780" s="24"/>
      <c r="AK780" s="24"/>
      <c r="AL780" s="24"/>
      <c r="AM780" s="24"/>
      <c r="AN780" s="24"/>
      <c r="AO780" s="24"/>
      <c r="AP780" s="24"/>
      <c r="AQ780" s="24"/>
      <c r="AR780" s="24"/>
      <c r="AS780" s="24"/>
      <c r="AT780" s="24"/>
      <c r="AU780" s="24"/>
      <c r="AV780" s="24"/>
      <c r="AW780" s="24"/>
      <c r="AX780" s="24"/>
      <c r="AY780" s="24"/>
      <c r="AZ780" s="24"/>
      <c r="BA780" s="24"/>
      <c r="BB780" s="24"/>
      <c r="BC780" s="24"/>
      <c r="BD780" s="24"/>
      <c r="BE780" s="24"/>
      <c r="BF780" s="24"/>
      <c r="BG780" s="24"/>
      <c r="BH780" s="24"/>
      <c r="BI780" s="24"/>
      <c r="BJ780" s="24"/>
      <c r="BK780" s="24"/>
      <c r="BL780" s="24"/>
      <c r="BM780" s="24"/>
      <c r="BN780" s="24"/>
      <c r="BO780" s="24"/>
      <c r="BP780" s="24"/>
      <c r="BQ780" s="24"/>
      <c r="BR780" s="24"/>
      <c r="BS780" s="24"/>
      <c r="BT780" s="24"/>
      <c r="BU780" s="24"/>
      <c r="BV780" s="24"/>
      <c r="BW780" s="24"/>
      <c r="BX780" s="24"/>
      <c r="BY780" s="24"/>
      <c r="BZ780" s="24"/>
      <c r="CA780" s="24"/>
      <c r="CB780" s="24"/>
      <c r="CC780" s="24"/>
      <c r="CD780" s="24"/>
    </row>
    <row r="781" spans="1:82" ht="16.5" customHeight="1" x14ac:dyDescent="0.25">
      <c r="A781" s="26"/>
      <c r="B781" s="26"/>
      <c r="C781" s="26"/>
      <c r="D781" s="26"/>
      <c r="E781" s="26"/>
      <c r="F781" s="26"/>
      <c r="G781" s="26"/>
      <c r="H781" s="24"/>
      <c r="I781" s="27"/>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24"/>
      <c r="AH781" s="24"/>
      <c r="AI781" s="24"/>
      <c r="AJ781" s="24"/>
      <c r="AK781" s="24"/>
      <c r="AL781" s="24"/>
      <c r="AM781" s="24"/>
      <c r="AN781" s="24"/>
      <c r="AO781" s="24"/>
      <c r="AP781" s="24"/>
      <c r="AQ781" s="24"/>
      <c r="AR781" s="24"/>
      <c r="AS781" s="24"/>
      <c r="AT781" s="24"/>
      <c r="AU781" s="24"/>
      <c r="AV781" s="24"/>
      <c r="AW781" s="24"/>
      <c r="AX781" s="24"/>
      <c r="AY781" s="24"/>
      <c r="AZ781" s="24"/>
      <c r="BA781" s="24"/>
      <c r="BB781" s="24"/>
      <c r="BC781" s="24"/>
      <c r="BD781" s="24"/>
      <c r="BE781" s="24"/>
      <c r="BF781" s="24"/>
      <c r="BG781" s="24"/>
      <c r="BH781" s="24"/>
      <c r="BI781" s="24"/>
      <c r="BJ781" s="24"/>
      <c r="BK781" s="24"/>
      <c r="BL781" s="24"/>
      <c r="BM781" s="24"/>
      <c r="BN781" s="24"/>
      <c r="BO781" s="24"/>
      <c r="BP781" s="24"/>
      <c r="BQ781" s="24"/>
      <c r="BR781" s="24"/>
      <c r="BS781" s="24"/>
      <c r="BT781" s="24"/>
      <c r="BU781" s="24"/>
      <c r="BV781" s="24"/>
      <c r="BW781" s="24"/>
      <c r="BX781" s="24"/>
      <c r="BY781" s="24"/>
      <c r="BZ781" s="24"/>
      <c r="CA781" s="24"/>
      <c r="CB781" s="24"/>
      <c r="CC781" s="24"/>
      <c r="CD781" s="24"/>
    </row>
    <row r="782" spans="1:82" ht="16.5" customHeight="1" x14ac:dyDescent="0.25">
      <c r="A782" s="26"/>
      <c r="B782" s="26"/>
      <c r="C782" s="26"/>
      <c r="D782" s="26"/>
      <c r="E782" s="26"/>
      <c r="F782" s="26"/>
      <c r="G782" s="26"/>
      <c r="H782" s="24"/>
      <c r="I782" s="27"/>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24"/>
      <c r="AH782" s="24"/>
      <c r="AI782" s="24"/>
      <c r="AJ782" s="24"/>
      <c r="AK782" s="24"/>
      <c r="AL782" s="24"/>
      <c r="AM782" s="24"/>
      <c r="AN782" s="24"/>
      <c r="AO782" s="24"/>
      <c r="AP782" s="24"/>
      <c r="AQ782" s="24"/>
      <c r="AR782" s="24"/>
      <c r="AS782" s="24"/>
      <c r="AT782" s="24"/>
      <c r="AU782" s="24"/>
      <c r="AV782" s="24"/>
      <c r="AW782" s="24"/>
      <c r="AX782" s="24"/>
      <c r="AY782" s="24"/>
      <c r="AZ782" s="24"/>
      <c r="BA782" s="24"/>
      <c r="BB782" s="24"/>
      <c r="BC782" s="24"/>
      <c r="BD782" s="24"/>
      <c r="BE782" s="24"/>
      <c r="BF782" s="24"/>
      <c r="BG782" s="24"/>
      <c r="BH782" s="24"/>
      <c r="BI782" s="24"/>
      <c r="BJ782" s="24"/>
      <c r="BK782" s="24"/>
      <c r="BL782" s="24"/>
      <c r="BM782" s="24"/>
      <c r="BN782" s="24"/>
      <c r="BO782" s="24"/>
      <c r="BP782" s="24"/>
      <c r="BQ782" s="24"/>
      <c r="BR782" s="24"/>
      <c r="BS782" s="24"/>
      <c r="BT782" s="24"/>
      <c r="BU782" s="24"/>
      <c r="BV782" s="24"/>
      <c r="BW782" s="24"/>
      <c r="BX782" s="24"/>
      <c r="BY782" s="24"/>
      <c r="BZ782" s="24"/>
      <c r="CA782" s="24"/>
      <c r="CB782" s="24"/>
      <c r="CC782" s="24"/>
      <c r="CD782" s="24"/>
    </row>
    <row r="783" spans="1:82" ht="16.5" customHeight="1" x14ac:dyDescent="0.25">
      <c r="A783" s="26"/>
      <c r="B783" s="26"/>
      <c r="C783" s="26"/>
      <c r="D783" s="26"/>
      <c r="E783" s="26"/>
      <c r="F783" s="26"/>
      <c r="G783" s="26"/>
      <c r="H783" s="24"/>
      <c r="I783" s="27"/>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24"/>
      <c r="AH783" s="24"/>
      <c r="AI783" s="24"/>
      <c r="AJ783" s="24"/>
      <c r="AK783" s="24"/>
      <c r="AL783" s="24"/>
      <c r="AM783" s="24"/>
      <c r="AN783" s="24"/>
      <c r="AO783" s="24"/>
      <c r="AP783" s="24"/>
      <c r="AQ783" s="24"/>
      <c r="AR783" s="24"/>
      <c r="AS783" s="24"/>
      <c r="AT783" s="24"/>
      <c r="AU783" s="24"/>
      <c r="AV783" s="24"/>
      <c r="AW783" s="24"/>
      <c r="AX783" s="24"/>
      <c r="AY783" s="24"/>
      <c r="AZ783" s="24"/>
      <c r="BA783" s="24"/>
      <c r="BB783" s="24"/>
      <c r="BC783" s="24"/>
      <c r="BD783" s="24"/>
      <c r="BE783" s="24"/>
      <c r="BF783" s="24"/>
      <c r="BG783" s="24"/>
      <c r="BH783" s="24"/>
      <c r="BI783" s="24"/>
      <c r="BJ783" s="24"/>
      <c r="BK783" s="24"/>
      <c r="BL783" s="24"/>
      <c r="BM783" s="24"/>
      <c r="BN783" s="24"/>
      <c r="BO783" s="24"/>
      <c r="BP783" s="24"/>
      <c r="BQ783" s="24"/>
      <c r="BR783" s="24"/>
      <c r="BS783" s="24"/>
      <c r="BT783" s="24"/>
      <c r="BU783" s="24"/>
      <c r="BV783" s="24"/>
      <c r="BW783" s="24"/>
      <c r="BX783" s="24"/>
      <c r="BY783" s="24"/>
      <c r="BZ783" s="24"/>
      <c r="CA783" s="24"/>
      <c r="CB783" s="24"/>
      <c r="CC783" s="24"/>
      <c r="CD783" s="24"/>
    </row>
    <row r="784" spans="1:82" ht="16.5" customHeight="1" x14ac:dyDescent="0.25">
      <c r="A784" s="26"/>
      <c r="B784" s="26"/>
      <c r="C784" s="26"/>
      <c r="D784" s="26"/>
      <c r="E784" s="26"/>
      <c r="F784" s="26"/>
      <c r="G784" s="26"/>
      <c r="H784" s="24"/>
      <c r="I784" s="27"/>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24"/>
      <c r="AH784" s="24"/>
      <c r="AI784" s="24"/>
      <c r="AJ784" s="24"/>
      <c r="AK784" s="24"/>
      <c r="AL784" s="24"/>
      <c r="AM784" s="24"/>
      <c r="AN784" s="24"/>
      <c r="AO784" s="24"/>
      <c r="AP784" s="24"/>
      <c r="AQ784" s="24"/>
      <c r="AR784" s="24"/>
      <c r="AS784" s="24"/>
      <c r="AT784" s="24"/>
      <c r="AU784" s="24"/>
      <c r="AV784" s="24"/>
      <c r="AW784" s="24"/>
      <c r="AX784" s="24"/>
      <c r="AY784" s="24"/>
      <c r="AZ784" s="24"/>
      <c r="BA784" s="24"/>
      <c r="BB784" s="24"/>
      <c r="BC784" s="24"/>
      <c r="BD784" s="24"/>
      <c r="BE784" s="24"/>
      <c r="BF784" s="24"/>
      <c r="BG784" s="24"/>
      <c r="BH784" s="24"/>
      <c r="BI784" s="24"/>
      <c r="BJ784" s="24"/>
      <c r="BK784" s="24"/>
      <c r="BL784" s="24"/>
      <c r="BM784" s="24"/>
      <c r="BN784" s="24"/>
      <c r="BO784" s="24"/>
      <c r="BP784" s="24"/>
      <c r="BQ784" s="24"/>
      <c r="BR784" s="24"/>
      <c r="BS784" s="24"/>
      <c r="BT784" s="24"/>
      <c r="BU784" s="24"/>
      <c r="BV784" s="24"/>
      <c r="BW784" s="24"/>
      <c r="BX784" s="24"/>
      <c r="BY784" s="24"/>
      <c r="BZ784" s="24"/>
      <c r="CA784" s="24"/>
      <c r="CB784" s="24"/>
      <c r="CC784" s="24"/>
      <c r="CD784" s="24"/>
    </row>
    <row r="785" spans="1:82" ht="16.5" customHeight="1" x14ac:dyDescent="0.25">
      <c r="A785" s="26"/>
      <c r="B785" s="26"/>
      <c r="C785" s="26"/>
      <c r="D785" s="26"/>
      <c r="E785" s="26"/>
      <c r="F785" s="26"/>
      <c r="G785" s="26"/>
      <c r="H785" s="24"/>
      <c r="I785" s="27"/>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24"/>
      <c r="AH785" s="24"/>
      <c r="AI785" s="24"/>
      <c r="AJ785" s="24"/>
      <c r="AK785" s="24"/>
      <c r="AL785" s="24"/>
      <c r="AM785" s="24"/>
      <c r="AN785" s="24"/>
      <c r="AO785" s="24"/>
      <c r="AP785" s="24"/>
      <c r="AQ785" s="24"/>
      <c r="AR785" s="24"/>
      <c r="AS785" s="24"/>
      <c r="AT785" s="24"/>
      <c r="AU785" s="24"/>
      <c r="AV785" s="24"/>
      <c r="AW785" s="24"/>
      <c r="AX785" s="24"/>
      <c r="AY785" s="24"/>
      <c r="AZ785" s="24"/>
      <c r="BA785" s="24"/>
      <c r="BB785" s="24"/>
      <c r="BC785" s="24"/>
      <c r="BD785" s="24"/>
      <c r="BE785" s="24"/>
      <c r="BF785" s="24"/>
      <c r="BG785" s="24"/>
      <c r="BH785" s="24"/>
      <c r="BI785" s="24"/>
      <c r="BJ785" s="24"/>
      <c r="BK785" s="24"/>
      <c r="BL785" s="24"/>
      <c r="BM785" s="24"/>
      <c r="BN785" s="24"/>
      <c r="BO785" s="24"/>
      <c r="BP785" s="24"/>
      <c r="BQ785" s="24"/>
      <c r="BR785" s="24"/>
      <c r="BS785" s="24"/>
      <c r="BT785" s="24"/>
      <c r="BU785" s="24"/>
      <c r="BV785" s="24"/>
      <c r="BW785" s="24"/>
      <c r="BX785" s="24"/>
      <c r="BY785" s="24"/>
      <c r="BZ785" s="24"/>
      <c r="CA785" s="24"/>
      <c r="CB785" s="24"/>
      <c r="CC785" s="24"/>
      <c r="CD785" s="24"/>
    </row>
    <row r="786" spans="1:82" ht="16.5" customHeight="1" x14ac:dyDescent="0.25">
      <c r="A786" s="26"/>
      <c r="B786" s="26"/>
      <c r="C786" s="26"/>
      <c r="D786" s="26"/>
      <c r="E786" s="26"/>
      <c r="F786" s="26"/>
      <c r="G786" s="26"/>
      <c r="H786" s="24"/>
      <c r="I786" s="27"/>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24"/>
      <c r="AH786" s="24"/>
      <c r="AI786" s="24"/>
      <c r="AJ786" s="24"/>
      <c r="AK786" s="24"/>
      <c r="AL786" s="24"/>
      <c r="AM786" s="24"/>
      <c r="AN786" s="24"/>
      <c r="AO786" s="24"/>
      <c r="AP786" s="24"/>
      <c r="AQ786" s="24"/>
      <c r="AR786" s="24"/>
      <c r="AS786" s="24"/>
      <c r="AT786" s="24"/>
      <c r="AU786" s="24"/>
      <c r="AV786" s="24"/>
      <c r="AW786" s="24"/>
      <c r="AX786" s="24"/>
      <c r="AY786" s="24"/>
      <c r="AZ786" s="24"/>
      <c r="BA786" s="24"/>
      <c r="BB786" s="24"/>
      <c r="BC786" s="24"/>
      <c r="BD786" s="24"/>
      <c r="BE786" s="24"/>
      <c r="BF786" s="24"/>
      <c r="BG786" s="24"/>
      <c r="BH786" s="24"/>
      <c r="BI786" s="24"/>
      <c r="BJ786" s="24"/>
      <c r="BK786" s="24"/>
      <c r="BL786" s="24"/>
      <c r="BM786" s="24"/>
      <c r="BN786" s="24"/>
      <c r="BO786" s="24"/>
      <c r="BP786" s="24"/>
      <c r="BQ786" s="24"/>
      <c r="BR786" s="24"/>
      <c r="BS786" s="24"/>
      <c r="BT786" s="24"/>
      <c r="BU786" s="24"/>
      <c r="BV786" s="24"/>
      <c r="BW786" s="24"/>
      <c r="BX786" s="24"/>
      <c r="BY786" s="24"/>
      <c r="BZ786" s="24"/>
      <c r="CA786" s="24"/>
      <c r="CB786" s="24"/>
      <c r="CC786" s="24"/>
      <c r="CD786" s="24"/>
    </row>
    <row r="787" spans="1:82" ht="16.5" customHeight="1" x14ac:dyDescent="0.25">
      <c r="A787" s="26"/>
      <c r="B787" s="26"/>
      <c r="C787" s="26"/>
      <c r="D787" s="26"/>
      <c r="E787" s="26"/>
      <c r="F787" s="26"/>
      <c r="G787" s="26"/>
      <c r="H787" s="24"/>
      <c r="I787" s="27"/>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24"/>
      <c r="AH787" s="24"/>
      <c r="AI787" s="24"/>
      <c r="AJ787" s="24"/>
      <c r="AK787" s="24"/>
      <c r="AL787" s="24"/>
      <c r="AM787" s="24"/>
      <c r="AN787" s="24"/>
      <c r="AO787" s="24"/>
      <c r="AP787" s="24"/>
      <c r="AQ787" s="24"/>
      <c r="AR787" s="24"/>
      <c r="AS787" s="24"/>
      <c r="AT787" s="24"/>
      <c r="AU787" s="24"/>
      <c r="AV787" s="24"/>
      <c r="AW787" s="24"/>
      <c r="AX787" s="24"/>
      <c r="AY787" s="24"/>
      <c r="AZ787" s="24"/>
      <c r="BA787" s="24"/>
      <c r="BB787" s="24"/>
      <c r="BC787" s="24"/>
      <c r="BD787" s="24"/>
      <c r="BE787" s="24"/>
      <c r="BF787" s="24"/>
      <c r="BG787" s="24"/>
      <c r="BH787" s="24"/>
      <c r="BI787" s="24"/>
      <c r="BJ787" s="24"/>
      <c r="BK787" s="24"/>
      <c r="BL787" s="24"/>
      <c r="BM787" s="24"/>
      <c r="BN787" s="24"/>
      <c r="BO787" s="24"/>
      <c r="BP787" s="24"/>
      <c r="BQ787" s="24"/>
      <c r="BR787" s="24"/>
      <c r="BS787" s="24"/>
      <c r="BT787" s="24"/>
      <c r="BU787" s="24"/>
      <c r="BV787" s="24"/>
      <c r="BW787" s="24"/>
      <c r="BX787" s="24"/>
      <c r="BY787" s="24"/>
      <c r="BZ787" s="24"/>
      <c r="CA787" s="24"/>
      <c r="CB787" s="24"/>
      <c r="CC787" s="24"/>
      <c r="CD787" s="24"/>
    </row>
    <row r="788" spans="1:82" ht="16.5" customHeight="1" x14ac:dyDescent="0.25">
      <c r="A788" s="26"/>
      <c r="B788" s="26"/>
      <c r="C788" s="26"/>
      <c r="D788" s="26"/>
      <c r="E788" s="26"/>
      <c r="F788" s="26"/>
      <c r="G788" s="26"/>
      <c r="H788" s="24"/>
      <c r="I788" s="27"/>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c r="BC788" s="24"/>
      <c r="BD788" s="24"/>
      <c r="BE788" s="24"/>
      <c r="BF788" s="24"/>
      <c r="BG788" s="24"/>
      <c r="BH788" s="24"/>
      <c r="BI788" s="24"/>
      <c r="BJ788" s="24"/>
      <c r="BK788" s="24"/>
      <c r="BL788" s="24"/>
      <c r="BM788" s="24"/>
      <c r="BN788" s="24"/>
      <c r="BO788" s="24"/>
      <c r="BP788" s="24"/>
      <c r="BQ788" s="24"/>
      <c r="BR788" s="24"/>
      <c r="BS788" s="24"/>
      <c r="BT788" s="24"/>
      <c r="BU788" s="24"/>
      <c r="BV788" s="24"/>
      <c r="BW788" s="24"/>
      <c r="BX788" s="24"/>
      <c r="BY788" s="24"/>
      <c r="BZ788" s="24"/>
      <c r="CA788" s="24"/>
      <c r="CB788" s="24"/>
      <c r="CC788" s="24"/>
      <c r="CD788" s="24"/>
    </row>
    <row r="789" spans="1:82" ht="16.5" customHeight="1" x14ac:dyDescent="0.25">
      <c r="A789" s="26"/>
      <c r="B789" s="26"/>
      <c r="C789" s="26"/>
      <c r="D789" s="26"/>
      <c r="E789" s="26"/>
      <c r="F789" s="26"/>
      <c r="G789" s="26"/>
      <c r="H789" s="24"/>
      <c r="I789" s="27"/>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c r="BC789" s="24"/>
      <c r="BD789" s="24"/>
      <c r="BE789" s="24"/>
      <c r="BF789" s="24"/>
      <c r="BG789" s="24"/>
      <c r="BH789" s="24"/>
      <c r="BI789" s="24"/>
      <c r="BJ789" s="24"/>
      <c r="BK789" s="24"/>
      <c r="BL789" s="24"/>
      <c r="BM789" s="24"/>
      <c r="BN789" s="24"/>
      <c r="BO789" s="24"/>
      <c r="BP789" s="24"/>
      <c r="BQ789" s="24"/>
      <c r="BR789" s="24"/>
      <c r="BS789" s="24"/>
      <c r="BT789" s="24"/>
      <c r="BU789" s="24"/>
      <c r="BV789" s="24"/>
      <c r="BW789" s="24"/>
      <c r="BX789" s="24"/>
      <c r="BY789" s="24"/>
      <c r="BZ789" s="24"/>
      <c r="CA789" s="24"/>
      <c r="CB789" s="24"/>
      <c r="CC789" s="24"/>
      <c r="CD789" s="24"/>
    </row>
    <row r="790" spans="1:82" ht="16.5" customHeight="1" x14ac:dyDescent="0.25">
      <c r="A790" s="26"/>
      <c r="B790" s="26"/>
      <c r="C790" s="26"/>
      <c r="D790" s="26"/>
      <c r="E790" s="26"/>
      <c r="F790" s="26"/>
      <c r="G790" s="26"/>
      <c r="H790" s="24"/>
      <c r="I790" s="27"/>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C790" s="24"/>
      <c r="BD790" s="24"/>
      <c r="BE790" s="24"/>
      <c r="BF790" s="24"/>
      <c r="BG790" s="24"/>
      <c r="BH790" s="24"/>
      <c r="BI790" s="24"/>
      <c r="BJ790" s="24"/>
      <c r="BK790" s="24"/>
      <c r="BL790" s="24"/>
      <c r="BM790" s="24"/>
      <c r="BN790" s="24"/>
      <c r="BO790" s="24"/>
      <c r="BP790" s="24"/>
      <c r="BQ790" s="24"/>
      <c r="BR790" s="24"/>
      <c r="BS790" s="24"/>
      <c r="BT790" s="24"/>
      <c r="BU790" s="24"/>
      <c r="BV790" s="24"/>
      <c r="BW790" s="24"/>
      <c r="BX790" s="24"/>
      <c r="BY790" s="24"/>
      <c r="BZ790" s="24"/>
      <c r="CA790" s="24"/>
      <c r="CB790" s="24"/>
      <c r="CC790" s="24"/>
      <c r="CD790" s="24"/>
    </row>
    <row r="791" spans="1:82" ht="16.5" customHeight="1" x14ac:dyDescent="0.25">
      <c r="A791" s="26"/>
      <c r="B791" s="26"/>
      <c r="C791" s="26"/>
      <c r="D791" s="26"/>
      <c r="E791" s="26"/>
      <c r="F791" s="26"/>
      <c r="G791" s="26"/>
      <c r="H791" s="24"/>
      <c r="I791" s="27"/>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c r="BC791" s="24"/>
      <c r="BD791" s="24"/>
      <c r="BE791" s="24"/>
      <c r="BF791" s="24"/>
      <c r="BG791" s="24"/>
      <c r="BH791" s="24"/>
      <c r="BI791" s="24"/>
      <c r="BJ791" s="24"/>
      <c r="BK791" s="24"/>
      <c r="BL791" s="24"/>
      <c r="BM791" s="24"/>
      <c r="BN791" s="24"/>
      <c r="BO791" s="24"/>
      <c r="BP791" s="24"/>
      <c r="BQ791" s="24"/>
      <c r="BR791" s="24"/>
      <c r="BS791" s="24"/>
      <c r="BT791" s="24"/>
      <c r="BU791" s="24"/>
      <c r="BV791" s="24"/>
      <c r="BW791" s="24"/>
      <c r="BX791" s="24"/>
      <c r="BY791" s="24"/>
      <c r="BZ791" s="24"/>
      <c r="CA791" s="24"/>
      <c r="CB791" s="24"/>
      <c r="CC791" s="24"/>
      <c r="CD791" s="24"/>
    </row>
    <row r="792" spans="1:82" ht="16.5" customHeight="1" x14ac:dyDescent="0.25">
      <c r="A792" s="26"/>
      <c r="B792" s="26"/>
      <c r="C792" s="26"/>
      <c r="D792" s="26"/>
      <c r="E792" s="26"/>
      <c r="F792" s="26"/>
      <c r="G792" s="26"/>
      <c r="H792" s="24"/>
      <c r="I792" s="27"/>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c r="BC792" s="24"/>
      <c r="BD792" s="24"/>
      <c r="BE792" s="24"/>
      <c r="BF792" s="24"/>
      <c r="BG792" s="24"/>
      <c r="BH792" s="24"/>
      <c r="BI792" s="24"/>
      <c r="BJ792" s="24"/>
      <c r="BK792" s="24"/>
      <c r="BL792" s="24"/>
      <c r="BM792" s="24"/>
      <c r="BN792" s="24"/>
      <c r="BO792" s="24"/>
      <c r="BP792" s="24"/>
      <c r="BQ792" s="24"/>
      <c r="BR792" s="24"/>
      <c r="BS792" s="24"/>
      <c r="BT792" s="24"/>
      <c r="BU792" s="24"/>
      <c r="BV792" s="24"/>
      <c r="BW792" s="24"/>
      <c r="BX792" s="24"/>
      <c r="BY792" s="24"/>
      <c r="BZ792" s="24"/>
      <c r="CA792" s="24"/>
      <c r="CB792" s="24"/>
      <c r="CC792" s="24"/>
      <c r="CD792" s="24"/>
    </row>
    <row r="793" spans="1:82" ht="16.5" customHeight="1" x14ac:dyDescent="0.25">
      <c r="A793" s="26"/>
      <c r="B793" s="26"/>
      <c r="C793" s="26"/>
      <c r="D793" s="26"/>
      <c r="E793" s="26"/>
      <c r="F793" s="26"/>
      <c r="G793" s="26"/>
      <c r="H793" s="24"/>
      <c r="I793" s="27"/>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24"/>
      <c r="AH793" s="24"/>
      <c r="AI793" s="24"/>
      <c r="AJ793" s="24"/>
      <c r="AK793" s="24"/>
      <c r="AL793" s="24"/>
      <c r="AM793" s="24"/>
      <c r="AN793" s="24"/>
      <c r="AO793" s="24"/>
      <c r="AP793" s="24"/>
      <c r="AQ793" s="24"/>
      <c r="AR793" s="24"/>
      <c r="AS793" s="24"/>
      <c r="AT793" s="24"/>
      <c r="AU793" s="24"/>
      <c r="AV793" s="24"/>
      <c r="AW793" s="24"/>
      <c r="AX793" s="24"/>
      <c r="AY793" s="24"/>
      <c r="AZ793" s="24"/>
      <c r="BA793" s="24"/>
      <c r="BB793" s="24"/>
      <c r="BC793" s="24"/>
      <c r="BD793" s="24"/>
      <c r="BE793" s="24"/>
      <c r="BF793" s="24"/>
      <c r="BG793" s="24"/>
      <c r="BH793" s="24"/>
      <c r="BI793" s="24"/>
      <c r="BJ793" s="24"/>
      <c r="BK793" s="24"/>
      <c r="BL793" s="24"/>
      <c r="BM793" s="24"/>
      <c r="BN793" s="24"/>
      <c r="BO793" s="24"/>
      <c r="BP793" s="24"/>
      <c r="BQ793" s="24"/>
      <c r="BR793" s="24"/>
      <c r="BS793" s="24"/>
      <c r="BT793" s="24"/>
      <c r="BU793" s="24"/>
      <c r="BV793" s="24"/>
      <c r="BW793" s="24"/>
      <c r="BX793" s="24"/>
      <c r="BY793" s="24"/>
      <c r="BZ793" s="24"/>
      <c r="CA793" s="24"/>
      <c r="CB793" s="24"/>
      <c r="CC793" s="24"/>
      <c r="CD793" s="24"/>
    </row>
    <row r="794" spans="1:82" ht="16.5" customHeight="1" x14ac:dyDescent="0.25">
      <c r="A794" s="26"/>
      <c r="B794" s="26"/>
      <c r="C794" s="26"/>
      <c r="D794" s="26"/>
      <c r="E794" s="26"/>
      <c r="F794" s="26"/>
      <c r="G794" s="26"/>
      <c r="H794" s="24"/>
      <c r="I794" s="27"/>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24"/>
      <c r="AH794" s="24"/>
      <c r="AI794" s="24"/>
      <c r="AJ794" s="24"/>
      <c r="AK794" s="24"/>
      <c r="AL794" s="24"/>
      <c r="AM794" s="24"/>
      <c r="AN794" s="24"/>
      <c r="AO794" s="24"/>
      <c r="AP794" s="24"/>
      <c r="AQ794" s="24"/>
      <c r="AR794" s="24"/>
      <c r="AS794" s="24"/>
      <c r="AT794" s="24"/>
      <c r="AU794" s="24"/>
      <c r="AV794" s="24"/>
      <c r="AW794" s="24"/>
      <c r="AX794" s="24"/>
      <c r="AY794" s="24"/>
      <c r="AZ794" s="24"/>
      <c r="BA794" s="24"/>
      <c r="BB794" s="24"/>
      <c r="BC794" s="24"/>
      <c r="BD794" s="24"/>
      <c r="BE794" s="24"/>
      <c r="BF794" s="24"/>
      <c r="BG794" s="24"/>
      <c r="BH794" s="24"/>
      <c r="BI794" s="24"/>
      <c r="BJ794" s="24"/>
      <c r="BK794" s="24"/>
      <c r="BL794" s="24"/>
      <c r="BM794" s="24"/>
      <c r="BN794" s="24"/>
      <c r="BO794" s="24"/>
      <c r="BP794" s="24"/>
      <c r="BQ794" s="24"/>
      <c r="BR794" s="24"/>
      <c r="BS794" s="24"/>
      <c r="BT794" s="24"/>
      <c r="BU794" s="24"/>
      <c r="BV794" s="24"/>
      <c r="BW794" s="24"/>
      <c r="BX794" s="24"/>
      <c r="BY794" s="24"/>
      <c r="BZ794" s="24"/>
      <c r="CA794" s="24"/>
      <c r="CB794" s="24"/>
      <c r="CC794" s="24"/>
      <c r="CD794" s="24"/>
    </row>
    <row r="795" spans="1:82" ht="16.5" customHeight="1" x14ac:dyDescent="0.25">
      <c r="A795" s="26"/>
      <c r="B795" s="26"/>
      <c r="C795" s="26"/>
      <c r="D795" s="26"/>
      <c r="E795" s="26"/>
      <c r="F795" s="26"/>
      <c r="G795" s="26"/>
      <c r="H795" s="24"/>
      <c r="I795" s="27"/>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24"/>
      <c r="AH795" s="24"/>
      <c r="AI795" s="24"/>
      <c r="AJ795" s="24"/>
      <c r="AK795" s="24"/>
      <c r="AL795" s="24"/>
      <c r="AM795" s="24"/>
      <c r="AN795" s="24"/>
      <c r="AO795" s="24"/>
      <c r="AP795" s="24"/>
      <c r="AQ795" s="24"/>
      <c r="AR795" s="24"/>
      <c r="AS795" s="24"/>
      <c r="AT795" s="24"/>
      <c r="AU795" s="24"/>
      <c r="AV795" s="24"/>
      <c r="AW795" s="24"/>
      <c r="AX795" s="24"/>
      <c r="AY795" s="24"/>
      <c r="AZ795" s="24"/>
      <c r="BA795" s="24"/>
      <c r="BB795" s="24"/>
      <c r="BC795" s="24"/>
      <c r="BD795" s="24"/>
      <c r="BE795" s="24"/>
      <c r="BF795" s="24"/>
      <c r="BG795" s="24"/>
      <c r="BH795" s="24"/>
      <c r="BI795" s="24"/>
      <c r="BJ795" s="24"/>
      <c r="BK795" s="24"/>
      <c r="BL795" s="24"/>
      <c r="BM795" s="24"/>
      <c r="BN795" s="24"/>
      <c r="BO795" s="24"/>
      <c r="BP795" s="24"/>
      <c r="BQ795" s="24"/>
      <c r="BR795" s="24"/>
      <c r="BS795" s="24"/>
      <c r="BT795" s="24"/>
      <c r="BU795" s="24"/>
      <c r="BV795" s="24"/>
      <c r="BW795" s="24"/>
      <c r="BX795" s="24"/>
      <c r="BY795" s="24"/>
      <c r="BZ795" s="24"/>
      <c r="CA795" s="24"/>
      <c r="CB795" s="24"/>
      <c r="CC795" s="24"/>
      <c r="CD795" s="24"/>
    </row>
    <row r="796" spans="1:82" ht="16.5" customHeight="1" x14ac:dyDescent="0.25">
      <c r="A796" s="26"/>
      <c r="B796" s="26"/>
      <c r="C796" s="26"/>
      <c r="D796" s="26"/>
      <c r="E796" s="26"/>
      <c r="F796" s="26"/>
      <c r="G796" s="26"/>
      <c r="H796" s="24"/>
      <c r="I796" s="27"/>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24"/>
      <c r="AH796" s="24"/>
      <c r="AI796" s="24"/>
      <c r="AJ796" s="24"/>
      <c r="AK796" s="24"/>
      <c r="AL796" s="24"/>
      <c r="AM796" s="24"/>
      <c r="AN796" s="24"/>
      <c r="AO796" s="24"/>
      <c r="AP796" s="24"/>
      <c r="AQ796" s="24"/>
      <c r="AR796" s="24"/>
      <c r="AS796" s="24"/>
      <c r="AT796" s="24"/>
      <c r="AU796" s="24"/>
      <c r="AV796" s="24"/>
      <c r="AW796" s="24"/>
      <c r="AX796" s="24"/>
      <c r="AY796" s="24"/>
      <c r="AZ796" s="24"/>
      <c r="BA796" s="24"/>
      <c r="BB796" s="24"/>
      <c r="BC796" s="24"/>
      <c r="BD796" s="24"/>
      <c r="BE796" s="24"/>
      <c r="BF796" s="24"/>
      <c r="BG796" s="24"/>
      <c r="BH796" s="24"/>
      <c r="BI796" s="24"/>
      <c r="BJ796" s="24"/>
      <c r="BK796" s="24"/>
      <c r="BL796" s="24"/>
      <c r="BM796" s="24"/>
      <c r="BN796" s="24"/>
      <c r="BO796" s="24"/>
      <c r="BP796" s="24"/>
      <c r="BQ796" s="24"/>
      <c r="BR796" s="24"/>
      <c r="BS796" s="24"/>
      <c r="BT796" s="24"/>
      <c r="BU796" s="24"/>
      <c r="BV796" s="24"/>
      <c r="BW796" s="24"/>
      <c r="BX796" s="24"/>
      <c r="BY796" s="24"/>
      <c r="BZ796" s="24"/>
      <c r="CA796" s="24"/>
      <c r="CB796" s="24"/>
      <c r="CC796" s="24"/>
      <c r="CD796" s="24"/>
    </row>
    <row r="797" spans="1:82" ht="16.5" customHeight="1" x14ac:dyDescent="0.25">
      <c r="A797" s="26"/>
      <c r="B797" s="26"/>
      <c r="C797" s="26"/>
      <c r="D797" s="26"/>
      <c r="E797" s="26"/>
      <c r="F797" s="26"/>
      <c r="G797" s="26"/>
      <c r="H797" s="24"/>
      <c r="I797" s="27"/>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24"/>
      <c r="AH797" s="24"/>
      <c r="AI797" s="24"/>
      <c r="AJ797" s="24"/>
      <c r="AK797" s="24"/>
      <c r="AL797" s="24"/>
      <c r="AM797" s="24"/>
      <c r="AN797" s="24"/>
      <c r="AO797" s="24"/>
      <c r="AP797" s="24"/>
      <c r="AQ797" s="24"/>
      <c r="AR797" s="24"/>
      <c r="AS797" s="24"/>
      <c r="AT797" s="24"/>
      <c r="AU797" s="24"/>
      <c r="AV797" s="24"/>
      <c r="AW797" s="24"/>
      <c r="AX797" s="24"/>
      <c r="AY797" s="24"/>
      <c r="AZ797" s="24"/>
      <c r="BA797" s="24"/>
      <c r="BB797" s="24"/>
      <c r="BC797" s="24"/>
      <c r="BD797" s="24"/>
      <c r="BE797" s="24"/>
      <c r="BF797" s="24"/>
      <c r="BG797" s="24"/>
      <c r="BH797" s="24"/>
      <c r="BI797" s="24"/>
      <c r="BJ797" s="24"/>
      <c r="BK797" s="24"/>
      <c r="BL797" s="24"/>
      <c r="BM797" s="24"/>
      <c r="BN797" s="24"/>
      <c r="BO797" s="24"/>
      <c r="BP797" s="24"/>
      <c r="BQ797" s="24"/>
      <c r="BR797" s="24"/>
      <c r="BS797" s="24"/>
      <c r="BT797" s="24"/>
      <c r="BU797" s="24"/>
      <c r="BV797" s="24"/>
      <c r="BW797" s="24"/>
      <c r="BX797" s="24"/>
      <c r="BY797" s="24"/>
      <c r="BZ797" s="24"/>
      <c r="CA797" s="24"/>
      <c r="CB797" s="24"/>
      <c r="CC797" s="24"/>
      <c r="CD797" s="24"/>
    </row>
    <row r="798" spans="1:82" ht="16.5" customHeight="1" x14ac:dyDescent="0.25">
      <c r="A798" s="26"/>
      <c r="B798" s="26"/>
      <c r="C798" s="26"/>
      <c r="D798" s="26"/>
      <c r="E798" s="26"/>
      <c r="F798" s="26"/>
      <c r="G798" s="26"/>
      <c r="H798" s="24"/>
      <c r="I798" s="27"/>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24"/>
      <c r="AH798" s="24"/>
      <c r="AI798" s="24"/>
      <c r="AJ798" s="24"/>
      <c r="AK798" s="24"/>
      <c r="AL798" s="24"/>
      <c r="AM798" s="24"/>
      <c r="AN798" s="24"/>
      <c r="AO798" s="24"/>
      <c r="AP798" s="24"/>
      <c r="AQ798" s="24"/>
      <c r="AR798" s="24"/>
      <c r="AS798" s="24"/>
      <c r="AT798" s="24"/>
      <c r="AU798" s="24"/>
      <c r="AV798" s="24"/>
      <c r="AW798" s="24"/>
      <c r="AX798" s="24"/>
      <c r="AY798" s="24"/>
      <c r="AZ798" s="24"/>
      <c r="BA798" s="24"/>
      <c r="BB798" s="24"/>
      <c r="BC798" s="24"/>
      <c r="BD798" s="24"/>
      <c r="BE798" s="24"/>
      <c r="BF798" s="24"/>
      <c r="BG798" s="24"/>
      <c r="BH798" s="24"/>
      <c r="BI798" s="24"/>
      <c r="BJ798" s="24"/>
      <c r="BK798" s="24"/>
      <c r="BL798" s="24"/>
      <c r="BM798" s="24"/>
      <c r="BN798" s="24"/>
      <c r="BO798" s="24"/>
      <c r="BP798" s="24"/>
      <c r="BQ798" s="24"/>
      <c r="BR798" s="24"/>
      <c r="BS798" s="24"/>
      <c r="BT798" s="24"/>
      <c r="BU798" s="24"/>
      <c r="BV798" s="24"/>
      <c r="BW798" s="24"/>
      <c r="BX798" s="24"/>
      <c r="BY798" s="24"/>
      <c r="BZ798" s="24"/>
      <c r="CA798" s="24"/>
      <c r="CB798" s="24"/>
      <c r="CC798" s="24"/>
      <c r="CD798" s="24"/>
    </row>
    <row r="799" spans="1:82" ht="16.5" customHeight="1" x14ac:dyDescent="0.25">
      <c r="A799" s="26"/>
      <c r="B799" s="26"/>
      <c r="C799" s="26"/>
      <c r="D799" s="26"/>
      <c r="E799" s="26"/>
      <c r="F799" s="26"/>
      <c r="G799" s="26"/>
      <c r="H799" s="24"/>
      <c r="I799" s="27"/>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24"/>
      <c r="AH799" s="24"/>
      <c r="AI799" s="24"/>
      <c r="AJ799" s="24"/>
      <c r="AK799" s="24"/>
      <c r="AL799" s="24"/>
      <c r="AM799" s="24"/>
      <c r="AN799" s="24"/>
      <c r="AO799" s="24"/>
      <c r="AP799" s="24"/>
      <c r="AQ799" s="24"/>
      <c r="AR799" s="24"/>
      <c r="AS799" s="24"/>
      <c r="AT799" s="24"/>
      <c r="AU799" s="24"/>
      <c r="AV799" s="24"/>
      <c r="AW799" s="24"/>
      <c r="AX799" s="24"/>
      <c r="AY799" s="24"/>
      <c r="AZ799" s="24"/>
      <c r="BA799" s="24"/>
      <c r="BB799" s="24"/>
      <c r="BC799" s="24"/>
      <c r="BD799" s="24"/>
      <c r="BE799" s="24"/>
      <c r="BF799" s="24"/>
      <c r="BG799" s="24"/>
      <c r="BH799" s="24"/>
      <c r="BI799" s="24"/>
      <c r="BJ799" s="24"/>
      <c r="BK799" s="24"/>
      <c r="BL799" s="24"/>
      <c r="BM799" s="24"/>
      <c r="BN799" s="24"/>
      <c r="BO799" s="24"/>
      <c r="BP799" s="24"/>
      <c r="BQ799" s="24"/>
      <c r="BR799" s="24"/>
      <c r="BS799" s="24"/>
      <c r="BT799" s="24"/>
      <c r="BU799" s="24"/>
      <c r="BV799" s="24"/>
      <c r="BW799" s="24"/>
      <c r="BX799" s="24"/>
      <c r="BY799" s="24"/>
      <c r="BZ799" s="24"/>
      <c r="CA799" s="24"/>
      <c r="CB799" s="24"/>
      <c r="CC799" s="24"/>
      <c r="CD799" s="24"/>
    </row>
    <row r="800" spans="1:82" ht="16.5" customHeight="1" x14ac:dyDescent="0.25">
      <c r="A800" s="26"/>
      <c r="B800" s="26"/>
      <c r="C800" s="26"/>
      <c r="D800" s="26"/>
      <c r="E800" s="26"/>
      <c r="F800" s="26"/>
      <c r="G800" s="26"/>
      <c r="H800" s="24"/>
      <c r="I800" s="27"/>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24"/>
      <c r="AH800" s="24"/>
      <c r="AI800" s="24"/>
      <c r="AJ800" s="24"/>
      <c r="AK800" s="24"/>
      <c r="AL800" s="24"/>
      <c r="AM800" s="24"/>
      <c r="AN800" s="24"/>
      <c r="AO800" s="24"/>
      <c r="AP800" s="24"/>
      <c r="AQ800" s="24"/>
      <c r="AR800" s="24"/>
      <c r="AS800" s="24"/>
      <c r="AT800" s="24"/>
      <c r="AU800" s="24"/>
      <c r="AV800" s="24"/>
      <c r="AW800" s="24"/>
      <c r="AX800" s="24"/>
      <c r="AY800" s="24"/>
      <c r="AZ800" s="24"/>
      <c r="BA800" s="24"/>
      <c r="BB800" s="24"/>
      <c r="BC800" s="24"/>
      <c r="BD800" s="24"/>
      <c r="BE800" s="24"/>
      <c r="BF800" s="24"/>
      <c r="BG800" s="24"/>
      <c r="BH800" s="24"/>
      <c r="BI800" s="24"/>
      <c r="BJ800" s="24"/>
      <c r="BK800" s="24"/>
      <c r="BL800" s="24"/>
      <c r="BM800" s="24"/>
      <c r="BN800" s="24"/>
      <c r="BO800" s="24"/>
      <c r="BP800" s="24"/>
      <c r="BQ800" s="24"/>
      <c r="BR800" s="24"/>
      <c r="BS800" s="24"/>
      <c r="BT800" s="24"/>
      <c r="BU800" s="24"/>
      <c r="BV800" s="24"/>
      <c r="BW800" s="24"/>
      <c r="BX800" s="24"/>
      <c r="BY800" s="24"/>
      <c r="BZ800" s="24"/>
      <c r="CA800" s="24"/>
      <c r="CB800" s="24"/>
      <c r="CC800" s="24"/>
      <c r="CD800" s="24"/>
    </row>
    <row r="801" spans="1:82" ht="16.5" customHeight="1" x14ac:dyDescent="0.25">
      <c r="A801" s="26"/>
      <c r="B801" s="26"/>
      <c r="C801" s="26"/>
      <c r="D801" s="26"/>
      <c r="E801" s="26"/>
      <c r="F801" s="26"/>
      <c r="G801" s="26"/>
      <c r="H801" s="24"/>
      <c r="I801" s="27"/>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24"/>
      <c r="AH801" s="24"/>
      <c r="AI801" s="24"/>
      <c r="AJ801" s="24"/>
      <c r="AK801" s="24"/>
      <c r="AL801" s="24"/>
      <c r="AM801" s="24"/>
      <c r="AN801" s="24"/>
      <c r="AO801" s="24"/>
      <c r="AP801" s="24"/>
      <c r="AQ801" s="24"/>
      <c r="AR801" s="24"/>
      <c r="AS801" s="24"/>
      <c r="AT801" s="24"/>
      <c r="AU801" s="24"/>
      <c r="AV801" s="24"/>
      <c r="AW801" s="24"/>
      <c r="AX801" s="24"/>
      <c r="AY801" s="24"/>
      <c r="AZ801" s="24"/>
      <c r="BA801" s="24"/>
      <c r="BB801" s="24"/>
      <c r="BC801" s="24"/>
      <c r="BD801" s="24"/>
      <c r="BE801" s="24"/>
      <c r="BF801" s="24"/>
      <c r="BG801" s="24"/>
      <c r="BH801" s="24"/>
      <c r="BI801" s="24"/>
      <c r="BJ801" s="24"/>
      <c r="BK801" s="24"/>
      <c r="BL801" s="24"/>
      <c r="BM801" s="24"/>
      <c r="BN801" s="24"/>
      <c r="BO801" s="24"/>
      <c r="BP801" s="24"/>
      <c r="BQ801" s="24"/>
      <c r="BR801" s="24"/>
      <c r="BS801" s="24"/>
      <c r="BT801" s="24"/>
      <c r="BU801" s="24"/>
      <c r="BV801" s="24"/>
      <c r="BW801" s="24"/>
      <c r="BX801" s="24"/>
      <c r="BY801" s="24"/>
      <c r="BZ801" s="24"/>
      <c r="CA801" s="24"/>
      <c r="CB801" s="24"/>
      <c r="CC801" s="24"/>
      <c r="CD801" s="24"/>
    </row>
    <row r="802" spans="1:82" ht="16.5" customHeight="1" x14ac:dyDescent="0.25">
      <c r="A802" s="26"/>
      <c r="B802" s="26"/>
      <c r="C802" s="26"/>
      <c r="D802" s="26"/>
      <c r="E802" s="26"/>
      <c r="F802" s="26"/>
      <c r="G802" s="26"/>
      <c r="H802" s="24"/>
      <c r="I802" s="27"/>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24"/>
      <c r="AH802" s="24"/>
      <c r="AI802" s="24"/>
      <c r="AJ802" s="24"/>
      <c r="AK802" s="24"/>
      <c r="AL802" s="24"/>
      <c r="AM802" s="24"/>
      <c r="AN802" s="24"/>
      <c r="AO802" s="24"/>
      <c r="AP802" s="24"/>
      <c r="AQ802" s="24"/>
      <c r="AR802" s="24"/>
      <c r="AS802" s="24"/>
      <c r="AT802" s="24"/>
      <c r="AU802" s="24"/>
      <c r="AV802" s="24"/>
      <c r="AW802" s="24"/>
      <c r="AX802" s="24"/>
      <c r="AY802" s="24"/>
      <c r="AZ802" s="24"/>
      <c r="BA802" s="24"/>
      <c r="BB802" s="24"/>
      <c r="BC802" s="24"/>
      <c r="BD802" s="24"/>
      <c r="BE802" s="24"/>
      <c r="BF802" s="24"/>
      <c r="BG802" s="24"/>
      <c r="BH802" s="24"/>
      <c r="BI802" s="24"/>
      <c r="BJ802" s="24"/>
      <c r="BK802" s="24"/>
      <c r="BL802" s="24"/>
      <c r="BM802" s="24"/>
      <c r="BN802" s="24"/>
      <c r="BO802" s="24"/>
      <c r="BP802" s="24"/>
      <c r="BQ802" s="24"/>
      <c r="BR802" s="24"/>
      <c r="BS802" s="24"/>
      <c r="BT802" s="24"/>
      <c r="BU802" s="24"/>
      <c r="BV802" s="24"/>
      <c r="BW802" s="24"/>
      <c r="BX802" s="24"/>
      <c r="BY802" s="24"/>
      <c r="BZ802" s="24"/>
      <c r="CA802" s="24"/>
      <c r="CB802" s="24"/>
      <c r="CC802" s="24"/>
      <c r="CD802" s="24"/>
    </row>
    <row r="803" spans="1:82" ht="16.5" customHeight="1" x14ac:dyDescent="0.25">
      <c r="A803" s="26"/>
      <c r="B803" s="26"/>
      <c r="C803" s="26"/>
      <c r="D803" s="26"/>
      <c r="E803" s="26"/>
      <c r="F803" s="26"/>
      <c r="G803" s="26"/>
      <c r="H803" s="24"/>
      <c r="I803" s="27"/>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24"/>
      <c r="AH803" s="24"/>
      <c r="AI803" s="24"/>
      <c r="AJ803" s="24"/>
      <c r="AK803" s="24"/>
      <c r="AL803" s="24"/>
      <c r="AM803" s="24"/>
      <c r="AN803" s="24"/>
      <c r="AO803" s="24"/>
      <c r="AP803" s="24"/>
      <c r="AQ803" s="24"/>
      <c r="AR803" s="24"/>
      <c r="AS803" s="24"/>
      <c r="AT803" s="24"/>
      <c r="AU803" s="24"/>
      <c r="AV803" s="24"/>
      <c r="AW803" s="24"/>
      <c r="AX803" s="24"/>
      <c r="AY803" s="24"/>
      <c r="AZ803" s="24"/>
      <c r="BA803" s="24"/>
      <c r="BB803" s="24"/>
      <c r="BC803" s="24"/>
      <c r="BD803" s="24"/>
      <c r="BE803" s="24"/>
      <c r="BF803" s="24"/>
      <c r="BG803" s="24"/>
      <c r="BH803" s="24"/>
      <c r="BI803" s="24"/>
      <c r="BJ803" s="24"/>
      <c r="BK803" s="24"/>
      <c r="BL803" s="24"/>
      <c r="BM803" s="24"/>
      <c r="BN803" s="24"/>
      <c r="BO803" s="24"/>
      <c r="BP803" s="24"/>
      <c r="BQ803" s="24"/>
      <c r="BR803" s="24"/>
      <c r="BS803" s="24"/>
      <c r="BT803" s="24"/>
      <c r="BU803" s="24"/>
      <c r="BV803" s="24"/>
      <c r="BW803" s="24"/>
      <c r="BX803" s="24"/>
      <c r="BY803" s="24"/>
      <c r="BZ803" s="24"/>
      <c r="CA803" s="24"/>
      <c r="CB803" s="24"/>
      <c r="CC803" s="24"/>
      <c r="CD803" s="24"/>
    </row>
    <row r="804" spans="1:82" ht="16.5" customHeight="1" x14ac:dyDescent="0.25">
      <c r="A804" s="26"/>
      <c r="B804" s="26"/>
      <c r="C804" s="26"/>
      <c r="D804" s="26"/>
      <c r="E804" s="26"/>
      <c r="F804" s="26"/>
      <c r="G804" s="26"/>
      <c r="H804" s="24"/>
      <c r="I804" s="27"/>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24"/>
      <c r="AH804" s="24"/>
      <c r="AI804" s="24"/>
      <c r="AJ804" s="24"/>
      <c r="AK804" s="24"/>
      <c r="AL804" s="24"/>
      <c r="AM804" s="24"/>
      <c r="AN804" s="24"/>
      <c r="AO804" s="24"/>
      <c r="AP804" s="24"/>
      <c r="AQ804" s="24"/>
      <c r="AR804" s="24"/>
      <c r="AS804" s="24"/>
      <c r="AT804" s="24"/>
      <c r="AU804" s="24"/>
      <c r="AV804" s="24"/>
      <c r="AW804" s="24"/>
      <c r="AX804" s="24"/>
      <c r="AY804" s="24"/>
      <c r="AZ804" s="24"/>
      <c r="BA804" s="24"/>
      <c r="BB804" s="24"/>
      <c r="BC804" s="24"/>
      <c r="BD804" s="24"/>
      <c r="BE804" s="24"/>
      <c r="BF804" s="24"/>
      <c r="BG804" s="24"/>
      <c r="BH804" s="24"/>
      <c r="BI804" s="24"/>
      <c r="BJ804" s="24"/>
      <c r="BK804" s="24"/>
      <c r="BL804" s="24"/>
      <c r="BM804" s="24"/>
      <c r="BN804" s="24"/>
      <c r="BO804" s="24"/>
      <c r="BP804" s="24"/>
      <c r="BQ804" s="24"/>
      <c r="BR804" s="24"/>
      <c r="BS804" s="24"/>
      <c r="BT804" s="24"/>
      <c r="BU804" s="24"/>
      <c r="BV804" s="24"/>
      <c r="BW804" s="24"/>
      <c r="BX804" s="24"/>
      <c r="BY804" s="24"/>
      <c r="BZ804" s="24"/>
      <c r="CA804" s="24"/>
      <c r="CB804" s="24"/>
      <c r="CC804" s="24"/>
      <c r="CD804" s="24"/>
    </row>
    <row r="805" spans="1:82" ht="16.5" customHeight="1" x14ac:dyDescent="0.25">
      <c r="A805" s="26"/>
      <c r="B805" s="26"/>
      <c r="C805" s="26"/>
      <c r="D805" s="26"/>
      <c r="E805" s="26"/>
      <c r="F805" s="26"/>
      <c r="G805" s="26"/>
      <c r="H805" s="24"/>
      <c r="I805" s="27"/>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24"/>
      <c r="AH805" s="24"/>
      <c r="AI805" s="24"/>
      <c r="AJ805" s="24"/>
      <c r="AK805" s="24"/>
      <c r="AL805" s="24"/>
      <c r="AM805" s="24"/>
      <c r="AN805" s="24"/>
      <c r="AO805" s="24"/>
      <c r="AP805" s="24"/>
      <c r="AQ805" s="24"/>
      <c r="AR805" s="24"/>
      <c r="AS805" s="24"/>
      <c r="AT805" s="24"/>
      <c r="AU805" s="24"/>
      <c r="AV805" s="24"/>
      <c r="AW805" s="24"/>
      <c r="AX805" s="24"/>
      <c r="AY805" s="24"/>
      <c r="AZ805" s="24"/>
      <c r="BA805" s="24"/>
      <c r="BB805" s="24"/>
      <c r="BC805" s="24"/>
      <c r="BD805" s="24"/>
      <c r="BE805" s="24"/>
      <c r="BF805" s="24"/>
      <c r="BG805" s="24"/>
      <c r="BH805" s="24"/>
      <c r="BI805" s="24"/>
      <c r="BJ805" s="24"/>
      <c r="BK805" s="24"/>
      <c r="BL805" s="24"/>
      <c r="BM805" s="24"/>
      <c r="BN805" s="24"/>
      <c r="BO805" s="24"/>
      <c r="BP805" s="24"/>
      <c r="BQ805" s="24"/>
      <c r="BR805" s="24"/>
      <c r="BS805" s="24"/>
      <c r="BT805" s="24"/>
      <c r="BU805" s="24"/>
      <c r="BV805" s="24"/>
      <c r="BW805" s="24"/>
      <c r="BX805" s="24"/>
      <c r="BY805" s="24"/>
      <c r="BZ805" s="24"/>
      <c r="CA805" s="24"/>
      <c r="CB805" s="24"/>
      <c r="CC805" s="24"/>
      <c r="CD805" s="24"/>
    </row>
    <row r="806" spans="1:82" ht="16.5" customHeight="1" x14ac:dyDescent="0.25">
      <c r="A806" s="26"/>
      <c r="B806" s="26"/>
      <c r="C806" s="26"/>
      <c r="D806" s="26"/>
      <c r="E806" s="26"/>
      <c r="F806" s="26"/>
      <c r="G806" s="26"/>
      <c r="H806" s="24"/>
      <c r="I806" s="27"/>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24"/>
      <c r="AH806" s="24"/>
      <c r="AI806" s="24"/>
      <c r="AJ806" s="24"/>
      <c r="AK806" s="24"/>
      <c r="AL806" s="24"/>
      <c r="AM806" s="24"/>
      <c r="AN806" s="24"/>
      <c r="AO806" s="24"/>
      <c r="AP806" s="24"/>
      <c r="AQ806" s="24"/>
      <c r="AR806" s="24"/>
      <c r="AS806" s="24"/>
      <c r="AT806" s="24"/>
      <c r="AU806" s="24"/>
      <c r="AV806" s="24"/>
      <c r="AW806" s="24"/>
      <c r="AX806" s="24"/>
      <c r="AY806" s="24"/>
      <c r="AZ806" s="24"/>
      <c r="BA806" s="24"/>
      <c r="BB806" s="24"/>
      <c r="BC806" s="24"/>
      <c r="BD806" s="24"/>
      <c r="BE806" s="24"/>
      <c r="BF806" s="24"/>
      <c r="BG806" s="24"/>
      <c r="BH806" s="24"/>
      <c r="BI806" s="24"/>
      <c r="BJ806" s="24"/>
      <c r="BK806" s="24"/>
      <c r="BL806" s="24"/>
      <c r="BM806" s="24"/>
      <c r="BN806" s="24"/>
      <c r="BO806" s="24"/>
      <c r="BP806" s="24"/>
      <c r="BQ806" s="24"/>
      <c r="BR806" s="24"/>
      <c r="BS806" s="24"/>
      <c r="BT806" s="24"/>
      <c r="BU806" s="24"/>
      <c r="BV806" s="24"/>
      <c r="BW806" s="24"/>
      <c r="BX806" s="24"/>
      <c r="BY806" s="24"/>
      <c r="BZ806" s="24"/>
      <c r="CA806" s="24"/>
      <c r="CB806" s="24"/>
      <c r="CC806" s="24"/>
      <c r="CD806" s="24"/>
    </row>
    <row r="807" spans="1:82" ht="16.5" customHeight="1" x14ac:dyDescent="0.25">
      <c r="A807" s="26"/>
      <c r="B807" s="26"/>
      <c r="C807" s="26"/>
      <c r="D807" s="26"/>
      <c r="E807" s="26"/>
      <c r="F807" s="26"/>
      <c r="G807" s="26"/>
      <c r="H807" s="24"/>
      <c r="I807" s="27"/>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c r="BC807" s="24"/>
      <c r="BD807" s="24"/>
      <c r="BE807" s="24"/>
      <c r="BF807" s="24"/>
      <c r="BG807" s="24"/>
      <c r="BH807" s="24"/>
      <c r="BI807" s="24"/>
      <c r="BJ807" s="24"/>
      <c r="BK807" s="24"/>
      <c r="BL807" s="24"/>
      <c r="BM807" s="24"/>
      <c r="BN807" s="24"/>
      <c r="BO807" s="24"/>
      <c r="BP807" s="24"/>
      <c r="BQ807" s="24"/>
      <c r="BR807" s="24"/>
      <c r="BS807" s="24"/>
      <c r="BT807" s="24"/>
      <c r="BU807" s="24"/>
      <c r="BV807" s="24"/>
      <c r="BW807" s="24"/>
      <c r="BX807" s="24"/>
      <c r="BY807" s="24"/>
      <c r="BZ807" s="24"/>
      <c r="CA807" s="24"/>
      <c r="CB807" s="24"/>
      <c r="CC807" s="24"/>
      <c r="CD807" s="24"/>
    </row>
    <row r="808" spans="1:82" ht="16.5" customHeight="1" x14ac:dyDescent="0.25">
      <c r="A808" s="26"/>
      <c r="B808" s="26"/>
      <c r="C808" s="26"/>
      <c r="D808" s="26"/>
      <c r="E808" s="26"/>
      <c r="F808" s="26"/>
      <c r="G808" s="26"/>
      <c r="H808" s="24"/>
      <c r="I808" s="27"/>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c r="BC808" s="24"/>
      <c r="BD808" s="24"/>
      <c r="BE808" s="24"/>
      <c r="BF808" s="24"/>
      <c r="BG808" s="24"/>
      <c r="BH808" s="24"/>
      <c r="BI808" s="24"/>
      <c r="BJ808" s="24"/>
      <c r="BK808" s="24"/>
      <c r="BL808" s="24"/>
      <c r="BM808" s="24"/>
      <c r="BN808" s="24"/>
      <c r="BO808" s="24"/>
      <c r="BP808" s="24"/>
      <c r="BQ808" s="24"/>
      <c r="BR808" s="24"/>
      <c r="BS808" s="24"/>
      <c r="BT808" s="24"/>
      <c r="BU808" s="24"/>
      <c r="BV808" s="24"/>
      <c r="BW808" s="24"/>
      <c r="BX808" s="24"/>
      <c r="BY808" s="24"/>
      <c r="BZ808" s="24"/>
      <c r="CA808" s="24"/>
      <c r="CB808" s="24"/>
      <c r="CC808" s="24"/>
      <c r="CD808" s="24"/>
    </row>
    <row r="809" spans="1:82" ht="16.5" customHeight="1" x14ac:dyDescent="0.25">
      <c r="A809" s="26"/>
      <c r="B809" s="26"/>
      <c r="C809" s="26"/>
      <c r="D809" s="26"/>
      <c r="E809" s="26"/>
      <c r="F809" s="26"/>
      <c r="G809" s="26"/>
      <c r="H809" s="24"/>
      <c r="I809" s="27"/>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C809" s="24"/>
      <c r="BD809" s="24"/>
      <c r="BE809" s="24"/>
      <c r="BF809" s="24"/>
      <c r="BG809" s="24"/>
      <c r="BH809" s="24"/>
      <c r="BI809" s="24"/>
      <c r="BJ809" s="24"/>
      <c r="BK809" s="24"/>
      <c r="BL809" s="24"/>
      <c r="BM809" s="24"/>
      <c r="BN809" s="24"/>
      <c r="BO809" s="24"/>
      <c r="BP809" s="24"/>
      <c r="BQ809" s="24"/>
      <c r="BR809" s="24"/>
      <c r="BS809" s="24"/>
      <c r="BT809" s="24"/>
      <c r="BU809" s="24"/>
      <c r="BV809" s="24"/>
      <c r="BW809" s="24"/>
      <c r="BX809" s="24"/>
      <c r="BY809" s="24"/>
      <c r="BZ809" s="24"/>
      <c r="CA809" s="24"/>
      <c r="CB809" s="24"/>
      <c r="CC809" s="24"/>
      <c r="CD809" s="24"/>
    </row>
    <row r="810" spans="1:82" ht="16.5" customHeight="1" x14ac:dyDescent="0.25">
      <c r="A810" s="26"/>
      <c r="B810" s="26"/>
      <c r="C810" s="26"/>
      <c r="D810" s="26"/>
      <c r="E810" s="26"/>
      <c r="F810" s="26"/>
      <c r="G810" s="26"/>
      <c r="H810" s="24"/>
      <c r="I810" s="27"/>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c r="BC810" s="24"/>
      <c r="BD810" s="24"/>
      <c r="BE810" s="24"/>
      <c r="BF810" s="24"/>
      <c r="BG810" s="24"/>
      <c r="BH810" s="24"/>
      <c r="BI810" s="24"/>
      <c r="BJ810" s="24"/>
      <c r="BK810" s="24"/>
      <c r="BL810" s="24"/>
      <c r="BM810" s="24"/>
      <c r="BN810" s="24"/>
      <c r="BO810" s="24"/>
      <c r="BP810" s="24"/>
      <c r="BQ810" s="24"/>
      <c r="BR810" s="24"/>
      <c r="BS810" s="24"/>
      <c r="BT810" s="24"/>
      <c r="BU810" s="24"/>
      <c r="BV810" s="24"/>
      <c r="BW810" s="24"/>
      <c r="BX810" s="24"/>
      <c r="BY810" s="24"/>
      <c r="BZ810" s="24"/>
      <c r="CA810" s="24"/>
      <c r="CB810" s="24"/>
      <c r="CC810" s="24"/>
      <c r="CD810" s="24"/>
    </row>
    <row r="811" spans="1:82" ht="16.5" customHeight="1" x14ac:dyDescent="0.25">
      <c r="A811" s="26"/>
      <c r="B811" s="26"/>
      <c r="C811" s="26"/>
      <c r="D811" s="26"/>
      <c r="E811" s="26"/>
      <c r="F811" s="26"/>
      <c r="G811" s="26"/>
      <c r="H811" s="24"/>
      <c r="I811" s="27"/>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c r="BC811" s="24"/>
      <c r="BD811" s="24"/>
      <c r="BE811" s="24"/>
      <c r="BF811" s="24"/>
      <c r="BG811" s="24"/>
      <c r="BH811" s="24"/>
      <c r="BI811" s="24"/>
      <c r="BJ811" s="24"/>
      <c r="BK811" s="24"/>
      <c r="BL811" s="24"/>
      <c r="BM811" s="24"/>
      <c r="BN811" s="24"/>
      <c r="BO811" s="24"/>
      <c r="BP811" s="24"/>
      <c r="BQ811" s="24"/>
      <c r="BR811" s="24"/>
      <c r="BS811" s="24"/>
      <c r="BT811" s="24"/>
      <c r="BU811" s="24"/>
      <c r="BV811" s="24"/>
      <c r="BW811" s="24"/>
      <c r="BX811" s="24"/>
      <c r="BY811" s="24"/>
      <c r="BZ811" s="24"/>
      <c r="CA811" s="24"/>
      <c r="CB811" s="24"/>
      <c r="CC811" s="24"/>
      <c r="CD811" s="24"/>
    </row>
    <row r="812" spans="1:82" ht="16.5" customHeight="1" x14ac:dyDescent="0.25">
      <c r="A812" s="26"/>
      <c r="B812" s="26"/>
      <c r="C812" s="26"/>
      <c r="D812" s="26"/>
      <c r="E812" s="26"/>
      <c r="F812" s="26"/>
      <c r="G812" s="26"/>
      <c r="H812" s="24"/>
      <c r="I812" s="27"/>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24"/>
      <c r="AH812" s="24"/>
      <c r="AI812" s="24"/>
      <c r="AJ812" s="24"/>
      <c r="AK812" s="24"/>
      <c r="AL812" s="24"/>
      <c r="AM812" s="24"/>
      <c r="AN812" s="24"/>
      <c r="AO812" s="24"/>
      <c r="AP812" s="24"/>
      <c r="AQ812" s="24"/>
      <c r="AR812" s="24"/>
      <c r="AS812" s="24"/>
      <c r="AT812" s="24"/>
      <c r="AU812" s="24"/>
      <c r="AV812" s="24"/>
      <c r="AW812" s="24"/>
      <c r="AX812" s="24"/>
      <c r="AY812" s="24"/>
      <c r="AZ812" s="24"/>
      <c r="BA812" s="24"/>
      <c r="BB812" s="24"/>
      <c r="BC812" s="24"/>
      <c r="BD812" s="24"/>
      <c r="BE812" s="24"/>
      <c r="BF812" s="24"/>
      <c r="BG812" s="24"/>
      <c r="BH812" s="24"/>
      <c r="BI812" s="24"/>
      <c r="BJ812" s="24"/>
      <c r="BK812" s="24"/>
      <c r="BL812" s="24"/>
      <c r="BM812" s="24"/>
      <c r="BN812" s="24"/>
      <c r="BO812" s="24"/>
      <c r="BP812" s="24"/>
      <c r="BQ812" s="24"/>
      <c r="BR812" s="24"/>
      <c r="BS812" s="24"/>
      <c r="BT812" s="24"/>
      <c r="BU812" s="24"/>
      <c r="BV812" s="24"/>
      <c r="BW812" s="24"/>
      <c r="BX812" s="24"/>
      <c r="BY812" s="24"/>
      <c r="BZ812" s="24"/>
      <c r="CA812" s="24"/>
      <c r="CB812" s="24"/>
      <c r="CC812" s="24"/>
      <c r="CD812" s="24"/>
    </row>
    <row r="813" spans="1:82" ht="16.5" customHeight="1" x14ac:dyDescent="0.25">
      <c r="A813" s="26"/>
      <c r="B813" s="26"/>
      <c r="C813" s="26"/>
      <c r="D813" s="26"/>
      <c r="E813" s="26"/>
      <c r="F813" s="26"/>
      <c r="G813" s="26"/>
      <c r="H813" s="24"/>
      <c r="I813" s="27"/>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24"/>
      <c r="AH813" s="24"/>
      <c r="AI813" s="24"/>
      <c r="AJ813" s="24"/>
      <c r="AK813" s="24"/>
      <c r="AL813" s="24"/>
      <c r="AM813" s="24"/>
      <c r="AN813" s="24"/>
      <c r="AO813" s="24"/>
      <c r="AP813" s="24"/>
      <c r="AQ813" s="24"/>
      <c r="AR813" s="24"/>
      <c r="AS813" s="24"/>
      <c r="AT813" s="24"/>
      <c r="AU813" s="24"/>
      <c r="AV813" s="24"/>
      <c r="AW813" s="24"/>
      <c r="AX813" s="24"/>
      <c r="AY813" s="24"/>
      <c r="AZ813" s="24"/>
      <c r="BA813" s="24"/>
      <c r="BB813" s="24"/>
      <c r="BC813" s="24"/>
      <c r="BD813" s="24"/>
      <c r="BE813" s="24"/>
      <c r="BF813" s="24"/>
      <c r="BG813" s="24"/>
      <c r="BH813" s="24"/>
      <c r="BI813" s="24"/>
      <c r="BJ813" s="24"/>
      <c r="BK813" s="24"/>
      <c r="BL813" s="24"/>
      <c r="BM813" s="24"/>
      <c r="BN813" s="24"/>
      <c r="BO813" s="24"/>
      <c r="BP813" s="24"/>
      <c r="BQ813" s="24"/>
      <c r="BR813" s="24"/>
      <c r="BS813" s="24"/>
      <c r="BT813" s="24"/>
      <c r="BU813" s="24"/>
      <c r="BV813" s="24"/>
      <c r="BW813" s="24"/>
      <c r="BX813" s="24"/>
      <c r="BY813" s="24"/>
      <c r="BZ813" s="24"/>
      <c r="CA813" s="24"/>
      <c r="CB813" s="24"/>
      <c r="CC813" s="24"/>
      <c r="CD813" s="24"/>
    </row>
    <row r="814" spans="1:82" ht="16.5" customHeight="1" x14ac:dyDescent="0.25">
      <c r="A814" s="26"/>
      <c r="B814" s="26"/>
      <c r="C814" s="26"/>
      <c r="D814" s="26"/>
      <c r="E814" s="26"/>
      <c r="F814" s="26"/>
      <c r="G814" s="26"/>
      <c r="H814" s="24"/>
      <c r="I814" s="27"/>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24"/>
      <c r="AH814" s="24"/>
      <c r="AI814" s="24"/>
      <c r="AJ814" s="24"/>
      <c r="AK814" s="24"/>
      <c r="AL814" s="24"/>
      <c r="AM814" s="24"/>
      <c r="AN814" s="24"/>
      <c r="AO814" s="24"/>
      <c r="AP814" s="24"/>
      <c r="AQ814" s="24"/>
      <c r="AR814" s="24"/>
      <c r="AS814" s="24"/>
      <c r="AT814" s="24"/>
      <c r="AU814" s="24"/>
      <c r="AV814" s="24"/>
      <c r="AW814" s="24"/>
      <c r="AX814" s="24"/>
      <c r="AY814" s="24"/>
      <c r="AZ814" s="24"/>
      <c r="BA814" s="24"/>
      <c r="BB814" s="24"/>
      <c r="BC814" s="24"/>
      <c r="BD814" s="24"/>
      <c r="BE814" s="24"/>
      <c r="BF814" s="24"/>
      <c r="BG814" s="24"/>
      <c r="BH814" s="24"/>
      <c r="BI814" s="24"/>
      <c r="BJ814" s="24"/>
      <c r="BK814" s="24"/>
      <c r="BL814" s="24"/>
      <c r="BM814" s="24"/>
      <c r="BN814" s="24"/>
      <c r="BO814" s="24"/>
      <c r="BP814" s="24"/>
      <c r="BQ814" s="24"/>
      <c r="BR814" s="24"/>
      <c r="BS814" s="24"/>
      <c r="BT814" s="24"/>
      <c r="BU814" s="24"/>
      <c r="BV814" s="24"/>
      <c r="BW814" s="24"/>
      <c r="BX814" s="24"/>
      <c r="BY814" s="24"/>
      <c r="BZ814" s="24"/>
      <c r="CA814" s="24"/>
      <c r="CB814" s="24"/>
      <c r="CC814" s="24"/>
      <c r="CD814" s="24"/>
    </row>
    <row r="815" spans="1:82" ht="16.5" customHeight="1" x14ac:dyDescent="0.25">
      <c r="A815" s="26"/>
      <c r="B815" s="26"/>
      <c r="C815" s="26"/>
      <c r="D815" s="26"/>
      <c r="E815" s="26"/>
      <c r="F815" s="26"/>
      <c r="G815" s="26"/>
      <c r="H815" s="24"/>
      <c r="I815" s="27"/>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24"/>
      <c r="AH815" s="24"/>
      <c r="AI815" s="24"/>
      <c r="AJ815" s="24"/>
      <c r="AK815" s="24"/>
      <c r="AL815" s="24"/>
      <c r="AM815" s="24"/>
      <c r="AN815" s="24"/>
      <c r="AO815" s="24"/>
      <c r="AP815" s="24"/>
      <c r="AQ815" s="24"/>
      <c r="AR815" s="24"/>
      <c r="AS815" s="24"/>
      <c r="AT815" s="24"/>
      <c r="AU815" s="24"/>
      <c r="AV815" s="24"/>
      <c r="AW815" s="24"/>
      <c r="AX815" s="24"/>
      <c r="AY815" s="24"/>
      <c r="AZ815" s="24"/>
      <c r="BA815" s="24"/>
      <c r="BB815" s="24"/>
      <c r="BC815" s="24"/>
      <c r="BD815" s="24"/>
      <c r="BE815" s="24"/>
      <c r="BF815" s="24"/>
      <c r="BG815" s="24"/>
      <c r="BH815" s="24"/>
      <c r="BI815" s="24"/>
      <c r="BJ815" s="24"/>
      <c r="BK815" s="24"/>
      <c r="BL815" s="24"/>
      <c r="BM815" s="24"/>
      <c r="BN815" s="24"/>
      <c r="BO815" s="24"/>
      <c r="BP815" s="24"/>
      <c r="BQ815" s="24"/>
      <c r="BR815" s="24"/>
      <c r="BS815" s="24"/>
      <c r="BT815" s="24"/>
      <c r="BU815" s="24"/>
      <c r="BV815" s="24"/>
      <c r="BW815" s="24"/>
      <c r="BX815" s="24"/>
      <c r="BY815" s="24"/>
      <c r="BZ815" s="24"/>
      <c r="CA815" s="24"/>
      <c r="CB815" s="24"/>
      <c r="CC815" s="24"/>
      <c r="CD815" s="24"/>
    </row>
    <row r="816" spans="1:82" ht="16.5" customHeight="1" x14ac:dyDescent="0.25">
      <c r="A816" s="26"/>
      <c r="B816" s="26"/>
      <c r="C816" s="26"/>
      <c r="D816" s="26"/>
      <c r="E816" s="26"/>
      <c r="F816" s="26"/>
      <c r="G816" s="26"/>
      <c r="H816" s="24"/>
      <c r="I816" s="27"/>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24"/>
      <c r="AH816" s="24"/>
      <c r="AI816" s="24"/>
      <c r="AJ816" s="24"/>
      <c r="AK816" s="24"/>
      <c r="AL816" s="24"/>
      <c r="AM816" s="24"/>
      <c r="AN816" s="24"/>
      <c r="AO816" s="24"/>
      <c r="AP816" s="24"/>
      <c r="AQ816" s="24"/>
      <c r="AR816" s="24"/>
      <c r="AS816" s="24"/>
      <c r="AT816" s="24"/>
      <c r="AU816" s="24"/>
      <c r="AV816" s="24"/>
      <c r="AW816" s="24"/>
      <c r="AX816" s="24"/>
      <c r="AY816" s="24"/>
      <c r="AZ816" s="24"/>
      <c r="BA816" s="24"/>
      <c r="BB816" s="24"/>
      <c r="BC816" s="24"/>
      <c r="BD816" s="24"/>
      <c r="BE816" s="24"/>
      <c r="BF816" s="24"/>
      <c r="BG816" s="24"/>
      <c r="BH816" s="24"/>
      <c r="BI816" s="24"/>
      <c r="BJ816" s="24"/>
      <c r="BK816" s="24"/>
      <c r="BL816" s="24"/>
      <c r="BM816" s="24"/>
      <c r="BN816" s="24"/>
      <c r="BO816" s="24"/>
      <c r="BP816" s="24"/>
      <c r="BQ816" s="24"/>
      <c r="BR816" s="24"/>
      <c r="BS816" s="24"/>
      <c r="BT816" s="24"/>
      <c r="BU816" s="24"/>
      <c r="BV816" s="24"/>
      <c r="BW816" s="24"/>
      <c r="BX816" s="24"/>
      <c r="BY816" s="24"/>
      <c r="BZ816" s="24"/>
      <c r="CA816" s="24"/>
      <c r="CB816" s="24"/>
      <c r="CC816" s="24"/>
      <c r="CD816" s="24"/>
    </row>
    <row r="817" spans="1:82" ht="16.5" customHeight="1" x14ac:dyDescent="0.25">
      <c r="A817" s="26"/>
      <c r="B817" s="26"/>
      <c r="C817" s="26"/>
      <c r="D817" s="26"/>
      <c r="E817" s="26"/>
      <c r="F817" s="26"/>
      <c r="G817" s="26"/>
      <c r="H817" s="24"/>
      <c r="I817" s="27"/>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24"/>
      <c r="AH817" s="24"/>
      <c r="AI817" s="24"/>
      <c r="AJ817" s="24"/>
      <c r="AK817" s="24"/>
      <c r="AL817" s="24"/>
      <c r="AM817" s="24"/>
      <c r="AN817" s="24"/>
      <c r="AO817" s="24"/>
      <c r="AP817" s="24"/>
      <c r="AQ817" s="24"/>
      <c r="AR817" s="24"/>
      <c r="AS817" s="24"/>
      <c r="AT817" s="24"/>
      <c r="AU817" s="24"/>
      <c r="AV817" s="24"/>
      <c r="AW817" s="24"/>
      <c r="AX817" s="24"/>
      <c r="AY817" s="24"/>
      <c r="AZ817" s="24"/>
      <c r="BA817" s="24"/>
      <c r="BB817" s="24"/>
      <c r="BC817" s="24"/>
      <c r="BD817" s="24"/>
      <c r="BE817" s="24"/>
      <c r="BF817" s="24"/>
      <c r="BG817" s="24"/>
      <c r="BH817" s="24"/>
      <c r="BI817" s="24"/>
      <c r="BJ817" s="24"/>
      <c r="BK817" s="24"/>
      <c r="BL817" s="24"/>
      <c r="BM817" s="24"/>
      <c r="BN817" s="24"/>
      <c r="BO817" s="24"/>
      <c r="BP817" s="24"/>
      <c r="BQ817" s="24"/>
      <c r="BR817" s="24"/>
      <c r="BS817" s="24"/>
      <c r="BT817" s="24"/>
      <c r="BU817" s="24"/>
      <c r="BV817" s="24"/>
      <c r="BW817" s="24"/>
      <c r="BX817" s="24"/>
      <c r="BY817" s="24"/>
      <c r="BZ817" s="24"/>
      <c r="CA817" s="24"/>
      <c r="CB817" s="24"/>
      <c r="CC817" s="24"/>
      <c r="CD817" s="24"/>
    </row>
    <row r="818" spans="1:82" ht="16.5" customHeight="1" x14ac:dyDescent="0.25">
      <c r="A818" s="26"/>
      <c r="B818" s="26"/>
      <c r="C818" s="26"/>
      <c r="D818" s="26"/>
      <c r="E818" s="26"/>
      <c r="F818" s="26"/>
      <c r="G818" s="26"/>
      <c r="H818" s="24"/>
      <c r="I818" s="27"/>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24"/>
      <c r="AH818" s="24"/>
      <c r="AI818" s="24"/>
      <c r="AJ818" s="24"/>
      <c r="AK818" s="24"/>
      <c r="AL818" s="24"/>
      <c r="AM818" s="24"/>
      <c r="AN818" s="24"/>
      <c r="AO818" s="24"/>
      <c r="AP818" s="24"/>
      <c r="AQ818" s="24"/>
      <c r="AR818" s="24"/>
      <c r="AS818" s="24"/>
      <c r="AT818" s="24"/>
      <c r="AU818" s="24"/>
      <c r="AV818" s="24"/>
      <c r="AW818" s="24"/>
      <c r="AX818" s="24"/>
      <c r="AY818" s="24"/>
      <c r="AZ818" s="24"/>
      <c r="BA818" s="24"/>
      <c r="BB818" s="24"/>
      <c r="BC818" s="24"/>
      <c r="BD818" s="24"/>
      <c r="BE818" s="24"/>
      <c r="BF818" s="24"/>
      <c r="BG818" s="24"/>
      <c r="BH818" s="24"/>
      <c r="BI818" s="24"/>
      <c r="BJ818" s="24"/>
      <c r="BK818" s="24"/>
      <c r="BL818" s="24"/>
      <c r="BM818" s="24"/>
      <c r="BN818" s="24"/>
      <c r="BO818" s="24"/>
      <c r="BP818" s="24"/>
      <c r="BQ818" s="24"/>
      <c r="BR818" s="24"/>
      <c r="BS818" s="24"/>
      <c r="BT818" s="24"/>
      <c r="BU818" s="24"/>
      <c r="BV818" s="24"/>
      <c r="BW818" s="24"/>
      <c r="BX818" s="24"/>
      <c r="BY818" s="24"/>
      <c r="BZ818" s="24"/>
      <c r="CA818" s="24"/>
      <c r="CB818" s="24"/>
      <c r="CC818" s="24"/>
      <c r="CD818" s="24"/>
    </row>
    <row r="819" spans="1:82" ht="16.5" customHeight="1" x14ac:dyDescent="0.25">
      <c r="A819" s="26"/>
      <c r="B819" s="26"/>
      <c r="C819" s="26"/>
      <c r="D819" s="26"/>
      <c r="E819" s="26"/>
      <c r="F819" s="26"/>
      <c r="G819" s="26"/>
      <c r="H819" s="24"/>
      <c r="I819" s="27"/>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24"/>
      <c r="AH819" s="24"/>
      <c r="AI819" s="24"/>
      <c r="AJ819" s="24"/>
      <c r="AK819" s="24"/>
      <c r="AL819" s="24"/>
      <c r="AM819" s="24"/>
      <c r="AN819" s="24"/>
      <c r="AO819" s="24"/>
      <c r="AP819" s="24"/>
      <c r="AQ819" s="24"/>
      <c r="AR819" s="24"/>
      <c r="AS819" s="24"/>
      <c r="AT819" s="24"/>
      <c r="AU819" s="24"/>
      <c r="AV819" s="24"/>
      <c r="AW819" s="24"/>
      <c r="AX819" s="24"/>
      <c r="AY819" s="24"/>
      <c r="AZ819" s="24"/>
      <c r="BA819" s="24"/>
      <c r="BB819" s="24"/>
      <c r="BC819" s="24"/>
      <c r="BD819" s="24"/>
      <c r="BE819" s="24"/>
      <c r="BF819" s="24"/>
      <c r="BG819" s="24"/>
      <c r="BH819" s="24"/>
      <c r="BI819" s="24"/>
      <c r="BJ819" s="24"/>
      <c r="BK819" s="24"/>
      <c r="BL819" s="24"/>
      <c r="BM819" s="24"/>
      <c r="BN819" s="24"/>
      <c r="BO819" s="24"/>
      <c r="BP819" s="24"/>
      <c r="BQ819" s="24"/>
      <c r="BR819" s="24"/>
      <c r="BS819" s="24"/>
      <c r="BT819" s="24"/>
      <c r="BU819" s="24"/>
      <c r="BV819" s="24"/>
      <c r="BW819" s="24"/>
      <c r="BX819" s="24"/>
      <c r="BY819" s="24"/>
      <c r="BZ819" s="24"/>
      <c r="CA819" s="24"/>
      <c r="CB819" s="24"/>
      <c r="CC819" s="24"/>
      <c r="CD819" s="24"/>
    </row>
    <row r="820" spans="1:82" ht="16.5" customHeight="1" x14ac:dyDescent="0.25">
      <c r="A820" s="26"/>
      <c r="B820" s="26"/>
      <c r="C820" s="26"/>
      <c r="D820" s="26"/>
      <c r="E820" s="26"/>
      <c r="F820" s="26"/>
      <c r="G820" s="26"/>
      <c r="H820" s="24"/>
      <c r="I820" s="27"/>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24"/>
      <c r="AH820" s="24"/>
      <c r="AI820" s="24"/>
      <c r="AJ820" s="24"/>
      <c r="AK820" s="24"/>
      <c r="AL820" s="24"/>
      <c r="AM820" s="24"/>
      <c r="AN820" s="24"/>
      <c r="AO820" s="24"/>
      <c r="AP820" s="24"/>
      <c r="AQ820" s="24"/>
      <c r="AR820" s="24"/>
      <c r="AS820" s="24"/>
      <c r="AT820" s="24"/>
      <c r="AU820" s="24"/>
      <c r="AV820" s="24"/>
      <c r="AW820" s="24"/>
      <c r="AX820" s="24"/>
      <c r="AY820" s="24"/>
      <c r="AZ820" s="24"/>
      <c r="BA820" s="24"/>
      <c r="BB820" s="24"/>
      <c r="BC820" s="24"/>
      <c r="BD820" s="24"/>
      <c r="BE820" s="24"/>
      <c r="BF820" s="24"/>
      <c r="BG820" s="24"/>
      <c r="BH820" s="24"/>
      <c r="BI820" s="24"/>
      <c r="BJ820" s="24"/>
      <c r="BK820" s="24"/>
      <c r="BL820" s="24"/>
      <c r="BM820" s="24"/>
      <c r="BN820" s="24"/>
      <c r="BO820" s="24"/>
      <c r="BP820" s="24"/>
      <c r="BQ820" s="24"/>
      <c r="BR820" s="24"/>
      <c r="BS820" s="24"/>
      <c r="BT820" s="24"/>
      <c r="BU820" s="24"/>
      <c r="BV820" s="24"/>
      <c r="BW820" s="24"/>
      <c r="BX820" s="24"/>
      <c r="BY820" s="24"/>
      <c r="BZ820" s="24"/>
      <c r="CA820" s="24"/>
      <c r="CB820" s="24"/>
      <c r="CC820" s="24"/>
      <c r="CD820" s="24"/>
    </row>
    <row r="821" spans="1:82" ht="16.5" customHeight="1" x14ac:dyDescent="0.25">
      <c r="A821" s="26"/>
      <c r="B821" s="26"/>
      <c r="C821" s="26"/>
      <c r="D821" s="26"/>
      <c r="E821" s="26"/>
      <c r="F821" s="26"/>
      <c r="G821" s="26"/>
      <c r="H821" s="24"/>
      <c r="I821" s="27"/>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24"/>
      <c r="AH821" s="24"/>
      <c r="AI821" s="24"/>
      <c r="AJ821" s="24"/>
      <c r="AK821" s="24"/>
      <c r="AL821" s="24"/>
      <c r="AM821" s="24"/>
      <c r="AN821" s="24"/>
      <c r="AO821" s="24"/>
      <c r="AP821" s="24"/>
      <c r="AQ821" s="24"/>
      <c r="AR821" s="24"/>
      <c r="AS821" s="24"/>
      <c r="AT821" s="24"/>
      <c r="AU821" s="24"/>
      <c r="AV821" s="24"/>
      <c r="AW821" s="24"/>
      <c r="AX821" s="24"/>
      <c r="AY821" s="24"/>
      <c r="AZ821" s="24"/>
      <c r="BA821" s="24"/>
      <c r="BB821" s="24"/>
      <c r="BC821" s="24"/>
      <c r="BD821" s="24"/>
      <c r="BE821" s="24"/>
      <c r="BF821" s="24"/>
      <c r="BG821" s="24"/>
      <c r="BH821" s="24"/>
      <c r="BI821" s="24"/>
      <c r="BJ821" s="24"/>
      <c r="BK821" s="24"/>
      <c r="BL821" s="24"/>
      <c r="BM821" s="24"/>
      <c r="BN821" s="24"/>
      <c r="BO821" s="24"/>
      <c r="BP821" s="24"/>
      <c r="BQ821" s="24"/>
      <c r="BR821" s="24"/>
      <c r="BS821" s="24"/>
      <c r="BT821" s="24"/>
      <c r="BU821" s="24"/>
      <c r="BV821" s="24"/>
      <c r="BW821" s="24"/>
      <c r="BX821" s="24"/>
      <c r="BY821" s="24"/>
      <c r="BZ821" s="24"/>
      <c r="CA821" s="24"/>
      <c r="CB821" s="24"/>
      <c r="CC821" s="24"/>
      <c r="CD821" s="24"/>
    </row>
    <row r="822" spans="1:82" ht="16.5" customHeight="1" x14ac:dyDescent="0.25">
      <c r="A822" s="26"/>
      <c r="B822" s="26"/>
      <c r="C822" s="26"/>
      <c r="D822" s="26"/>
      <c r="E822" s="26"/>
      <c r="F822" s="26"/>
      <c r="G822" s="26"/>
      <c r="H822" s="24"/>
      <c r="I822" s="27"/>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24"/>
      <c r="AH822" s="24"/>
      <c r="AI822" s="24"/>
      <c r="AJ822" s="24"/>
      <c r="AK822" s="24"/>
      <c r="AL822" s="24"/>
      <c r="AM822" s="24"/>
      <c r="AN822" s="24"/>
      <c r="AO822" s="24"/>
      <c r="AP822" s="24"/>
      <c r="AQ822" s="24"/>
      <c r="AR822" s="24"/>
      <c r="AS822" s="24"/>
      <c r="AT822" s="24"/>
      <c r="AU822" s="24"/>
      <c r="AV822" s="24"/>
      <c r="AW822" s="24"/>
      <c r="AX822" s="24"/>
      <c r="AY822" s="24"/>
      <c r="AZ822" s="24"/>
      <c r="BA822" s="24"/>
      <c r="BB822" s="24"/>
      <c r="BC822" s="24"/>
      <c r="BD822" s="24"/>
      <c r="BE822" s="24"/>
      <c r="BF822" s="24"/>
      <c r="BG822" s="24"/>
      <c r="BH822" s="24"/>
      <c r="BI822" s="24"/>
      <c r="BJ822" s="24"/>
      <c r="BK822" s="24"/>
      <c r="BL822" s="24"/>
      <c r="BM822" s="24"/>
      <c r="BN822" s="24"/>
      <c r="BO822" s="24"/>
      <c r="BP822" s="24"/>
      <c r="BQ822" s="24"/>
      <c r="BR822" s="24"/>
      <c r="BS822" s="24"/>
      <c r="BT822" s="24"/>
      <c r="BU822" s="24"/>
      <c r="BV822" s="24"/>
      <c r="BW822" s="24"/>
      <c r="BX822" s="24"/>
      <c r="BY822" s="24"/>
      <c r="BZ822" s="24"/>
      <c r="CA822" s="24"/>
      <c r="CB822" s="24"/>
      <c r="CC822" s="24"/>
      <c r="CD822" s="24"/>
    </row>
    <row r="823" spans="1:82" ht="16.5" customHeight="1" x14ac:dyDescent="0.25">
      <c r="A823" s="26"/>
      <c r="B823" s="26"/>
      <c r="C823" s="26"/>
      <c r="D823" s="26"/>
      <c r="E823" s="26"/>
      <c r="F823" s="26"/>
      <c r="G823" s="26"/>
      <c r="H823" s="24"/>
      <c r="I823" s="27"/>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24"/>
      <c r="AH823" s="24"/>
      <c r="AI823" s="24"/>
      <c r="AJ823" s="24"/>
      <c r="AK823" s="24"/>
      <c r="AL823" s="24"/>
      <c r="AM823" s="24"/>
      <c r="AN823" s="24"/>
      <c r="AO823" s="24"/>
      <c r="AP823" s="24"/>
      <c r="AQ823" s="24"/>
      <c r="AR823" s="24"/>
      <c r="AS823" s="24"/>
      <c r="AT823" s="24"/>
      <c r="AU823" s="24"/>
      <c r="AV823" s="24"/>
      <c r="AW823" s="24"/>
      <c r="AX823" s="24"/>
      <c r="AY823" s="24"/>
      <c r="AZ823" s="24"/>
      <c r="BA823" s="24"/>
      <c r="BB823" s="24"/>
      <c r="BC823" s="24"/>
      <c r="BD823" s="24"/>
      <c r="BE823" s="24"/>
      <c r="BF823" s="24"/>
      <c r="BG823" s="24"/>
      <c r="BH823" s="24"/>
      <c r="BI823" s="24"/>
      <c r="BJ823" s="24"/>
      <c r="BK823" s="24"/>
      <c r="BL823" s="24"/>
      <c r="BM823" s="24"/>
      <c r="BN823" s="24"/>
      <c r="BO823" s="24"/>
      <c r="BP823" s="24"/>
      <c r="BQ823" s="24"/>
      <c r="BR823" s="24"/>
      <c r="BS823" s="24"/>
      <c r="BT823" s="24"/>
      <c r="BU823" s="24"/>
      <c r="BV823" s="24"/>
      <c r="BW823" s="24"/>
      <c r="BX823" s="24"/>
      <c r="BY823" s="24"/>
      <c r="BZ823" s="24"/>
      <c r="CA823" s="24"/>
      <c r="CB823" s="24"/>
      <c r="CC823" s="24"/>
      <c r="CD823" s="24"/>
    </row>
    <row r="824" spans="1:82" ht="16.5" customHeight="1" x14ac:dyDescent="0.25">
      <c r="A824" s="26"/>
      <c r="B824" s="26"/>
      <c r="C824" s="26"/>
      <c r="D824" s="26"/>
      <c r="E824" s="26"/>
      <c r="F824" s="26"/>
      <c r="G824" s="26"/>
      <c r="H824" s="24"/>
      <c r="I824" s="27"/>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24"/>
      <c r="AH824" s="24"/>
      <c r="AI824" s="24"/>
      <c r="AJ824" s="24"/>
      <c r="AK824" s="24"/>
      <c r="AL824" s="24"/>
      <c r="AM824" s="24"/>
      <c r="AN824" s="24"/>
      <c r="AO824" s="24"/>
      <c r="AP824" s="24"/>
      <c r="AQ824" s="24"/>
      <c r="AR824" s="24"/>
      <c r="AS824" s="24"/>
      <c r="AT824" s="24"/>
      <c r="AU824" s="24"/>
      <c r="AV824" s="24"/>
      <c r="AW824" s="24"/>
      <c r="AX824" s="24"/>
      <c r="AY824" s="24"/>
      <c r="AZ824" s="24"/>
      <c r="BA824" s="24"/>
      <c r="BB824" s="24"/>
      <c r="BC824" s="24"/>
      <c r="BD824" s="24"/>
      <c r="BE824" s="24"/>
      <c r="BF824" s="24"/>
      <c r="BG824" s="24"/>
      <c r="BH824" s="24"/>
      <c r="BI824" s="24"/>
      <c r="BJ824" s="24"/>
      <c r="BK824" s="24"/>
      <c r="BL824" s="24"/>
      <c r="BM824" s="24"/>
      <c r="BN824" s="24"/>
      <c r="BO824" s="24"/>
      <c r="BP824" s="24"/>
      <c r="BQ824" s="24"/>
      <c r="BR824" s="24"/>
      <c r="BS824" s="24"/>
      <c r="BT824" s="24"/>
      <c r="BU824" s="24"/>
      <c r="BV824" s="24"/>
      <c r="BW824" s="24"/>
      <c r="BX824" s="24"/>
      <c r="BY824" s="24"/>
      <c r="BZ824" s="24"/>
      <c r="CA824" s="24"/>
      <c r="CB824" s="24"/>
      <c r="CC824" s="24"/>
      <c r="CD824" s="24"/>
    </row>
    <row r="825" spans="1:82" ht="16.5" customHeight="1" x14ac:dyDescent="0.25">
      <c r="A825" s="26"/>
      <c r="B825" s="26"/>
      <c r="C825" s="26"/>
      <c r="D825" s="26"/>
      <c r="E825" s="26"/>
      <c r="F825" s="26"/>
      <c r="G825" s="26"/>
      <c r="H825" s="24"/>
      <c r="I825" s="27"/>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24"/>
      <c r="AH825" s="24"/>
      <c r="AI825" s="24"/>
      <c r="AJ825" s="24"/>
      <c r="AK825" s="24"/>
      <c r="AL825" s="24"/>
      <c r="AM825" s="24"/>
      <c r="AN825" s="24"/>
      <c r="AO825" s="24"/>
      <c r="AP825" s="24"/>
      <c r="AQ825" s="24"/>
      <c r="AR825" s="24"/>
      <c r="AS825" s="24"/>
      <c r="AT825" s="24"/>
      <c r="AU825" s="24"/>
      <c r="AV825" s="24"/>
      <c r="AW825" s="24"/>
      <c r="AX825" s="24"/>
      <c r="AY825" s="24"/>
      <c r="AZ825" s="24"/>
      <c r="BA825" s="24"/>
      <c r="BB825" s="24"/>
      <c r="BC825" s="24"/>
      <c r="BD825" s="24"/>
      <c r="BE825" s="24"/>
      <c r="BF825" s="24"/>
      <c r="BG825" s="24"/>
      <c r="BH825" s="24"/>
      <c r="BI825" s="24"/>
      <c r="BJ825" s="24"/>
      <c r="BK825" s="24"/>
      <c r="BL825" s="24"/>
      <c r="BM825" s="24"/>
      <c r="BN825" s="24"/>
      <c r="BO825" s="24"/>
      <c r="BP825" s="24"/>
      <c r="BQ825" s="24"/>
      <c r="BR825" s="24"/>
      <c r="BS825" s="24"/>
      <c r="BT825" s="24"/>
      <c r="BU825" s="24"/>
      <c r="BV825" s="24"/>
      <c r="BW825" s="24"/>
      <c r="BX825" s="24"/>
      <c r="BY825" s="24"/>
      <c r="BZ825" s="24"/>
      <c r="CA825" s="24"/>
      <c r="CB825" s="24"/>
      <c r="CC825" s="24"/>
      <c r="CD825" s="24"/>
    </row>
    <row r="826" spans="1:82" ht="16.5" customHeight="1" x14ac:dyDescent="0.25">
      <c r="A826" s="26"/>
      <c r="B826" s="26"/>
      <c r="C826" s="26"/>
      <c r="D826" s="26"/>
      <c r="E826" s="26"/>
      <c r="F826" s="26"/>
      <c r="G826" s="26"/>
      <c r="H826" s="24"/>
      <c r="I826" s="27"/>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c r="BC826" s="24"/>
      <c r="BD826" s="24"/>
      <c r="BE826" s="24"/>
      <c r="BF826" s="24"/>
      <c r="BG826" s="24"/>
      <c r="BH826" s="24"/>
      <c r="BI826" s="24"/>
      <c r="BJ826" s="24"/>
      <c r="BK826" s="24"/>
      <c r="BL826" s="24"/>
      <c r="BM826" s="24"/>
      <c r="BN826" s="24"/>
      <c r="BO826" s="24"/>
      <c r="BP826" s="24"/>
      <c r="BQ826" s="24"/>
      <c r="BR826" s="24"/>
      <c r="BS826" s="24"/>
      <c r="BT826" s="24"/>
      <c r="BU826" s="24"/>
      <c r="BV826" s="24"/>
      <c r="BW826" s="24"/>
      <c r="BX826" s="24"/>
      <c r="BY826" s="24"/>
      <c r="BZ826" s="24"/>
      <c r="CA826" s="24"/>
      <c r="CB826" s="24"/>
      <c r="CC826" s="24"/>
      <c r="CD826" s="24"/>
    </row>
    <row r="827" spans="1:82" ht="16.5" customHeight="1" x14ac:dyDescent="0.25">
      <c r="A827" s="26"/>
      <c r="B827" s="26"/>
      <c r="C827" s="26"/>
      <c r="D827" s="26"/>
      <c r="E827" s="26"/>
      <c r="F827" s="26"/>
      <c r="G827" s="26"/>
      <c r="H827" s="24"/>
      <c r="I827" s="27"/>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c r="BC827" s="24"/>
      <c r="BD827" s="24"/>
      <c r="BE827" s="24"/>
      <c r="BF827" s="24"/>
      <c r="BG827" s="24"/>
      <c r="BH827" s="24"/>
      <c r="BI827" s="24"/>
      <c r="BJ827" s="24"/>
      <c r="BK827" s="24"/>
      <c r="BL827" s="24"/>
      <c r="BM827" s="24"/>
      <c r="BN827" s="24"/>
      <c r="BO827" s="24"/>
      <c r="BP827" s="24"/>
      <c r="BQ827" s="24"/>
      <c r="BR827" s="24"/>
      <c r="BS827" s="24"/>
      <c r="BT827" s="24"/>
      <c r="BU827" s="24"/>
      <c r="BV827" s="24"/>
      <c r="BW827" s="24"/>
      <c r="BX827" s="24"/>
      <c r="BY827" s="24"/>
      <c r="BZ827" s="24"/>
      <c r="CA827" s="24"/>
      <c r="CB827" s="24"/>
      <c r="CC827" s="24"/>
      <c r="CD827" s="24"/>
    </row>
    <row r="828" spans="1:82" ht="16.5" customHeight="1" x14ac:dyDescent="0.25">
      <c r="A828" s="26"/>
      <c r="B828" s="26"/>
      <c r="C828" s="26"/>
      <c r="D828" s="26"/>
      <c r="E828" s="26"/>
      <c r="F828" s="26"/>
      <c r="G828" s="26"/>
      <c r="H828" s="24"/>
      <c r="I828" s="27"/>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C828" s="24"/>
      <c r="BD828" s="24"/>
      <c r="BE828" s="24"/>
      <c r="BF828" s="24"/>
      <c r="BG828" s="24"/>
      <c r="BH828" s="24"/>
      <c r="BI828" s="24"/>
      <c r="BJ828" s="24"/>
      <c r="BK828" s="24"/>
      <c r="BL828" s="24"/>
      <c r="BM828" s="24"/>
      <c r="BN828" s="24"/>
      <c r="BO828" s="24"/>
      <c r="BP828" s="24"/>
      <c r="BQ828" s="24"/>
      <c r="BR828" s="24"/>
      <c r="BS828" s="24"/>
      <c r="BT828" s="24"/>
      <c r="BU828" s="24"/>
      <c r="BV828" s="24"/>
      <c r="BW828" s="24"/>
      <c r="BX828" s="24"/>
      <c r="BY828" s="24"/>
      <c r="BZ828" s="24"/>
      <c r="CA828" s="24"/>
      <c r="CB828" s="24"/>
      <c r="CC828" s="24"/>
      <c r="CD828" s="24"/>
    </row>
    <row r="829" spans="1:82" ht="16.5" customHeight="1" x14ac:dyDescent="0.25">
      <c r="A829" s="26"/>
      <c r="B829" s="26"/>
      <c r="C829" s="26"/>
      <c r="D829" s="26"/>
      <c r="E829" s="26"/>
      <c r="F829" s="26"/>
      <c r="G829" s="26"/>
      <c r="H829" s="24"/>
      <c r="I829" s="27"/>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c r="BC829" s="24"/>
      <c r="BD829" s="24"/>
      <c r="BE829" s="24"/>
      <c r="BF829" s="24"/>
      <c r="BG829" s="24"/>
      <c r="BH829" s="24"/>
      <c r="BI829" s="24"/>
      <c r="BJ829" s="24"/>
      <c r="BK829" s="24"/>
      <c r="BL829" s="24"/>
      <c r="BM829" s="24"/>
      <c r="BN829" s="24"/>
      <c r="BO829" s="24"/>
      <c r="BP829" s="24"/>
      <c r="BQ829" s="24"/>
      <c r="BR829" s="24"/>
      <c r="BS829" s="24"/>
      <c r="BT829" s="24"/>
      <c r="BU829" s="24"/>
      <c r="BV829" s="24"/>
      <c r="BW829" s="24"/>
      <c r="BX829" s="24"/>
      <c r="BY829" s="24"/>
      <c r="BZ829" s="24"/>
      <c r="CA829" s="24"/>
      <c r="CB829" s="24"/>
      <c r="CC829" s="24"/>
      <c r="CD829" s="24"/>
    </row>
    <row r="830" spans="1:82" ht="16.5" customHeight="1" x14ac:dyDescent="0.25">
      <c r="A830" s="26"/>
      <c r="B830" s="26"/>
      <c r="C830" s="26"/>
      <c r="D830" s="26"/>
      <c r="E830" s="26"/>
      <c r="F830" s="26"/>
      <c r="G830" s="26"/>
      <c r="H830" s="24"/>
      <c r="I830" s="27"/>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c r="BC830" s="24"/>
      <c r="BD830" s="24"/>
      <c r="BE830" s="24"/>
      <c r="BF830" s="24"/>
      <c r="BG830" s="24"/>
      <c r="BH830" s="24"/>
      <c r="BI830" s="24"/>
      <c r="BJ830" s="24"/>
      <c r="BK830" s="24"/>
      <c r="BL830" s="24"/>
      <c r="BM830" s="24"/>
      <c r="BN830" s="24"/>
      <c r="BO830" s="24"/>
      <c r="BP830" s="24"/>
      <c r="BQ830" s="24"/>
      <c r="BR830" s="24"/>
      <c r="BS830" s="24"/>
      <c r="BT830" s="24"/>
      <c r="BU830" s="24"/>
      <c r="BV830" s="24"/>
      <c r="BW830" s="24"/>
      <c r="BX830" s="24"/>
      <c r="BY830" s="24"/>
      <c r="BZ830" s="24"/>
      <c r="CA830" s="24"/>
      <c r="CB830" s="24"/>
      <c r="CC830" s="24"/>
      <c r="CD830" s="24"/>
    </row>
    <row r="831" spans="1:82" ht="16.5" customHeight="1" x14ac:dyDescent="0.25">
      <c r="A831" s="26"/>
      <c r="B831" s="26"/>
      <c r="C831" s="26"/>
      <c r="D831" s="26"/>
      <c r="E831" s="26"/>
      <c r="F831" s="26"/>
      <c r="G831" s="26"/>
      <c r="H831" s="24"/>
      <c r="I831" s="27"/>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24"/>
      <c r="AH831" s="24"/>
      <c r="AI831" s="24"/>
      <c r="AJ831" s="24"/>
      <c r="AK831" s="24"/>
      <c r="AL831" s="24"/>
      <c r="AM831" s="24"/>
      <c r="AN831" s="24"/>
      <c r="AO831" s="24"/>
      <c r="AP831" s="24"/>
      <c r="AQ831" s="24"/>
      <c r="AR831" s="24"/>
      <c r="AS831" s="24"/>
      <c r="AT831" s="24"/>
      <c r="AU831" s="24"/>
      <c r="AV831" s="24"/>
      <c r="AW831" s="24"/>
      <c r="AX831" s="24"/>
      <c r="AY831" s="24"/>
      <c r="AZ831" s="24"/>
      <c r="BA831" s="24"/>
      <c r="BB831" s="24"/>
      <c r="BC831" s="24"/>
      <c r="BD831" s="24"/>
      <c r="BE831" s="24"/>
      <c r="BF831" s="24"/>
      <c r="BG831" s="24"/>
      <c r="BH831" s="24"/>
      <c r="BI831" s="24"/>
      <c r="BJ831" s="24"/>
      <c r="BK831" s="24"/>
      <c r="BL831" s="24"/>
      <c r="BM831" s="24"/>
      <c r="BN831" s="24"/>
      <c r="BO831" s="24"/>
      <c r="BP831" s="24"/>
      <c r="BQ831" s="24"/>
      <c r="BR831" s="24"/>
      <c r="BS831" s="24"/>
      <c r="BT831" s="24"/>
      <c r="BU831" s="24"/>
      <c r="BV831" s="24"/>
      <c r="BW831" s="24"/>
      <c r="BX831" s="24"/>
      <c r="BY831" s="24"/>
      <c r="BZ831" s="24"/>
      <c r="CA831" s="24"/>
      <c r="CB831" s="24"/>
      <c r="CC831" s="24"/>
      <c r="CD831" s="24"/>
    </row>
    <row r="832" spans="1:82" ht="16.5" customHeight="1" x14ac:dyDescent="0.25">
      <c r="A832" s="26"/>
      <c r="B832" s="26"/>
      <c r="C832" s="26"/>
      <c r="D832" s="26"/>
      <c r="E832" s="26"/>
      <c r="F832" s="26"/>
      <c r="G832" s="26"/>
      <c r="H832" s="24"/>
      <c r="I832" s="27"/>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24"/>
      <c r="AH832" s="24"/>
      <c r="AI832" s="24"/>
      <c r="AJ832" s="24"/>
      <c r="AK832" s="24"/>
      <c r="AL832" s="24"/>
      <c r="AM832" s="24"/>
      <c r="AN832" s="24"/>
      <c r="AO832" s="24"/>
      <c r="AP832" s="24"/>
      <c r="AQ832" s="24"/>
      <c r="AR832" s="24"/>
      <c r="AS832" s="24"/>
      <c r="AT832" s="24"/>
      <c r="AU832" s="24"/>
      <c r="AV832" s="24"/>
      <c r="AW832" s="24"/>
      <c r="AX832" s="24"/>
      <c r="AY832" s="24"/>
      <c r="AZ832" s="24"/>
      <c r="BA832" s="24"/>
      <c r="BB832" s="24"/>
      <c r="BC832" s="24"/>
      <c r="BD832" s="24"/>
      <c r="BE832" s="24"/>
      <c r="BF832" s="24"/>
      <c r="BG832" s="24"/>
      <c r="BH832" s="24"/>
      <c r="BI832" s="24"/>
      <c r="BJ832" s="24"/>
      <c r="BK832" s="24"/>
      <c r="BL832" s="24"/>
      <c r="BM832" s="24"/>
      <c r="BN832" s="24"/>
      <c r="BO832" s="24"/>
      <c r="BP832" s="24"/>
      <c r="BQ832" s="24"/>
      <c r="BR832" s="24"/>
      <c r="BS832" s="24"/>
      <c r="BT832" s="24"/>
      <c r="BU832" s="24"/>
      <c r="BV832" s="24"/>
      <c r="BW832" s="24"/>
      <c r="BX832" s="24"/>
      <c r="BY832" s="24"/>
      <c r="BZ832" s="24"/>
      <c r="CA832" s="24"/>
      <c r="CB832" s="24"/>
      <c r="CC832" s="24"/>
      <c r="CD832" s="24"/>
    </row>
    <row r="833" spans="1:82" ht="16.5" customHeight="1" x14ac:dyDescent="0.25">
      <c r="A833" s="26"/>
      <c r="B833" s="26"/>
      <c r="C833" s="26"/>
      <c r="D833" s="26"/>
      <c r="E833" s="26"/>
      <c r="F833" s="26"/>
      <c r="G833" s="26"/>
      <c r="H833" s="24"/>
      <c r="I833" s="27"/>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24"/>
      <c r="AH833" s="24"/>
      <c r="AI833" s="24"/>
      <c r="AJ833" s="24"/>
      <c r="AK833" s="24"/>
      <c r="AL833" s="24"/>
      <c r="AM833" s="24"/>
      <c r="AN833" s="24"/>
      <c r="AO833" s="24"/>
      <c r="AP833" s="24"/>
      <c r="AQ833" s="24"/>
      <c r="AR833" s="24"/>
      <c r="AS833" s="24"/>
      <c r="AT833" s="24"/>
      <c r="AU833" s="24"/>
      <c r="AV833" s="24"/>
      <c r="AW833" s="24"/>
      <c r="AX833" s="24"/>
      <c r="AY833" s="24"/>
      <c r="AZ833" s="24"/>
      <c r="BA833" s="24"/>
      <c r="BB833" s="24"/>
      <c r="BC833" s="24"/>
      <c r="BD833" s="24"/>
      <c r="BE833" s="24"/>
      <c r="BF833" s="24"/>
      <c r="BG833" s="24"/>
      <c r="BH833" s="24"/>
      <c r="BI833" s="24"/>
      <c r="BJ833" s="24"/>
      <c r="BK833" s="24"/>
      <c r="BL833" s="24"/>
      <c r="BM833" s="24"/>
      <c r="BN833" s="24"/>
      <c r="BO833" s="24"/>
      <c r="BP833" s="24"/>
      <c r="BQ833" s="24"/>
      <c r="BR833" s="24"/>
      <c r="BS833" s="24"/>
      <c r="BT833" s="24"/>
      <c r="BU833" s="24"/>
      <c r="BV833" s="24"/>
      <c r="BW833" s="24"/>
      <c r="BX833" s="24"/>
      <c r="BY833" s="24"/>
      <c r="BZ833" s="24"/>
      <c r="CA833" s="24"/>
      <c r="CB833" s="24"/>
      <c r="CC833" s="24"/>
      <c r="CD833" s="24"/>
    </row>
    <row r="834" spans="1:82" ht="16.5" customHeight="1" x14ac:dyDescent="0.25">
      <c r="A834" s="26"/>
      <c r="B834" s="26"/>
      <c r="C834" s="26"/>
      <c r="D834" s="26"/>
      <c r="E834" s="26"/>
      <c r="F834" s="26"/>
      <c r="G834" s="26"/>
      <c r="H834" s="24"/>
      <c r="I834" s="27"/>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24"/>
      <c r="AH834" s="24"/>
      <c r="AI834" s="24"/>
      <c r="AJ834" s="24"/>
      <c r="AK834" s="24"/>
      <c r="AL834" s="24"/>
      <c r="AM834" s="24"/>
      <c r="AN834" s="24"/>
      <c r="AO834" s="24"/>
      <c r="AP834" s="24"/>
      <c r="AQ834" s="24"/>
      <c r="AR834" s="24"/>
      <c r="AS834" s="24"/>
      <c r="AT834" s="24"/>
      <c r="AU834" s="24"/>
      <c r="AV834" s="24"/>
      <c r="AW834" s="24"/>
      <c r="AX834" s="24"/>
      <c r="AY834" s="24"/>
      <c r="AZ834" s="24"/>
      <c r="BA834" s="24"/>
      <c r="BB834" s="24"/>
      <c r="BC834" s="24"/>
      <c r="BD834" s="24"/>
      <c r="BE834" s="24"/>
      <c r="BF834" s="24"/>
      <c r="BG834" s="24"/>
      <c r="BH834" s="24"/>
      <c r="BI834" s="24"/>
      <c r="BJ834" s="24"/>
      <c r="BK834" s="24"/>
      <c r="BL834" s="24"/>
      <c r="BM834" s="24"/>
      <c r="BN834" s="24"/>
      <c r="BO834" s="24"/>
      <c r="BP834" s="24"/>
      <c r="BQ834" s="24"/>
      <c r="BR834" s="24"/>
      <c r="BS834" s="24"/>
      <c r="BT834" s="24"/>
      <c r="BU834" s="24"/>
      <c r="BV834" s="24"/>
      <c r="BW834" s="24"/>
      <c r="BX834" s="24"/>
      <c r="BY834" s="24"/>
      <c r="BZ834" s="24"/>
      <c r="CA834" s="24"/>
      <c r="CB834" s="24"/>
      <c r="CC834" s="24"/>
      <c r="CD834" s="24"/>
    </row>
    <row r="835" spans="1:82" ht="16.5" customHeight="1" x14ac:dyDescent="0.25">
      <c r="A835" s="26"/>
      <c r="B835" s="26"/>
      <c r="C835" s="26"/>
      <c r="D835" s="26"/>
      <c r="E835" s="26"/>
      <c r="F835" s="26"/>
      <c r="G835" s="26"/>
      <c r="H835" s="24"/>
      <c r="I835" s="27"/>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24"/>
      <c r="AH835" s="24"/>
      <c r="AI835" s="24"/>
      <c r="AJ835" s="24"/>
      <c r="AK835" s="24"/>
      <c r="AL835" s="24"/>
      <c r="AM835" s="24"/>
      <c r="AN835" s="24"/>
      <c r="AO835" s="24"/>
      <c r="AP835" s="24"/>
      <c r="AQ835" s="24"/>
      <c r="AR835" s="24"/>
      <c r="AS835" s="24"/>
      <c r="AT835" s="24"/>
      <c r="AU835" s="24"/>
      <c r="AV835" s="24"/>
      <c r="AW835" s="24"/>
      <c r="AX835" s="24"/>
      <c r="AY835" s="24"/>
      <c r="AZ835" s="24"/>
      <c r="BA835" s="24"/>
      <c r="BB835" s="24"/>
      <c r="BC835" s="24"/>
      <c r="BD835" s="24"/>
      <c r="BE835" s="24"/>
      <c r="BF835" s="24"/>
      <c r="BG835" s="24"/>
      <c r="BH835" s="24"/>
      <c r="BI835" s="24"/>
      <c r="BJ835" s="24"/>
      <c r="BK835" s="24"/>
      <c r="BL835" s="24"/>
      <c r="BM835" s="24"/>
      <c r="BN835" s="24"/>
      <c r="BO835" s="24"/>
      <c r="BP835" s="24"/>
      <c r="BQ835" s="24"/>
      <c r="BR835" s="24"/>
      <c r="BS835" s="24"/>
      <c r="BT835" s="24"/>
      <c r="BU835" s="24"/>
      <c r="BV835" s="24"/>
      <c r="BW835" s="24"/>
      <c r="BX835" s="24"/>
      <c r="BY835" s="24"/>
      <c r="BZ835" s="24"/>
      <c r="CA835" s="24"/>
      <c r="CB835" s="24"/>
      <c r="CC835" s="24"/>
      <c r="CD835" s="24"/>
    </row>
    <row r="836" spans="1:82" ht="16.5" customHeight="1" x14ac:dyDescent="0.25">
      <c r="A836" s="26"/>
      <c r="B836" s="26"/>
      <c r="C836" s="26"/>
      <c r="D836" s="26"/>
      <c r="E836" s="26"/>
      <c r="F836" s="26"/>
      <c r="G836" s="26"/>
      <c r="H836" s="24"/>
      <c r="I836" s="27"/>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24"/>
      <c r="AH836" s="24"/>
      <c r="AI836" s="24"/>
      <c r="AJ836" s="24"/>
      <c r="AK836" s="24"/>
      <c r="AL836" s="24"/>
      <c r="AM836" s="24"/>
      <c r="AN836" s="24"/>
      <c r="AO836" s="24"/>
      <c r="AP836" s="24"/>
      <c r="AQ836" s="24"/>
      <c r="AR836" s="24"/>
      <c r="AS836" s="24"/>
      <c r="AT836" s="24"/>
      <c r="AU836" s="24"/>
      <c r="AV836" s="24"/>
      <c r="AW836" s="24"/>
      <c r="AX836" s="24"/>
      <c r="AY836" s="24"/>
      <c r="AZ836" s="24"/>
      <c r="BA836" s="24"/>
      <c r="BB836" s="24"/>
      <c r="BC836" s="24"/>
      <c r="BD836" s="24"/>
      <c r="BE836" s="24"/>
      <c r="BF836" s="24"/>
      <c r="BG836" s="24"/>
      <c r="BH836" s="24"/>
      <c r="BI836" s="24"/>
      <c r="BJ836" s="24"/>
      <c r="BK836" s="24"/>
      <c r="BL836" s="24"/>
      <c r="BM836" s="24"/>
      <c r="BN836" s="24"/>
      <c r="BO836" s="24"/>
      <c r="BP836" s="24"/>
      <c r="BQ836" s="24"/>
      <c r="BR836" s="24"/>
      <c r="BS836" s="24"/>
      <c r="BT836" s="24"/>
      <c r="BU836" s="24"/>
      <c r="BV836" s="24"/>
      <c r="BW836" s="24"/>
      <c r="BX836" s="24"/>
      <c r="BY836" s="24"/>
      <c r="BZ836" s="24"/>
      <c r="CA836" s="24"/>
      <c r="CB836" s="24"/>
      <c r="CC836" s="24"/>
      <c r="CD836" s="24"/>
    </row>
    <row r="837" spans="1:82" ht="16.5" customHeight="1" x14ac:dyDescent="0.25">
      <c r="A837" s="26"/>
      <c r="B837" s="26"/>
      <c r="C837" s="26"/>
      <c r="D837" s="26"/>
      <c r="E837" s="26"/>
      <c r="F837" s="26"/>
      <c r="G837" s="26"/>
      <c r="H837" s="24"/>
      <c r="I837" s="27"/>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24"/>
      <c r="AH837" s="24"/>
      <c r="AI837" s="24"/>
      <c r="AJ837" s="24"/>
      <c r="AK837" s="24"/>
      <c r="AL837" s="24"/>
      <c r="AM837" s="24"/>
      <c r="AN837" s="24"/>
      <c r="AO837" s="24"/>
      <c r="AP837" s="24"/>
      <c r="AQ837" s="24"/>
      <c r="AR837" s="24"/>
      <c r="AS837" s="24"/>
      <c r="AT837" s="24"/>
      <c r="AU837" s="24"/>
      <c r="AV837" s="24"/>
      <c r="AW837" s="24"/>
      <c r="AX837" s="24"/>
      <c r="AY837" s="24"/>
      <c r="AZ837" s="24"/>
      <c r="BA837" s="24"/>
      <c r="BB837" s="24"/>
      <c r="BC837" s="24"/>
      <c r="BD837" s="24"/>
      <c r="BE837" s="24"/>
      <c r="BF837" s="24"/>
      <c r="BG837" s="24"/>
      <c r="BH837" s="24"/>
      <c r="BI837" s="24"/>
      <c r="BJ837" s="24"/>
      <c r="BK837" s="24"/>
      <c r="BL837" s="24"/>
      <c r="BM837" s="24"/>
      <c r="BN837" s="24"/>
      <c r="BO837" s="24"/>
      <c r="BP837" s="24"/>
      <c r="BQ837" s="24"/>
      <c r="BR837" s="24"/>
      <c r="BS837" s="24"/>
      <c r="BT837" s="24"/>
      <c r="BU837" s="24"/>
      <c r="BV837" s="24"/>
      <c r="BW837" s="24"/>
      <c r="BX837" s="24"/>
      <c r="BY837" s="24"/>
      <c r="BZ837" s="24"/>
      <c r="CA837" s="24"/>
      <c r="CB837" s="24"/>
      <c r="CC837" s="24"/>
      <c r="CD837" s="24"/>
    </row>
    <row r="838" spans="1:82" ht="16.5" customHeight="1" x14ac:dyDescent="0.25">
      <c r="A838" s="26"/>
      <c r="B838" s="26"/>
      <c r="C838" s="26"/>
      <c r="D838" s="26"/>
      <c r="E838" s="26"/>
      <c r="F838" s="26"/>
      <c r="G838" s="26"/>
      <c r="H838" s="24"/>
      <c r="I838" s="27"/>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24"/>
      <c r="AH838" s="24"/>
      <c r="AI838" s="24"/>
      <c r="AJ838" s="24"/>
      <c r="AK838" s="24"/>
      <c r="AL838" s="24"/>
      <c r="AM838" s="24"/>
      <c r="AN838" s="24"/>
      <c r="AO838" s="24"/>
      <c r="AP838" s="24"/>
      <c r="AQ838" s="24"/>
      <c r="AR838" s="24"/>
      <c r="AS838" s="24"/>
      <c r="AT838" s="24"/>
      <c r="AU838" s="24"/>
      <c r="AV838" s="24"/>
      <c r="AW838" s="24"/>
      <c r="AX838" s="24"/>
      <c r="AY838" s="24"/>
      <c r="AZ838" s="24"/>
      <c r="BA838" s="24"/>
      <c r="BB838" s="24"/>
      <c r="BC838" s="24"/>
      <c r="BD838" s="24"/>
      <c r="BE838" s="24"/>
      <c r="BF838" s="24"/>
      <c r="BG838" s="24"/>
      <c r="BH838" s="24"/>
      <c r="BI838" s="24"/>
      <c r="BJ838" s="24"/>
      <c r="BK838" s="24"/>
      <c r="BL838" s="24"/>
      <c r="BM838" s="24"/>
      <c r="BN838" s="24"/>
      <c r="BO838" s="24"/>
      <c r="BP838" s="24"/>
      <c r="BQ838" s="24"/>
      <c r="BR838" s="24"/>
      <c r="BS838" s="24"/>
      <c r="BT838" s="24"/>
      <c r="BU838" s="24"/>
      <c r="BV838" s="24"/>
      <c r="BW838" s="24"/>
      <c r="BX838" s="24"/>
      <c r="BY838" s="24"/>
      <c r="BZ838" s="24"/>
      <c r="CA838" s="24"/>
      <c r="CB838" s="24"/>
      <c r="CC838" s="24"/>
      <c r="CD838" s="24"/>
    </row>
    <row r="839" spans="1:82" ht="16.5" customHeight="1" x14ac:dyDescent="0.25">
      <c r="A839" s="26"/>
      <c r="B839" s="26"/>
      <c r="C839" s="26"/>
      <c r="D839" s="26"/>
      <c r="E839" s="26"/>
      <c r="F839" s="26"/>
      <c r="G839" s="26"/>
      <c r="H839" s="24"/>
      <c r="I839" s="27"/>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24"/>
      <c r="AH839" s="24"/>
      <c r="AI839" s="24"/>
      <c r="AJ839" s="24"/>
      <c r="AK839" s="24"/>
      <c r="AL839" s="24"/>
      <c r="AM839" s="24"/>
      <c r="AN839" s="24"/>
      <c r="AO839" s="24"/>
      <c r="AP839" s="24"/>
      <c r="AQ839" s="24"/>
      <c r="AR839" s="24"/>
      <c r="AS839" s="24"/>
      <c r="AT839" s="24"/>
      <c r="AU839" s="24"/>
      <c r="AV839" s="24"/>
      <c r="AW839" s="24"/>
      <c r="AX839" s="24"/>
      <c r="AY839" s="24"/>
      <c r="AZ839" s="24"/>
      <c r="BA839" s="24"/>
      <c r="BB839" s="24"/>
      <c r="BC839" s="24"/>
      <c r="BD839" s="24"/>
      <c r="BE839" s="24"/>
      <c r="BF839" s="24"/>
      <c r="BG839" s="24"/>
      <c r="BH839" s="24"/>
      <c r="BI839" s="24"/>
      <c r="BJ839" s="24"/>
      <c r="BK839" s="24"/>
      <c r="BL839" s="24"/>
      <c r="BM839" s="24"/>
      <c r="BN839" s="24"/>
      <c r="BO839" s="24"/>
      <c r="BP839" s="24"/>
      <c r="BQ839" s="24"/>
      <c r="BR839" s="24"/>
      <c r="BS839" s="24"/>
      <c r="BT839" s="24"/>
      <c r="BU839" s="24"/>
      <c r="BV839" s="24"/>
      <c r="BW839" s="24"/>
      <c r="BX839" s="24"/>
      <c r="BY839" s="24"/>
      <c r="BZ839" s="24"/>
      <c r="CA839" s="24"/>
      <c r="CB839" s="24"/>
      <c r="CC839" s="24"/>
      <c r="CD839" s="24"/>
    </row>
    <row r="840" spans="1:82" ht="16.5" customHeight="1" x14ac:dyDescent="0.25">
      <c r="A840" s="26"/>
      <c r="B840" s="26"/>
      <c r="C840" s="26"/>
      <c r="D840" s="26"/>
      <c r="E840" s="26"/>
      <c r="F840" s="26"/>
      <c r="G840" s="26"/>
      <c r="H840" s="24"/>
      <c r="I840" s="27"/>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24"/>
      <c r="AH840" s="24"/>
      <c r="AI840" s="24"/>
      <c r="AJ840" s="24"/>
      <c r="AK840" s="24"/>
      <c r="AL840" s="24"/>
      <c r="AM840" s="24"/>
      <c r="AN840" s="24"/>
      <c r="AO840" s="24"/>
      <c r="AP840" s="24"/>
      <c r="AQ840" s="24"/>
      <c r="AR840" s="24"/>
      <c r="AS840" s="24"/>
      <c r="AT840" s="24"/>
      <c r="AU840" s="24"/>
      <c r="AV840" s="24"/>
      <c r="AW840" s="24"/>
      <c r="AX840" s="24"/>
      <c r="AY840" s="24"/>
      <c r="AZ840" s="24"/>
      <c r="BA840" s="24"/>
      <c r="BB840" s="24"/>
      <c r="BC840" s="24"/>
      <c r="BD840" s="24"/>
      <c r="BE840" s="24"/>
      <c r="BF840" s="24"/>
      <c r="BG840" s="24"/>
      <c r="BH840" s="24"/>
      <c r="BI840" s="24"/>
      <c r="BJ840" s="24"/>
      <c r="BK840" s="24"/>
      <c r="BL840" s="24"/>
      <c r="BM840" s="24"/>
      <c r="BN840" s="24"/>
      <c r="BO840" s="24"/>
      <c r="BP840" s="24"/>
      <c r="BQ840" s="24"/>
      <c r="BR840" s="24"/>
      <c r="BS840" s="24"/>
      <c r="BT840" s="24"/>
      <c r="BU840" s="24"/>
      <c r="BV840" s="24"/>
      <c r="BW840" s="24"/>
      <c r="BX840" s="24"/>
      <c r="BY840" s="24"/>
      <c r="BZ840" s="24"/>
      <c r="CA840" s="24"/>
      <c r="CB840" s="24"/>
      <c r="CC840" s="24"/>
      <c r="CD840" s="24"/>
    </row>
    <row r="841" spans="1:82" ht="16.5" customHeight="1" x14ac:dyDescent="0.25">
      <c r="A841" s="26"/>
      <c r="B841" s="26"/>
      <c r="C841" s="26"/>
      <c r="D841" s="26"/>
      <c r="E841" s="26"/>
      <c r="F841" s="26"/>
      <c r="G841" s="26"/>
      <c r="H841" s="24"/>
      <c r="I841" s="27"/>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24"/>
      <c r="AH841" s="24"/>
      <c r="AI841" s="24"/>
      <c r="AJ841" s="24"/>
      <c r="AK841" s="24"/>
      <c r="AL841" s="24"/>
      <c r="AM841" s="24"/>
      <c r="AN841" s="24"/>
      <c r="AO841" s="24"/>
      <c r="AP841" s="24"/>
      <c r="AQ841" s="24"/>
      <c r="AR841" s="24"/>
      <c r="AS841" s="24"/>
      <c r="AT841" s="24"/>
      <c r="AU841" s="24"/>
      <c r="AV841" s="24"/>
      <c r="AW841" s="24"/>
      <c r="AX841" s="24"/>
      <c r="AY841" s="24"/>
      <c r="AZ841" s="24"/>
      <c r="BA841" s="24"/>
      <c r="BB841" s="24"/>
      <c r="BC841" s="24"/>
      <c r="BD841" s="24"/>
      <c r="BE841" s="24"/>
      <c r="BF841" s="24"/>
      <c r="BG841" s="24"/>
      <c r="BH841" s="24"/>
      <c r="BI841" s="24"/>
      <c r="BJ841" s="24"/>
      <c r="BK841" s="24"/>
      <c r="BL841" s="24"/>
      <c r="BM841" s="24"/>
      <c r="BN841" s="24"/>
      <c r="BO841" s="24"/>
      <c r="BP841" s="24"/>
      <c r="BQ841" s="24"/>
      <c r="BR841" s="24"/>
      <c r="BS841" s="24"/>
      <c r="BT841" s="24"/>
      <c r="BU841" s="24"/>
      <c r="BV841" s="24"/>
      <c r="BW841" s="24"/>
      <c r="BX841" s="24"/>
      <c r="BY841" s="24"/>
      <c r="BZ841" s="24"/>
      <c r="CA841" s="24"/>
      <c r="CB841" s="24"/>
      <c r="CC841" s="24"/>
      <c r="CD841" s="24"/>
    </row>
    <row r="842" spans="1:82" ht="16.5" customHeight="1" x14ac:dyDescent="0.25">
      <c r="A842" s="26"/>
      <c r="B842" s="26"/>
      <c r="C842" s="26"/>
      <c r="D842" s="26"/>
      <c r="E842" s="26"/>
      <c r="F842" s="26"/>
      <c r="G842" s="26"/>
      <c r="H842" s="24"/>
      <c r="I842" s="27"/>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24"/>
      <c r="AH842" s="24"/>
      <c r="AI842" s="24"/>
      <c r="AJ842" s="24"/>
      <c r="AK842" s="24"/>
      <c r="AL842" s="24"/>
      <c r="AM842" s="24"/>
      <c r="AN842" s="24"/>
      <c r="AO842" s="24"/>
      <c r="AP842" s="24"/>
      <c r="AQ842" s="24"/>
      <c r="AR842" s="24"/>
      <c r="AS842" s="24"/>
      <c r="AT842" s="24"/>
      <c r="AU842" s="24"/>
      <c r="AV842" s="24"/>
      <c r="AW842" s="24"/>
      <c r="AX842" s="24"/>
      <c r="AY842" s="24"/>
      <c r="AZ842" s="24"/>
      <c r="BA842" s="24"/>
      <c r="BB842" s="24"/>
      <c r="BC842" s="24"/>
      <c r="BD842" s="24"/>
      <c r="BE842" s="24"/>
      <c r="BF842" s="24"/>
      <c r="BG842" s="24"/>
      <c r="BH842" s="24"/>
      <c r="BI842" s="24"/>
      <c r="BJ842" s="24"/>
      <c r="BK842" s="24"/>
      <c r="BL842" s="24"/>
      <c r="BM842" s="24"/>
      <c r="BN842" s="24"/>
      <c r="BO842" s="24"/>
      <c r="BP842" s="24"/>
      <c r="BQ842" s="24"/>
      <c r="BR842" s="24"/>
      <c r="BS842" s="24"/>
      <c r="BT842" s="24"/>
      <c r="BU842" s="24"/>
      <c r="BV842" s="24"/>
      <c r="BW842" s="24"/>
      <c r="BX842" s="24"/>
      <c r="BY842" s="24"/>
      <c r="BZ842" s="24"/>
      <c r="CA842" s="24"/>
      <c r="CB842" s="24"/>
      <c r="CC842" s="24"/>
      <c r="CD842" s="24"/>
    </row>
    <row r="843" spans="1:82" ht="16.5" customHeight="1" x14ac:dyDescent="0.25">
      <c r="A843" s="26"/>
      <c r="B843" s="26"/>
      <c r="C843" s="26"/>
      <c r="D843" s="26"/>
      <c r="E843" s="26"/>
      <c r="F843" s="26"/>
      <c r="G843" s="26"/>
      <c r="H843" s="24"/>
      <c r="I843" s="27"/>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24"/>
      <c r="AH843" s="24"/>
      <c r="AI843" s="24"/>
      <c r="AJ843" s="24"/>
      <c r="AK843" s="24"/>
      <c r="AL843" s="24"/>
      <c r="AM843" s="24"/>
      <c r="AN843" s="24"/>
      <c r="AO843" s="24"/>
      <c r="AP843" s="24"/>
      <c r="AQ843" s="24"/>
      <c r="AR843" s="24"/>
      <c r="AS843" s="24"/>
      <c r="AT843" s="24"/>
      <c r="AU843" s="24"/>
      <c r="AV843" s="24"/>
      <c r="AW843" s="24"/>
      <c r="AX843" s="24"/>
      <c r="AY843" s="24"/>
      <c r="AZ843" s="24"/>
      <c r="BA843" s="24"/>
      <c r="BB843" s="24"/>
      <c r="BC843" s="24"/>
      <c r="BD843" s="24"/>
      <c r="BE843" s="24"/>
      <c r="BF843" s="24"/>
      <c r="BG843" s="24"/>
      <c r="BH843" s="24"/>
      <c r="BI843" s="24"/>
      <c r="BJ843" s="24"/>
      <c r="BK843" s="24"/>
      <c r="BL843" s="24"/>
      <c r="BM843" s="24"/>
      <c r="BN843" s="24"/>
      <c r="BO843" s="24"/>
      <c r="BP843" s="24"/>
      <c r="BQ843" s="24"/>
      <c r="BR843" s="24"/>
      <c r="BS843" s="24"/>
      <c r="BT843" s="24"/>
      <c r="BU843" s="24"/>
      <c r="BV843" s="24"/>
      <c r="BW843" s="24"/>
      <c r="BX843" s="24"/>
      <c r="BY843" s="24"/>
      <c r="BZ843" s="24"/>
      <c r="CA843" s="24"/>
      <c r="CB843" s="24"/>
      <c r="CC843" s="24"/>
      <c r="CD843" s="24"/>
    </row>
    <row r="844" spans="1:82" ht="16.5" customHeight="1" x14ac:dyDescent="0.25">
      <c r="A844" s="26"/>
      <c r="B844" s="26"/>
      <c r="C844" s="26"/>
      <c r="D844" s="26"/>
      <c r="E844" s="26"/>
      <c r="F844" s="26"/>
      <c r="G844" s="26"/>
      <c r="H844" s="24"/>
      <c r="I844" s="27"/>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24"/>
      <c r="AH844" s="24"/>
      <c r="AI844" s="24"/>
      <c r="AJ844" s="24"/>
      <c r="AK844" s="24"/>
      <c r="AL844" s="24"/>
      <c r="AM844" s="24"/>
      <c r="AN844" s="24"/>
      <c r="AO844" s="24"/>
      <c r="AP844" s="24"/>
      <c r="AQ844" s="24"/>
      <c r="AR844" s="24"/>
      <c r="AS844" s="24"/>
      <c r="AT844" s="24"/>
      <c r="AU844" s="24"/>
      <c r="AV844" s="24"/>
      <c r="AW844" s="24"/>
      <c r="AX844" s="24"/>
      <c r="AY844" s="24"/>
      <c r="AZ844" s="24"/>
      <c r="BA844" s="24"/>
      <c r="BB844" s="24"/>
      <c r="BC844" s="24"/>
      <c r="BD844" s="24"/>
      <c r="BE844" s="24"/>
      <c r="BF844" s="24"/>
      <c r="BG844" s="24"/>
      <c r="BH844" s="24"/>
      <c r="BI844" s="24"/>
      <c r="BJ844" s="24"/>
      <c r="BK844" s="24"/>
      <c r="BL844" s="24"/>
      <c r="BM844" s="24"/>
      <c r="BN844" s="24"/>
      <c r="BO844" s="24"/>
      <c r="BP844" s="24"/>
      <c r="BQ844" s="24"/>
      <c r="BR844" s="24"/>
      <c r="BS844" s="24"/>
      <c r="BT844" s="24"/>
      <c r="BU844" s="24"/>
      <c r="BV844" s="24"/>
      <c r="BW844" s="24"/>
      <c r="BX844" s="24"/>
      <c r="BY844" s="24"/>
      <c r="BZ844" s="24"/>
      <c r="CA844" s="24"/>
      <c r="CB844" s="24"/>
      <c r="CC844" s="24"/>
      <c r="CD844" s="24"/>
    </row>
    <row r="845" spans="1:82" ht="16.5" customHeight="1" x14ac:dyDescent="0.25">
      <c r="A845" s="26"/>
      <c r="B845" s="26"/>
      <c r="C845" s="26"/>
      <c r="D845" s="26"/>
      <c r="E845" s="26"/>
      <c r="F845" s="26"/>
      <c r="G845" s="26"/>
      <c r="H845" s="24"/>
      <c r="I845" s="27"/>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c r="BC845" s="24"/>
      <c r="BD845" s="24"/>
      <c r="BE845" s="24"/>
      <c r="BF845" s="24"/>
      <c r="BG845" s="24"/>
      <c r="BH845" s="24"/>
      <c r="BI845" s="24"/>
      <c r="BJ845" s="24"/>
      <c r="BK845" s="24"/>
      <c r="BL845" s="24"/>
      <c r="BM845" s="24"/>
      <c r="BN845" s="24"/>
      <c r="BO845" s="24"/>
      <c r="BP845" s="24"/>
      <c r="BQ845" s="24"/>
      <c r="BR845" s="24"/>
      <c r="BS845" s="24"/>
      <c r="BT845" s="24"/>
      <c r="BU845" s="24"/>
      <c r="BV845" s="24"/>
      <c r="BW845" s="24"/>
      <c r="BX845" s="24"/>
      <c r="BY845" s="24"/>
      <c r="BZ845" s="24"/>
      <c r="CA845" s="24"/>
      <c r="CB845" s="24"/>
      <c r="CC845" s="24"/>
      <c r="CD845" s="24"/>
    </row>
    <row r="846" spans="1:82" ht="16.5" customHeight="1" x14ac:dyDescent="0.25">
      <c r="A846" s="26"/>
      <c r="B846" s="26"/>
      <c r="C846" s="26"/>
      <c r="D846" s="26"/>
      <c r="E846" s="26"/>
      <c r="F846" s="26"/>
      <c r="G846" s="26"/>
      <c r="H846" s="24"/>
      <c r="I846" s="27"/>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c r="BC846" s="24"/>
      <c r="BD846" s="24"/>
      <c r="BE846" s="24"/>
      <c r="BF846" s="24"/>
      <c r="BG846" s="24"/>
      <c r="BH846" s="24"/>
      <c r="BI846" s="24"/>
      <c r="BJ846" s="24"/>
      <c r="BK846" s="24"/>
      <c r="BL846" s="24"/>
      <c r="BM846" s="24"/>
      <c r="BN846" s="24"/>
      <c r="BO846" s="24"/>
      <c r="BP846" s="24"/>
      <c r="BQ846" s="24"/>
      <c r="BR846" s="24"/>
      <c r="BS846" s="24"/>
      <c r="BT846" s="24"/>
      <c r="BU846" s="24"/>
      <c r="BV846" s="24"/>
      <c r="BW846" s="24"/>
      <c r="BX846" s="24"/>
      <c r="BY846" s="24"/>
      <c r="BZ846" s="24"/>
      <c r="CA846" s="24"/>
      <c r="CB846" s="24"/>
      <c r="CC846" s="24"/>
      <c r="CD846" s="24"/>
    </row>
    <row r="847" spans="1:82" ht="16.5" customHeight="1" x14ac:dyDescent="0.25">
      <c r="A847" s="26"/>
      <c r="B847" s="26"/>
      <c r="C847" s="26"/>
      <c r="D847" s="26"/>
      <c r="E847" s="26"/>
      <c r="F847" s="26"/>
      <c r="G847" s="26"/>
      <c r="H847" s="24"/>
      <c r="I847" s="27"/>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C847" s="24"/>
      <c r="BD847" s="24"/>
      <c r="BE847" s="24"/>
      <c r="BF847" s="24"/>
      <c r="BG847" s="24"/>
      <c r="BH847" s="24"/>
      <c r="BI847" s="24"/>
      <c r="BJ847" s="24"/>
      <c r="BK847" s="24"/>
      <c r="BL847" s="24"/>
      <c r="BM847" s="24"/>
      <c r="BN847" s="24"/>
      <c r="BO847" s="24"/>
      <c r="BP847" s="24"/>
      <c r="BQ847" s="24"/>
      <c r="BR847" s="24"/>
      <c r="BS847" s="24"/>
      <c r="BT847" s="24"/>
      <c r="BU847" s="24"/>
      <c r="BV847" s="24"/>
      <c r="BW847" s="24"/>
      <c r="BX847" s="24"/>
      <c r="BY847" s="24"/>
      <c r="BZ847" s="24"/>
      <c r="CA847" s="24"/>
      <c r="CB847" s="24"/>
      <c r="CC847" s="24"/>
      <c r="CD847" s="24"/>
    </row>
    <row r="848" spans="1:82" ht="16.5" customHeight="1" x14ac:dyDescent="0.25">
      <c r="A848" s="26"/>
      <c r="B848" s="26"/>
      <c r="C848" s="26"/>
      <c r="D848" s="26"/>
      <c r="E848" s="26"/>
      <c r="F848" s="26"/>
      <c r="G848" s="26"/>
      <c r="H848" s="24"/>
      <c r="I848" s="27"/>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c r="BC848" s="24"/>
      <c r="BD848" s="24"/>
      <c r="BE848" s="24"/>
      <c r="BF848" s="24"/>
      <c r="BG848" s="24"/>
      <c r="BH848" s="24"/>
      <c r="BI848" s="24"/>
      <c r="BJ848" s="24"/>
      <c r="BK848" s="24"/>
      <c r="BL848" s="24"/>
      <c r="BM848" s="24"/>
      <c r="BN848" s="24"/>
      <c r="BO848" s="24"/>
      <c r="BP848" s="24"/>
      <c r="BQ848" s="24"/>
      <c r="BR848" s="24"/>
      <c r="BS848" s="24"/>
      <c r="BT848" s="24"/>
      <c r="BU848" s="24"/>
      <c r="BV848" s="24"/>
      <c r="BW848" s="24"/>
      <c r="BX848" s="24"/>
      <c r="BY848" s="24"/>
      <c r="BZ848" s="24"/>
      <c r="CA848" s="24"/>
      <c r="CB848" s="24"/>
      <c r="CC848" s="24"/>
      <c r="CD848" s="24"/>
    </row>
    <row r="849" spans="1:82" ht="16.5" customHeight="1" x14ac:dyDescent="0.25">
      <c r="A849" s="26"/>
      <c r="B849" s="26"/>
      <c r="C849" s="26"/>
      <c r="D849" s="26"/>
      <c r="E849" s="26"/>
      <c r="F849" s="26"/>
      <c r="G849" s="26"/>
      <c r="H849" s="24"/>
      <c r="I849" s="27"/>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c r="BC849" s="24"/>
      <c r="BD849" s="24"/>
      <c r="BE849" s="24"/>
      <c r="BF849" s="24"/>
      <c r="BG849" s="24"/>
      <c r="BH849" s="24"/>
      <c r="BI849" s="24"/>
      <c r="BJ849" s="24"/>
      <c r="BK849" s="24"/>
      <c r="BL849" s="24"/>
      <c r="BM849" s="24"/>
      <c r="BN849" s="24"/>
      <c r="BO849" s="24"/>
      <c r="BP849" s="24"/>
      <c r="BQ849" s="24"/>
      <c r="BR849" s="24"/>
      <c r="BS849" s="24"/>
      <c r="BT849" s="24"/>
      <c r="BU849" s="24"/>
      <c r="BV849" s="24"/>
      <c r="BW849" s="24"/>
      <c r="BX849" s="24"/>
      <c r="BY849" s="24"/>
      <c r="BZ849" s="24"/>
      <c r="CA849" s="24"/>
      <c r="CB849" s="24"/>
      <c r="CC849" s="24"/>
      <c r="CD849" s="24"/>
    </row>
    <row r="850" spans="1:82" ht="16.5" customHeight="1" x14ac:dyDescent="0.25">
      <c r="A850" s="26"/>
      <c r="B850" s="26"/>
      <c r="C850" s="26"/>
      <c r="D850" s="26"/>
      <c r="E850" s="26"/>
      <c r="F850" s="26"/>
      <c r="G850" s="26"/>
      <c r="H850" s="24"/>
      <c r="I850" s="27"/>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24"/>
      <c r="AH850" s="24"/>
      <c r="AI850" s="24"/>
      <c r="AJ850" s="24"/>
      <c r="AK850" s="24"/>
      <c r="AL850" s="24"/>
      <c r="AM850" s="24"/>
      <c r="AN850" s="24"/>
      <c r="AO850" s="24"/>
      <c r="AP850" s="24"/>
      <c r="AQ850" s="24"/>
      <c r="AR850" s="24"/>
      <c r="AS850" s="24"/>
      <c r="AT850" s="24"/>
      <c r="AU850" s="24"/>
      <c r="AV850" s="24"/>
      <c r="AW850" s="24"/>
      <c r="AX850" s="24"/>
      <c r="AY850" s="24"/>
      <c r="AZ850" s="24"/>
      <c r="BA850" s="24"/>
      <c r="BB850" s="24"/>
      <c r="BC850" s="24"/>
      <c r="BD850" s="24"/>
      <c r="BE850" s="24"/>
      <c r="BF850" s="24"/>
      <c r="BG850" s="24"/>
      <c r="BH850" s="24"/>
      <c r="BI850" s="24"/>
      <c r="BJ850" s="24"/>
      <c r="BK850" s="24"/>
      <c r="BL850" s="24"/>
      <c r="BM850" s="24"/>
      <c r="BN850" s="24"/>
      <c r="BO850" s="24"/>
      <c r="BP850" s="24"/>
      <c r="BQ850" s="24"/>
      <c r="BR850" s="24"/>
      <c r="BS850" s="24"/>
      <c r="BT850" s="24"/>
      <c r="BU850" s="24"/>
      <c r="BV850" s="24"/>
      <c r="BW850" s="24"/>
      <c r="BX850" s="24"/>
      <c r="BY850" s="24"/>
      <c r="BZ850" s="24"/>
      <c r="CA850" s="24"/>
      <c r="CB850" s="24"/>
      <c r="CC850" s="24"/>
      <c r="CD850" s="24"/>
    </row>
    <row r="851" spans="1:82" ht="16.5" customHeight="1" x14ac:dyDescent="0.25">
      <c r="A851" s="26"/>
      <c r="B851" s="26"/>
      <c r="C851" s="26"/>
      <c r="D851" s="26"/>
      <c r="E851" s="26"/>
      <c r="F851" s="26"/>
      <c r="G851" s="26"/>
      <c r="H851" s="24"/>
      <c r="I851" s="27"/>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24"/>
      <c r="AH851" s="24"/>
      <c r="AI851" s="24"/>
      <c r="AJ851" s="24"/>
      <c r="AK851" s="24"/>
      <c r="AL851" s="24"/>
      <c r="AM851" s="24"/>
      <c r="AN851" s="24"/>
      <c r="AO851" s="24"/>
      <c r="AP851" s="24"/>
      <c r="AQ851" s="24"/>
      <c r="AR851" s="24"/>
      <c r="AS851" s="24"/>
      <c r="AT851" s="24"/>
      <c r="AU851" s="24"/>
      <c r="AV851" s="24"/>
      <c r="AW851" s="24"/>
      <c r="AX851" s="24"/>
      <c r="AY851" s="24"/>
      <c r="AZ851" s="24"/>
      <c r="BA851" s="24"/>
      <c r="BB851" s="24"/>
      <c r="BC851" s="24"/>
      <c r="BD851" s="24"/>
      <c r="BE851" s="24"/>
      <c r="BF851" s="24"/>
      <c r="BG851" s="24"/>
      <c r="BH851" s="24"/>
      <c r="BI851" s="24"/>
      <c r="BJ851" s="24"/>
      <c r="BK851" s="24"/>
      <c r="BL851" s="24"/>
      <c r="BM851" s="24"/>
      <c r="BN851" s="24"/>
      <c r="BO851" s="24"/>
      <c r="BP851" s="24"/>
      <c r="BQ851" s="24"/>
      <c r="BR851" s="24"/>
      <c r="BS851" s="24"/>
      <c r="BT851" s="24"/>
      <c r="BU851" s="24"/>
      <c r="BV851" s="24"/>
      <c r="BW851" s="24"/>
      <c r="BX851" s="24"/>
      <c r="BY851" s="24"/>
      <c r="BZ851" s="24"/>
      <c r="CA851" s="24"/>
      <c r="CB851" s="24"/>
      <c r="CC851" s="24"/>
      <c r="CD851" s="24"/>
    </row>
    <row r="852" spans="1:82" ht="16.5" customHeight="1" x14ac:dyDescent="0.25">
      <c r="A852" s="26"/>
      <c r="B852" s="26"/>
      <c r="C852" s="26"/>
      <c r="D852" s="26"/>
      <c r="E852" s="26"/>
      <c r="F852" s="26"/>
      <c r="G852" s="26"/>
      <c r="H852" s="24"/>
      <c r="I852" s="27"/>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24"/>
      <c r="AH852" s="24"/>
      <c r="AI852" s="24"/>
      <c r="AJ852" s="24"/>
      <c r="AK852" s="24"/>
      <c r="AL852" s="24"/>
      <c r="AM852" s="24"/>
      <c r="AN852" s="24"/>
      <c r="AO852" s="24"/>
      <c r="AP852" s="24"/>
      <c r="AQ852" s="24"/>
      <c r="AR852" s="24"/>
      <c r="AS852" s="24"/>
      <c r="AT852" s="24"/>
      <c r="AU852" s="24"/>
      <c r="AV852" s="24"/>
      <c r="AW852" s="24"/>
      <c r="AX852" s="24"/>
      <c r="AY852" s="24"/>
      <c r="AZ852" s="24"/>
      <c r="BA852" s="24"/>
      <c r="BB852" s="24"/>
      <c r="BC852" s="24"/>
      <c r="BD852" s="24"/>
      <c r="BE852" s="24"/>
      <c r="BF852" s="24"/>
      <c r="BG852" s="24"/>
      <c r="BH852" s="24"/>
      <c r="BI852" s="24"/>
      <c r="BJ852" s="24"/>
      <c r="BK852" s="24"/>
      <c r="BL852" s="24"/>
      <c r="BM852" s="24"/>
      <c r="BN852" s="24"/>
      <c r="BO852" s="24"/>
      <c r="BP852" s="24"/>
      <c r="BQ852" s="24"/>
      <c r="BR852" s="24"/>
      <c r="BS852" s="24"/>
      <c r="BT852" s="24"/>
      <c r="BU852" s="24"/>
      <c r="BV852" s="24"/>
      <c r="BW852" s="24"/>
      <c r="BX852" s="24"/>
      <c r="BY852" s="24"/>
      <c r="BZ852" s="24"/>
      <c r="CA852" s="24"/>
      <c r="CB852" s="24"/>
      <c r="CC852" s="24"/>
      <c r="CD852" s="24"/>
    </row>
    <row r="853" spans="1:82" ht="16.5" customHeight="1" x14ac:dyDescent="0.25">
      <c r="A853" s="26"/>
      <c r="B853" s="26"/>
      <c r="C853" s="26"/>
      <c r="D853" s="26"/>
      <c r="E853" s="26"/>
      <c r="F853" s="26"/>
      <c r="G853" s="26"/>
      <c r="H853" s="24"/>
      <c r="I853" s="27"/>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24"/>
      <c r="AH853" s="24"/>
      <c r="AI853" s="24"/>
      <c r="AJ853" s="24"/>
      <c r="AK853" s="24"/>
      <c r="AL853" s="24"/>
      <c r="AM853" s="24"/>
      <c r="AN853" s="24"/>
      <c r="AO853" s="24"/>
      <c r="AP853" s="24"/>
      <c r="AQ853" s="24"/>
      <c r="AR853" s="24"/>
      <c r="AS853" s="24"/>
      <c r="AT853" s="24"/>
      <c r="AU853" s="24"/>
      <c r="AV853" s="24"/>
      <c r="AW853" s="24"/>
      <c r="AX853" s="24"/>
      <c r="AY853" s="24"/>
      <c r="AZ853" s="24"/>
      <c r="BA853" s="24"/>
      <c r="BB853" s="24"/>
      <c r="BC853" s="24"/>
      <c r="BD853" s="24"/>
      <c r="BE853" s="24"/>
      <c r="BF853" s="24"/>
      <c r="BG853" s="24"/>
      <c r="BH853" s="24"/>
      <c r="BI853" s="24"/>
      <c r="BJ853" s="24"/>
      <c r="BK853" s="24"/>
      <c r="BL853" s="24"/>
      <c r="BM853" s="24"/>
      <c r="BN853" s="24"/>
      <c r="BO853" s="24"/>
      <c r="BP853" s="24"/>
      <c r="BQ853" s="24"/>
      <c r="BR853" s="24"/>
      <c r="BS853" s="24"/>
      <c r="BT853" s="24"/>
      <c r="BU853" s="24"/>
      <c r="BV853" s="24"/>
      <c r="BW853" s="24"/>
      <c r="BX853" s="24"/>
      <c r="BY853" s="24"/>
      <c r="BZ853" s="24"/>
      <c r="CA853" s="24"/>
      <c r="CB853" s="24"/>
      <c r="CC853" s="24"/>
      <c r="CD853" s="24"/>
    </row>
    <row r="854" spans="1:82" ht="16.5" customHeight="1" x14ac:dyDescent="0.25">
      <c r="A854" s="26"/>
      <c r="B854" s="26"/>
      <c r="C854" s="26"/>
      <c r="D854" s="26"/>
      <c r="E854" s="26"/>
      <c r="F854" s="26"/>
      <c r="G854" s="26"/>
      <c r="H854" s="24"/>
      <c r="I854" s="27"/>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24"/>
      <c r="AH854" s="24"/>
      <c r="AI854" s="24"/>
      <c r="AJ854" s="24"/>
      <c r="AK854" s="24"/>
      <c r="AL854" s="24"/>
      <c r="AM854" s="24"/>
      <c r="AN854" s="24"/>
      <c r="AO854" s="24"/>
      <c r="AP854" s="24"/>
      <c r="AQ854" s="24"/>
      <c r="AR854" s="24"/>
      <c r="AS854" s="24"/>
      <c r="AT854" s="24"/>
      <c r="AU854" s="24"/>
      <c r="AV854" s="24"/>
      <c r="AW854" s="24"/>
      <c r="AX854" s="24"/>
      <c r="AY854" s="24"/>
      <c r="AZ854" s="24"/>
      <c r="BA854" s="24"/>
      <c r="BB854" s="24"/>
      <c r="BC854" s="24"/>
      <c r="BD854" s="24"/>
      <c r="BE854" s="24"/>
      <c r="BF854" s="24"/>
      <c r="BG854" s="24"/>
      <c r="BH854" s="24"/>
      <c r="BI854" s="24"/>
      <c r="BJ854" s="24"/>
      <c r="BK854" s="24"/>
      <c r="BL854" s="24"/>
      <c r="BM854" s="24"/>
      <c r="BN854" s="24"/>
      <c r="BO854" s="24"/>
      <c r="BP854" s="24"/>
      <c r="BQ854" s="24"/>
      <c r="BR854" s="24"/>
      <c r="BS854" s="24"/>
      <c r="BT854" s="24"/>
      <c r="BU854" s="24"/>
      <c r="BV854" s="24"/>
      <c r="BW854" s="24"/>
      <c r="BX854" s="24"/>
      <c r="BY854" s="24"/>
      <c r="BZ854" s="24"/>
      <c r="CA854" s="24"/>
      <c r="CB854" s="24"/>
      <c r="CC854" s="24"/>
      <c r="CD854" s="24"/>
    </row>
    <row r="855" spans="1:82" ht="16.5" customHeight="1" x14ac:dyDescent="0.25">
      <c r="A855" s="26"/>
      <c r="B855" s="26"/>
      <c r="C855" s="26"/>
      <c r="D855" s="26"/>
      <c r="E855" s="26"/>
      <c r="F855" s="26"/>
      <c r="G855" s="26"/>
      <c r="H855" s="24"/>
      <c r="I855" s="27"/>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24"/>
      <c r="AH855" s="24"/>
      <c r="AI855" s="24"/>
      <c r="AJ855" s="24"/>
      <c r="AK855" s="24"/>
      <c r="AL855" s="24"/>
      <c r="AM855" s="24"/>
      <c r="AN855" s="24"/>
      <c r="AO855" s="24"/>
      <c r="AP855" s="24"/>
      <c r="AQ855" s="24"/>
      <c r="AR855" s="24"/>
      <c r="AS855" s="24"/>
      <c r="AT855" s="24"/>
      <c r="AU855" s="24"/>
      <c r="AV855" s="24"/>
      <c r="AW855" s="24"/>
      <c r="AX855" s="24"/>
      <c r="AY855" s="24"/>
      <c r="AZ855" s="24"/>
      <c r="BA855" s="24"/>
      <c r="BB855" s="24"/>
      <c r="BC855" s="24"/>
      <c r="BD855" s="24"/>
      <c r="BE855" s="24"/>
      <c r="BF855" s="24"/>
      <c r="BG855" s="24"/>
      <c r="BH855" s="24"/>
      <c r="BI855" s="24"/>
      <c r="BJ855" s="24"/>
      <c r="BK855" s="24"/>
      <c r="BL855" s="24"/>
      <c r="BM855" s="24"/>
      <c r="BN855" s="24"/>
      <c r="BO855" s="24"/>
      <c r="BP855" s="24"/>
      <c r="BQ855" s="24"/>
      <c r="BR855" s="24"/>
      <c r="BS855" s="24"/>
      <c r="BT855" s="24"/>
      <c r="BU855" s="24"/>
      <c r="BV855" s="24"/>
      <c r="BW855" s="24"/>
      <c r="BX855" s="24"/>
      <c r="BY855" s="24"/>
      <c r="BZ855" s="24"/>
      <c r="CA855" s="24"/>
      <c r="CB855" s="24"/>
      <c r="CC855" s="24"/>
      <c r="CD855" s="24"/>
    </row>
    <row r="856" spans="1:82" ht="16.5" customHeight="1" x14ac:dyDescent="0.25">
      <c r="A856" s="26"/>
      <c r="B856" s="26"/>
      <c r="C856" s="26"/>
      <c r="D856" s="26"/>
      <c r="E856" s="26"/>
      <c r="F856" s="26"/>
      <c r="G856" s="26"/>
      <c r="H856" s="24"/>
      <c r="I856" s="27"/>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24"/>
      <c r="AH856" s="24"/>
      <c r="AI856" s="24"/>
      <c r="AJ856" s="24"/>
      <c r="AK856" s="24"/>
      <c r="AL856" s="24"/>
      <c r="AM856" s="24"/>
      <c r="AN856" s="24"/>
      <c r="AO856" s="24"/>
      <c r="AP856" s="24"/>
      <c r="AQ856" s="24"/>
      <c r="AR856" s="24"/>
      <c r="AS856" s="24"/>
      <c r="AT856" s="24"/>
      <c r="AU856" s="24"/>
      <c r="AV856" s="24"/>
      <c r="AW856" s="24"/>
      <c r="AX856" s="24"/>
      <c r="AY856" s="24"/>
      <c r="AZ856" s="24"/>
      <c r="BA856" s="24"/>
      <c r="BB856" s="24"/>
      <c r="BC856" s="24"/>
      <c r="BD856" s="24"/>
      <c r="BE856" s="24"/>
      <c r="BF856" s="24"/>
      <c r="BG856" s="24"/>
      <c r="BH856" s="24"/>
      <c r="BI856" s="24"/>
      <c r="BJ856" s="24"/>
      <c r="BK856" s="24"/>
      <c r="BL856" s="24"/>
      <c r="BM856" s="24"/>
      <c r="BN856" s="24"/>
      <c r="BO856" s="24"/>
      <c r="BP856" s="24"/>
      <c r="BQ856" s="24"/>
      <c r="BR856" s="24"/>
      <c r="BS856" s="24"/>
      <c r="BT856" s="24"/>
      <c r="BU856" s="24"/>
      <c r="BV856" s="24"/>
      <c r="BW856" s="24"/>
      <c r="BX856" s="24"/>
      <c r="BY856" s="24"/>
      <c r="BZ856" s="24"/>
      <c r="CA856" s="24"/>
      <c r="CB856" s="24"/>
      <c r="CC856" s="24"/>
      <c r="CD856" s="24"/>
    </row>
    <row r="857" spans="1:82" ht="16.5" customHeight="1" x14ac:dyDescent="0.25">
      <c r="A857" s="26"/>
      <c r="B857" s="26"/>
      <c r="C857" s="26"/>
      <c r="D857" s="26"/>
      <c r="E857" s="26"/>
      <c r="F857" s="26"/>
      <c r="G857" s="26"/>
      <c r="H857" s="24"/>
      <c r="I857" s="27"/>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24"/>
      <c r="AH857" s="24"/>
      <c r="AI857" s="24"/>
      <c r="AJ857" s="24"/>
      <c r="AK857" s="24"/>
      <c r="AL857" s="24"/>
      <c r="AM857" s="24"/>
      <c r="AN857" s="24"/>
      <c r="AO857" s="24"/>
      <c r="AP857" s="24"/>
      <c r="AQ857" s="24"/>
      <c r="AR857" s="24"/>
      <c r="AS857" s="24"/>
      <c r="AT857" s="24"/>
      <c r="AU857" s="24"/>
      <c r="AV857" s="24"/>
      <c r="AW857" s="24"/>
      <c r="AX857" s="24"/>
      <c r="AY857" s="24"/>
      <c r="AZ857" s="24"/>
      <c r="BA857" s="24"/>
      <c r="BB857" s="24"/>
      <c r="BC857" s="24"/>
      <c r="BD857" s="24"/>
      <c r="BE857" s="24"/>
      <c r="BF857" s="24"/>
      <c r="BG857" s="24"/>
      <c r="BH857" s="24"/>
      <c r="BI857" s="24"/>
      <c r="BJ857" s="24"/>
      <c r="BK857" s="24"/>
      <c r="BL857" s="24"/>
      <c r="BM857" s="24"/>
      <c r="BN857" s="24"/>
      <c r="BO857" s="24"/>
      <c r="BP857" s="24"/>
      <c r="BQ857" s="24"/>
      <c r="BR857" s="24"/>
      <c r="BS857" s="24"/>
      <c r="BT857" s="24"/>
      <c r="BU857" s="24"/>
      <c r="BV857" s="24"/>
      <c r="BW857" s="24"/>
      <c r="BX857" s="24"/>
      <c r="BY857" s="24"/>
      <c r="BZ857" s="24"/>
      <c r="CA857" s="24"/>
      <c r="CB857" s="24"/>
      <c r="CC857" s="24"/>
      <c r="CD857" s="24"/>
    </row>
    <row r="858" spans="1:82" ht="16.5" customHeight="1" x14ac:dyDescent="0.25">
      <c r="A858" s="26"/>
      <c r="B858" s="26"/>
      <c r="C858" s="26"/>
      <c r="D858" s="26"/>
      <c r="E858" s="26"/>
      <c r="F858" s="26"/>
      <c r="G858" s="26"/>
      <c r="H858" s="24"/>
      <c r="I858" s="27"/>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24"/>
      <c r="AH858" s="24"/>
      <c r="AI858" s="24"/>
      <c r="AJ858" s="24"/>
      <c r="AK858" s="24"/>
      <c r="AL858" s="24"/>
      <c r="AM858" s="24"/>
      <c r="AN858" s="24"/>
      <c r="AO858" s="24"/>
      <c r="AP858" s="24"/>
      <c r="AQ858" s="24"/>
      <c r="AR858" s="24"/>
      <c r="AS858" s="24"/>
      <c r="AT858" s="24"/>
      <c r="AU858" s="24"/>
      <c r="AV858" s="24"/>
      <c r="AW858" s="24"/>
      <c r="AX858" s="24"/>
      <c r="AY858" s="24"/>
      <c r="AZ858" s="24"/>
      <c r="BA858" s="24"/>
      <c r="BB858" s="24"/>
      <c r="BC858" s="24"/>
      <c r="BD858" s="24"/>
      <c r="BE858" s="24"/>
      <c r="BF858" s="24"/>
      <c r="BG858" s="24"/>
      <c r="BH858" s="24"/>
      <c r="BI858" s="24"/>
      <c r="BJ858" s="24"/>
      <c r="BK858" s="24"/>
      <c r="BL858" s="24"/>
      <c r="BM858" s="24"/>
      <c r="BN858" s="24"/>
      <c r="BO858" s="24"/>
      <c r="BP858" s="24"/>
      <c r="BQ858" s="24"/>
      <c r="BR858" s="24"/>
      <c r="BS858" s="24"/>
      <c r="BT858" s="24"/>
      <c r="BU858" s="24"/>
      <c r="BV858" s="24"/>
      <c r="BW858" s="24"/>
      <c r="BX858" s="24"/>
      <c r="BY858" s="24"/>
      <c r="BZ858" s="24"/>
      <c r="CA858" s="24"/>
      <c r="CB858" s="24"/>
      <c r="CC858" s="24"/>
      <c r="CD858" s="24"/>
    </row>
    <row r="859" spans="1:82" ht="16.5" customHeight="1" x14ac:dyDescent="0.25">
      <c r="A859" s="26"/>
      <c r="B859" s="26"/>
      <c r="C859" s="26"/>
      <c r="D859" s="26"/>
      <c r="E859" s="26"/>
      <c r="F859" s="26"/>
      <c r="G859" s="26"/>
      <c r="H859" s="24"/>
      <c r="I859" s="27"/>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24"/>
      <c r="AH859" s="24"/>
      <c r="AI859" s="24"/>
      <c r="AJ859" s="24"/>
      <c r="AK859" s="24"/>
      <c r="AL859" s="24"/>
      <c r="AM859" s="24"/>
      <c r="AN859" s="24"/>
      <c r="AO859" s="24"/>
      <c r="AP859" s="24"/>
      <c r="AQ859" s="24"/>
      <c r="AR859" s="24"/>
      <c r="AS859" s="24"/>
      <c r="AT859" s="24"/>
      <c r="AU859" s="24"/>
      <c r="AV859" s="24"/>
      <c r="AW859" s="24"/>
      <c r="AX859" s="24"/>
      <c r="AY859" s="24"/>
      <c r="AZ859" s="24"/>
      <c r="BA859" s="24"/>
      <c r="BB859" s="24"/>
      <c r="BC859" s="24"/>
      <c r="BD859" s="24"/>
      <c r="BE859" s="24"/>
      <c r="BF859" s="24"/>
      <c r="BG859" s="24"/>
      <c r="BH859" s="24"/>
      <c r="BI859" s="24"/>
      <c r="BJ859" s="24"/>
      <c r="BK859" s="24"/>
      <c r="BL859" s="24"/>
      <c r="BM859" s="24"/>
      <c r="BN859" s="24"/>
      <c r="BO859" s="24"/>
      <c r="BP859" s="24"/>
      <c r="BQ859" s="24"/>
      <c r="BR859" s="24"/>
      <c r="BS859" s="24"/>
      <c r="BT859" s="24"/>
      <c r="BU859" s="24"/>
      <c r="BV859" s="24"/>
      <c r="BW859" s="24"/>
      <c r="BX859" s="24"/>
      <c r="BY859" s="24"/>
      <c r="BZ859" s="24"/>
      <c r="CA859" s="24"/>
      <c r="CB859" s="24"/>
      <c r="CC859" s="24"/>
      <c r="CD859" s="24"/>
    </row>
    <row r="860" spans="1:82" ht="16.5" customHeight="1" x14ac:dyDescent="0.25">
      <c r="A860" s="26"/>
      <c r="B860" s="26"/>
      <c r="C860" s="26"/>
      <c r="D860" s="26"/>
      <c r="E860" s="26"/>
      <c r="F860" s="26"/>
      <c r="G860" s="26"/>
      <c r="H860" s="24"/>
      <c r="I860" s="27"/>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24"/>
      <c r="AH860" s="24"/>
      <c r="AI860" s="24"/>
      <c r="AJ860" s="24"/>
      <c r="AK860" s="24"/>
      <c r="AL860" s="24"/>
      <c r="AM860" s="24"/>
      <c r="AN860" s="24"/>
      <c r="AO860" s="24"/>
      <c r="AP860" s="24"/>
      <c r="AQ860" s="24"/>
      <c r="AR860" s="24"/>
      <c r="AS860" s="24"/>
      <c r="AT860" s="24"/>
      <c r="AU860" s="24"/>
      <c r="AV860" s="24"/>
      <c r="AW860" s="24"/>
      <c r="AX860" s="24"/>
      <c r="AY860" s="24"/>
      <c r="AZ860" s="24"/>
      <c r="BA860" s="24"/>
      <c r="BB860" s="24"/>
      <c r="BC860" s="24"/>
      <c r="BD860" s="24"/>
      <c r="BE860" s="24"/>
      <c r="BF860" s="24"/>
      <c r="BG860" s="24"/>
      <c r="BH860" s="24"/>
      <c r="BI860" s="24"/>
      <c r="BJ860" s="24"/>
      <c r="BK860" s="24"/>
      <c r="BL860" s="24"/>
      <c r="BM860" s="24"/>
      <c r="BN860" s="24"/>
      <c r="BO860" s="24"/>
      <c r="BP860" s="24"/>
      <c r="BQ860" s="24"/>
      <c r="BR860" s="24"/>
      <c r="BS860" s="24"/>
      <c r="BT860" s="24"/>
      <c r="BU860" s="24"/>
      <c r="BV860" s="24"/>
      <c r="BW860" s="24"/>
      <c r="BX860" s="24"/>
      <c r="BY860" s="24"/>
      <c r="BZ860" s="24"/>
      <c r="CA860" s="24"/>
      <c r="CB860" s="24"/>
      <c r="CC860" s="24"/>
      <c r="CD860" s="24"/>
    </row>
    <row r="861" spans="1:82" ht="16.5" customHeight="1" x14ac:dyDescent="0.25">
      <c r="A861" s="26"/>
      <c r="B861" s="26"/>
      <c r="C861" s="26"/>
      <c r="D861" s="26"/>
      <c r="E861" s="26"/>
      <c r="F861" s="26"/>
      <c r="G861" s="26"/>
      <c r="H861" s="24"/>
      <c r="I861" s="27"/>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24"/>
      <c r="AH861" s="24"/>
      <c r="AI861" s="24"/>
      <c r="AJ861" s="24"/>
      <c r="AK861" s="24"/>
      <c r="AL861" s="24"/>
      <c r="AM861" s="24"/>
      <c r="AN861" s="24"/>
      <c r="AO861" s="24"/>
      <c r="AP861" s="24"/>
      <c r="AQ861" s="24"/>
      <c r="AR861" s="24"/>
      <c r="AS861" s="24"/>
      <c r="AT861" s="24"/>
      <c r="AU861" s="24"/>
      <c r="AV861" s="24"/>
      <c r="AW861" s="24"/>
      <c r="AX861" s="24"/>
      <c r="AY861" s="24"/>
      <c r="AZ861" s="24"/>
      <c r="BA861" s="24"/>
      <c r="BB861" s="24"/>
      <c r="BC861" s="24"/>
      <c r="BD861" s="24"/>
      <c r="BE861" s="24"/>
      <c r="BF861" s="24"/>
      <c r="BG861" s="24"/>
      <c r="BH861" s="24"/>
      <c r="BI861" s="24"/>
      <c r="BJ861" s="24"/>
      <c r="BK861" s="24"/>
      <c r="BL861" s="24"/>
      <c r="BM861" s="24"/>
      <c r="BN861" s="24"/>
      <c r="BO861" s="24"/>
      <c r="BP861" s="24"/>
      <c r="BQ861" s="24"/>
      <c r="BR861" s="24"/>
      <c r="BS861" s="24"/>
      <c r="BT861" s="24"/>
      <c r="BU861" s="24"/>
      <c r="BV861" s="24"/>
      <c r="BW861" s="24"/>
      <c r="BX861" s="24"/>
      <c r="BY861" s="24"/>
      <c r="BZ861" s="24"/>
      <c r="CA861" s="24"/>
      <c r="CB861" s="24"/>
      <c r="CC861" s="24"/>
      <c r="CD861" s="24"/>
    </row>
    <row r="862" spans="1:82" ht="16.5" customHeight="1" x14ac:dyDescent="0.25">
      <c r="A862" s="26"/>
      <c r="B862" s="26"/>
      <c r="C862" s="26"/>
      <c r="D862" s="26"/>
      <c r="E862" s="26"/>
      <c r="F862" s="26"/>
      <c r="G862" s="26"/>
      <c r="H862" s="24"/>
      <c r="I862" s="27"/>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24"/>
      <c r="AH862" s="24"/>
      <c r="AI862" s="24"/>
      <c r="AJ862" s="24"/>
      <c r="AK862" s="24"/>
      <c r="AL862" s="24"/>
      <c r="AM862" s="24"/>
      <c r="AN862" s="24"/>
      <c r="AO862" s="24"/>
      <c r="AP862" s="24"/>
      <c r="AQ862" s="24"/>
      <c r="AR862" s="24"/>
      <c r="AS862" s="24"/>
      <c r="AT862" s="24"/>
      <c r="AU862" s="24"/>
      <c r="AV862" s="24"/>
      <c r="AW862" s="24"/>
      <c r="AX862" s="24"/>
      <c r="AY862" s="24"/>
      <c r="AZ862" s="24"/>
      <c r="BA862" s="24"/>
      <c r="BB862" s="24"/>
      <c r="BC862" s="24"/>
      <c r="BD862" s="24"/>
      <c r="BE862" s="24"/>
      <c r="BF862" s="24"/>
      <c r="BG862" s="24"/>
      <c r="BH862" s="24"/>
      <c r="BI862" s="24"/>
      <c r="BJ862" s="24"/>
      <c r="BK862" s="24"/>
      <c r="BL862" s="24"/>
      <c r="BM862" s="24"/>
      <c r="BN862" s="24"/>
      <c r="BO862" s="24"/>
      <c r="BP862" s="24"/>
      <c r="BQ862" s="24"/>
      <c r="BR862" s="24"/>
      <c r="BS862" s="24"/>
      <c r="BT862" s="24"/>
      <c r="BU862" s="24"/>
      <c r="BV862" s="24"/>
      <c r="BW862" s="24"/>
      <c r="BX862" s="24"/>
      <c r="BY862" s="24"/>
      <c r="BZ862" s="24"/>
      <c r="CA862" s="24"/>
      <c r="CB862" s="24"/>
      <c r="CC862" s="24"/>
      <c r="CD862" s="24"/>
    </row>
    <row r="863" spans="1:82" ht="16.5" customHeight="1" x14ac:dyDescent="0.25">
      <c r="A863" s="26"/>
      <c r="B863" s="26"/>
      <c r="C863" s="26"/>
      <c r="D863" s="26"/>
      <c r="E863" s="26"/>
      <c r="F863" s="26"/>
      <c r="G863" s="26"/>
      <c r="H863" s="24"/>
      <c r="I863" s="27"/>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24"/>
      <c r="AH863" s="24"/>
      <c r="AI863" s="24"/>
      <c r="AJ863" s="24"/>
      <c r="AK863" s="24"/>
      <c r="AL863" s="24"/>
      <c r="AM863" s="24"/>
      <c r="AN863" s="24"/>
      <c r="AO863" s="24"/>
      <c r="AP863" s="24"/>
      <c r="AQ863" s="24"/>
      <c r="AR863" s="24"/>
      <c r="AS863" s="24"/>
      <c r="AT863" s="24"/>
      <c r="AU863" s="24"/>
      <c r="AV863" s="24"/>
      <c r="AW863" s="24"/>
      <c r="AX863" s="24"/>
      <c r="AY863" s="24"/>
      <c r="AZ863" s="24"/>
      <c r="BA863" s="24"/>
      <c r="BB863" s="24"/>
      <c r="BC863" s="24"/>
      <c r="BD863" s="24"/>
      <c r="BE863" s="24"/>
      <c r="BF863" s="24"/>
      <c r="BG863" s="24"/>
      <c r="BH863" s="24"/>
      <c r="BI863" s="24"/>
      <c r="BJ863" s="24"/>
      <c r="BK863" s="24"/>
      <c r="BL863" s="24"/>
      <c r="BM863" s="24"/>
      <c r="BN863" s="24"/>
      <c r="BO863" s="24"/>
      <c r="BP863" s="24"/>
      <c r="BQ863" s="24"/>
      <c r="BR863" s="24"/>
      <c r="BS863" s="24"/>
      <c r="BT863" s="24"/>
      <c r="BU863" s="24"/>
      <c r="BV863" s="24"/>
      <c r="BW863" s="24"/>
      <c r="BX863" s="24"/>
      <c r="BY863" s="24"/>
      <c r="BZ863" s="24"/>
      <c r="CA863" s="24"/>
      <c r="CB863" s="24"/>
      <c r="CC863" s="24"/>
      <c r="CD863" s="24"/>
    </row>
    <row r="864" spans="1:82" ht="16.5" customHeight="1" x14ac:dyDescent="0.25">
      <c r="A864" s="26"/>
      <c r="B864" s="26"/>
      <c r="C864" s="26"/>
      <c r="D864" s="26"/>
      <c r="E864" s="26"/>
      <c r="F864" s="26"/>
      <c r="G864" s="26"/>
      <c r="H864" s="24"/>
      <c r="I864" s="27"/>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c r="BC864" s="24"/>
      <c r="BD864" s="24"/>
      <c r="BE864" s="24"/>
      <c r="BF864" s="24"/>
      <c r="BG864" s="24"/>
      <c r="BH864" s="24"/>
      <c r="BI864" s="24"/>
      <c r="BJ864" s="24"/>
      <c r="BK864" s="24"/>
      <c r="BL864" s="24"/>
      <c r="BM864" s="24"/>
      <c r="BN864" s="24"/>
      <c r="BO864" s="24"/>
      <c r="BP864" s="24"/>
      <c r="BQ864" s="24"/>
      <c r="BR864" s="24"/>
      <c r="BS864" s="24"/>
      <c r="BT864" s="24"/>
      <c r="BU864" s="24"/>
      <c r="BV864" s="24"/>
      <c r="BW864" s="24"/>
      <c r="BX864" s="24"/>
      <c r="BY864" s="24"/>
      <c r="BZ864" s="24"/>
      <c r="CA864" s="24"/>
      <c r="CB864" s="24"/>
      <c r="CC864" s="24"/>
      <c r="CD864" s="24"/>
    </row>
    <row r="865" spans="1:82" ht="16.5" customHeight="1" x14ac:dyDescent="0.25">
      <c r="A865" s="26"/>
      <c r="B865" s="26"/>
      <c r="C865" s="26"/>
      <c r="D865" s="26"/>
      <c r="E865" s="26"/>
      <c r="F865" s="26"/>
      <c r="G865" s="26"/>
      <c r="H865" s="24"/>
      <c r="I865" s="27"/>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c r="BC865" s="24"/>
      <c r="BD865" s="24"/>
      <c r="BE865" s="24"/>
      <c r="BF865" s="24"/>
      <c r="BG865" s="24"/>
      <c r="BH865" s="24"/>
      <c r="BI865" s="24"/>
      <c r="BJ865" s="24"/>
      <c r="BK865" s="24"/>
      <c r="BL865" s="24"/>
      <c r="BM865" s="24"/>
      <c r="BN865" s="24"/>
      <c r="BO865" s="24"/>
      <c r="BP865" s="24"/>
      <c r="BQ865" s="24"/>
      <c r="BR865" s="24"/>
      <c r="BS865" s="24"/>
      <c r="BT865" s="24"/>
      <c r="BU865" s="24"/>
      <c r="BV865" s="24"/>
      <c r="BW865" s="24"/>
      <c r="BX865" s="24"/>
      <c r="BY865" s="24"/>
      <c r="BZ865" s="24"/>
      <c r="CA865" s="24"/>
      <c r="CB865" s="24"/>
      <c r="CC865" s="24"/>
      <c r="CD865" s="24"/>
    </row>
    <row r="866" spans="1:82" ht="16.5" customHeight="1" x14ac:dyDescent="0.25">
      <c r="A866" s="26"/>
      <c r="B866" s="26"/>
      <c r="C866" s="26"/>
      <c r="D866" s="26"/>
      <c r="E866" s="26"/>
      <c r="F866" s="26"/>
      <c r="G866" s="26"/>
      <c r="H866" s="24"/>
      <c r="I866" s="27"/>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C866" s="24"/>
      <c r="BD866" s="24"/>
      <c r="BE866" s="24"/>
      <c r="BF866" s="24"/>
      <c r="BG866" s="24"/>
      <c r="BH866" s="24"/>
      <c r="BI866" s="24"/>
      <c r="BJ866" s="24"/>
      <c r="BK866" s="24"/>
      <c r="BL866" s="24"/>
      <c r="BM866" s="24"/>
      <c r="BN866" s="24"/>
      <c r="BO866" s="24"/>
      <c r="BP866" s="24"/>
      <c r="BQ866" s="24"/>
      <c r="BR866" s="24"/>
      <c r="BS866" s="24"/>
      <c r="BT866" s="24"/>
      <c r="BU866" s="24"/>
      <c r="BV866" s="24"/>
      <c r="BW866" s="24"/>
      <c r="BX866" s="24"/>
      <c r="BY866" s="24"/>
      <c r="BZ866" s="24"/>
      <c r="CA866" s="24"/>
      <c r="CB866" s="24"/>
      <c r="CC866" s="24"/>
      <c r="CD866" s="24"/>
    </row>
    <row r="867" spans="1:82" ht="16.5" customHeight="1" x14ac:dyDescent="0.25">
      <c r="A867" s="26"/>
      <c r="B867" s="26"/>
      <c r="C867" s="26"/>
      <c r="D867" s="26"/>
      <c r="E867" s="26"/>
      <c r="F867" s="26"/>
      <c r="G867" s="26"/>
      <c r="H867" s="24"/>
      <c r="I867" s="27"/>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c r="BC867" s="24"/>
      <c r="BD867" s="24"/>
      <c r="BE867" s="24"/>
      <c r="BF867" s="24"/>
      <c r="BG867" s="24"/>
      <c r="BH867" s="24"/>
      <c r="BI867" s="24"/>
      <c r="BJ867" s="24"/>
      <c r="BK867" s="24"/>
      <c r="BL867" s="24"/>
      <c r="BM867" s="24"/>
      <c r="BN867" s="24"/>
      <c r="BO867" s="24"/>
      <c r="BP867" s="24"/>
      <c r="BQ867" s="24"/>
      <c r="BR867" s="24"/>
      <c r="BS867" s="24"/>
      <c r="BT867" s="24"/>
      <c r="BU867" s="24"/>
      <c r="BV867" s="24"/>
      <c r="BW867" s="24"/>
      <c r="BX867" s="24"/>
      <c r="BY867" s="24"/>
      <c r="BZ867" s="24"/>
      <c r="CA867" s="24"/>
      <c r="CB867" s="24"/>
      <c r="CC867" s="24"/>
      <c r="CD867" s="24"/>
    </row>
    <row r="868" spans="1:82" ht="16.5" customHeight="1" x14ac:dyDescent="0.25">
      <c r="A868" s="26"/>
      <c r="B868" s="26"/>
      <c r="C868" s="26"/>
      <c r="D868" s="26"/>
      <c r="E868" s="26"/>
      <c r="F868" s="26"/>
      <c r="G868" s="26"/>
      <c r="H868" s="24"/>
      <c r="I868" s="27"/>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c r="BC868" s="24"/>
      <c r="BD868" s="24"/>
      <c r="BE868" s="24"/>
      <c r="BF868" s="24"/>
      <c r="BG868" s="24"/>
      <c r="BH868" s="24"/>
      <c r="BI868" s="24"/>
      <c r="BJ868" s="24"/>
      <c r="BK868" s="24"/>
      <c r="BL868" s="24"/>
      <c r="BM868" s="24"/>
      <c r="BN868" s="24"/>
      <c r="BO868" s="24"/>
      <c r="BP868" s="24"/>
      <c r="BQ868" s="24"/>
      <c r="BR868" s="24"/>
      <c r="BS868" s="24"/>
      <c r="BT868" s="24"/>
      <c r="BU868" s="24"/>
      <c r="BV868" s="24"/>
      <c r="BW868" s="24"/>
      <c r="BX868" s="24"/>
      <c r="BY868" s="24"/>
      <c r="BZ868" s="24"/>
      <c r="CA868" s="24"/>
      <c r="CB868" s="24"/>
      <c r="CC868" s="24"/>
      <c r="CD868" s="24"/>
    </row>
    <row r="869" spans="1:82" ht="16.5" customHeight="1" x14ac:dyDescent="0.25">
      <c r="A869" s="26"/>
      <c r="B869" s="26"/>
      <c r="C869" s="26"/>
      <c r="D869" s="26"/>
      <c r="E869" s="26"/>
      <c r="F869" s="26"/>
      <c r="G869" s="26"/>
      <c r="H869" s="24"/>
      <c r="I869" s="27"/>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24"/>
      <c r="AH869" s="24"/>
      <c r="AI869" s="24"/>
      <c r="AJ869" s="24"/>
      <c r="AK869" s="24"/>
      <c r="AL869" s="24"/>
      <c r="AM869" s="24"/>
      <c r="AN869" s="24"/>
      <c r="AO869" s="24"/>
      <c r="AP869" s="24"/>
      <c r="AQ869" s="24"/>
      <c r="AR869" s="24"/>
      <c r="AS869" s="24"/>
      <c r="AT869" s="24"/>
      <c r="AU869" s="24"/>
      <c r="AV869" s="24"/>
      <c r="AW869" s="24"/>
      <c r="AX869" s="24"/>
      <c r="AY869" s="24"/>
      <c r="AZ869" s="24"/>
      <c r="BA869" s="24"/>
      <c r="BB869" s="24"/>
      <c r="BC869" s="24"/>
      <c r="BD869" s="24"/>
      <c r="BE869" s="24"/>
      <c r="BF869" s="24"/>
      <c r="BG869" s="24"/>
      <c r="BH869" s="24"/>
      <c r="BI869" s="24"/>
      <c r="BJ869" s="24"/>
      <c r="BK869" s="24"/>
      <c r="BL869" s="24"/>
      <c r="BM869" s="24"/>
      <c r="BN869" s="24"/>
      <c r="BO869" s="24"/>
      <c r="BP869" s="24"/>
      <c r="BQ869" s="24"/>
      <c r="BR869" s="24"/>
      <c r="BS869" s="24"/>
      <c r="BT869" s="24"/>
      <c r="BU869" s="24"/>
      <c r="BV869" s="24"/>
      <c r="BW869" s="24"/>
      <c r="BX869" s="24"/>
      <c r="BY869" s="24"/>
      <c r="BZ869" s="24"/>
      <c r="CA869" s="24"/>
      <c r="CB869" s="24"/>
      <c r="CC869" s="24"/>
      <c r="CD869" s="24"/>
    </row>
    <row r="870" spans="1:82" ht="16.5" customHeight="1" x14ac:dyDescent="0.25">
      <c r="A870" s="26"/>
      <c r="B870" s="26"/>
      <c r="C870" s="26"/>
      <c r="D870" s="26"/>
      <c r="E870" s="26"/>
      <c r="F870" s="26"/>
      <c r="G870" s="26"/>
      <c r="H870" s="24"/>
      <c r="I870" s="27"/>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24"/>
      <c r="AH870" s="24"/>
      <c r="AI870" s="24"/>
      <c r="AJ870" s="24"/>
      <c r="AK870" s="24"/>
      <c r="AL870" s="24"/>
      <c r="AM870" s="24"/>
      <c r="AN870" s="24"/>
      <c r="AO870" s="24"/>
      <c r="AP870" s="24"/>
      <c r="AQ870" s="24"/>
      <c r="AR870" s="24"/>
      <c r="AS870" s="24"/>
      <c r="AT870" s="24"/>
      <c r="AU870" s="24"/>
      <c r="AV870" s="24"/>
      <c r="AW870" s="24"/>
      <c r="AX870" s="24"/>
      <c r="AY870" s="24"/>
      <c r="AZ870" s="24"/>
      <c r="BA870" s="24"/>
      <c r="BB870" s="24"/>
      <c r="BC870" s="24"/>
      <c r="BD870" s="24"/>
      <c r="BE870" s="24"/>
      <c r="BF870" s="24"/>
      <c r="BG870" s="24"/>
      <c r="BH870" s="24"/>
      <c r="BI870" s="24"/>
      <c r="BJ870" s="24"/>
      <c r="BK870" s="24"/>
      <c r="BL870" s="24"/>
      <c r="BM870" s="24"/>
      <c r="BN870" s="24"/>
      <c r="BO870" s="24"/>
      <c r="BP870" s="24"/>
      <c r="BQ870" s="24"/>
      <c r="BR870" s="24"/>
      <c r="BS870" s="24"/>
      <c r="BT870" s="24"/>
      <c r="BU870" s="24"/>
      <c r="BV870" s="24"/>
      <c r="BW870" s="24"/>
      <c r="BX870" s="24"/>
      <c r="BY870" s="24"/>
      <c r="BZ870" s="24"/>
      <c r="CA870" s="24"/>
      <c r="CB870" s="24"/>
      <c r="CC870" s="24"/>
      <c r="CD870" s="24"/>
    </row>
    <row r="871" spans="1:82" ht="16.5" customHeight="1" x14ac:dyDescent="0.25">
      <c r="A871" s="26"/>
      <c r="B871" s="26"/>
      <c r="C871" s="26"/>
      <c r="D871" s="26"/>
      <c r="E871" s="26"/>
      <c r="F871" s="26"/>
      <c r="G871" s="26"/>
      <c r="H871" s="24"/>
      <c r="I871" s="27"/>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24"/>
      <c r="AH871" s="24"/>
      <c r="AI871" s="24"/>
      <c r="AJ871" s="24"/>
      <c r="AK871" s="24"/>
      <c r="AL871" s="24"/>
      <c r="AM871" s="24"/>
      <c r="AN871" s="24"/>
      <c r="AO871" s="24"/>
      <c r="AP871" s="24"/>
      <c r="AQ871" s="24"/>
      <c r="AR871" s="24"/>
      <c r="AS871" s="24"/>
      <c r="AT871" s="24"/>
      <c r="AU871" s="24"/>
      <c r="AV871" s="24"/>
      <c r="AW871" s="24"/>
      <c r="AX871" s="24"/>
      <c r="AY871" s="24"/>
      <c r="AZ871" s="24"/>
      <c r="BA871" s="24"/>
      <c r="BB871" s="24"/>
      <c r="BC871" s="24"/>
      <c r="BD871" s="24"/>
      <c r="BE871" s="24"/>
      <c r="BF871" s="24"/>
      <c r="BG871" s="24"/>
      <c r="BH871" s="24"/>
      <c r="BI871" s="24"/>
      <c r="BJ871" s="24"/>
      <c r="BK871" s="24"/>
      <c r="BL871" s="24"/>
      <c r="BM871" s="24"/>
      <c r="BN871" s="24"/>
      <c r="BO871" s="24"/>
      <c r="BP871" s="24"/>
      <c r="BQ871" s="24"/>
      <c r="BR871" s="24"/>
      <c r="BS871" s="24"/>
      <c r="BT871" s="24"/>
      <c r="BU871" s="24"/>
      <c r="BV871" s="24"/>
      <c r="BW871" s="24"/>
      <c r="BX871" s="24"/>
      <c r="BY871" s="24"/>
      <c r="BZ871" s="24"/>
      <c r="CA871" s="24"/>
      <c r="CB871" s="24"/>
      <c r="CC871" s="24"/>
      <c r="CD871" s="24"/>
    </row>
    <row r="872" spans="1:82" ht="16.5" customHeight="1" x14ac:dyDescent="0.25">
      <c r="A872" s="26"/>
      <c r="B872" s="26"/>
      <c r="C872" s="26"/>
      <c r="D872" s="26"/>
      <c r="E872" s="26"/>
      <c r="F872" s="26"/>
      <c r="G872" s="26"/>
      <c r="H872" s="24"/>
      <c r="I872" s="27"/>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24"/>
      <c r="AH872" s="24"/>
      <c r="AI872" s="24"/>
      <c r="AJ872" s="24"/>
      <c r="AK872" s="24"/>
      <c r="AL872" s="24"/>
      <c r="AM872" s="24"/>
      <c r="AN872" s="24"/>
      <c r="AO872" s="24"/>
      <c r="AP872" s="24"/>
      <c r="AQ872" s="24"/>
      <c r="AR872" s="24"/>
      <c r="AS872" s="24"/>
      <c r="AT872" s="24"/>
      <c r="AU872" s="24"/>
      <c r="AV872" s="24"/>
      <c r="AW872" s="24"/>
      <c r="AX872" s="24"/>
      <c r="AY872" s="24"/>
      <c r="AZ872" s="24"/>
      <c r="BA872" s="24"/>
      <c r="BB872" s="24"/>
      <c r="BC872" s="24"/>
      <c r="BD872" s="24"/>
      <c r="BE872" s="24"/>
      <c r="BF872" s="24"/>
      <c r="BG872" s="24"/>
      <c r="BH872" s="24"/>
      <c r="BI872" s="24"/>
      <c r="BJ872" s="24"/>
      <c r="BK872" s="24"/>
      <c r="BL872" s="24"/>
      <c r="BM872" s="24"/>
      <c r="BN872" s="24"/>
      <c r="BO872" s="24"/>
      <c r="BP872" s="24"/>
      <c r="BQ872" s="24"/>
      <c r="BR872" s="24"/>
      <c r="BS872" s="24"/>
      <c r="BT872" s="24"/>
      <c r="BU872" s="24"/>
      <c r="BV872" s="24"/>
      <c r="BW872" s="24"/>
      <c r="BX872" s="24"/>
      <c r="BY872" s="24"/>
      <c r="BZ872" s="24"/>
      <c r="CA872" s="24"/>
      <c r="CB872" s="24"/>
      <c r="CC872" s="24"/>
      <c r="CD872" s="24"/>
    </row>
    <row r="873" spans="1:82" ht="16.5" customHeight="1" x14ac:dyDescent="0.25">
      <c r="A873" s="26"/>
      <c r="B873" s="26"/>
      <c r="C873" s="26"/>
      <c r="D873" s="26"/>
      <c r="E873" s="26"/>
      <c r="F873" s="26"/>
      <c r="G873" s="26"/>
      <c r="H873" s="24"/>
      <c r="I873" s="27"/>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24"/>
      <c r="AH873" s="24"/>
      <c r="AI873" s="24"/>
      <c r="AJ873" s="24"/>
      <c r="AK873" s="24"/>
      <c r="AL873" s="24"/>
      <c r="AM873" s="24"/>
      <c r="AN873" s="24"/>
      <c r="AO873" s="24"/>
      <c r="AP873" s="24"/>
      <c r="AQ873" s="24"/>
      <c r="AR873" s="24"/>
      <c r="AS873" s="24"/>
      <c r="AT873" s="24"/>
      <c r="AU873" s="24"/>
      <c r="AV873" s="24"/>
      <c r="AW873" s="24"/>
      <c r="AX873" s="24"/>
      <c r="AY873" s="24"/>
      <c r="AZ873" s="24"/>
      <c r="BA873" s="24"/>
      <c r="BB873" s="24"/>
      <c r="BC873" s="24"/>
      <c r="BD873" s="24"/>
      <c r="BE873" s="24"/>
      <c r="BF873" s="24"/>
      <c r="BG873" s="24"/>
      <c r="BH873" s="24"/>
      <c r="BI873" s="24"/>
      <c r="BJ873" s="24"/>
      <c r="BK873" s="24"/>
      <c r="BL873" s="24"/>
      <c r="BM873" s="24"/>
      <c r="BN873" s="24"/>
      <c r="BO873" s="24"/>
      <c r="BP873" s="24"/>
      <c r="BQ873" s="24"/>
      <c r="BR873" s="24"/>
      <c r="BS873" s="24"/>
      <c r="BT873" s="24"/>
      <c r="BU873" s="24"/>
      <c r="BV873" s="24"/>
      <c r="BW873" s="24"/>
      <c r="BX873" s="24"/>
      <c r="BY873" s="24"/>
      <c r="BZ873" s="24"/>
      <c r="CA873" s="24"/>
      <c r="CB873" s="24"/>
      <c r="CC873" s="24"/>
      <c r="CD873" s="24"/>
    </row>
    <row r="874" spans="1:82" ht="16.5" customHeight="1" x14ac:dyDescent="0.25">
      <c r="A874" s="26"/>
      <c r="B874" s="26"/>
      <c r="C874" s="26"/>
      <c r="D874" s="26"/>
      <c r="E874" s="26"/>
      <c r="F874" s="26"/>
      <c r="G874" s="26"/>
      <c r="H874" s="24"/>
      <c r="I874" s="27"/>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24"/>
      <c r="AH874" s="24"/>
      <c r="AI874" s="24"/>
      <c r="AJ874" s="24"/>
      <c r="AK874" s="24"/>
      <c r="AL874" s="24"/>
      <c r="AM874" s="24"/>
      <c r="AN874" s="24"/>
      <c r="AO874" s="24"/>
      <c r="AP874" s="24"/>
      <c r="AQ874" s="24"/>
      <c r="AR874" s="24"/>
      <c r="AS874" s="24"/>
      <c r="AT874" s="24"/>
      <c r="AU874" s="24"/>
      <c r="AV874" s="24"/>
      <c r="AW874" s="24"/>
      <c r="AX874" s="24"/>
      <c r="AY874" s="24"/>
      <c r="AZ874" s="24"/>
      <c r="BA874" s="24"/>
      <c r="BB874" s="24"/>
      <c r="BC874" s="24"/>
      <c r="BD874" s="24"/>
      <c r="BE874" s="24"/>
      <c r="BF874" s="24"/>
      <c r="BG874" s="24"/>
      <c r="BH874" s="24"/>
      <c r="BI874" s="24"/>
      <c r="BJ874" s="24"/>
      <c r="BK874" s="24"/>
      <c r="BL874" s="24"/>
      <c r="BM874" s="24"/>
      <c r="BN874" s="24"/>
      <c r="BO874" s="24"/>
      <c r="BP874" s="24"/>
      <c r="BQ874" s="24"/>
      <c r="BR874" s="24"/>
      <c r="BS874" s="24"/>
      <c r="BT874" s="24"/>
      <c r="BU874" s="24"/>
      <c r="BV874" s="24"/>
      <c r="BW874" s="24"/>
      <c r="BX874" s="24"/>
      <c r="BY874" s="24"/>
      <c r="BZ874" s="24"/>
      <c r="CA874" s="24"/>
      <c r="CB874" s="24"/>
      <c r="CC874" s="24"/>
      <c r="CD874" s="24"/>
    </row>
    <row r="875" spans="1:82" ht="16.5" customHeight="1" x14ac:dyDescent="0.25">
      <c r="A875" s="26"/>
      <c r="B875" s="26"/>
      <c r="C875" s="26"/>
      <c r="D875" s="26"/>
      <c r="E875" s="26"/>
      <c r="F875" s="26"/>
      <c r="G875" s="26"/>
      <c r="H875" s="24"/>
      <c r="I875" s="27"/>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24"/>
      <c r="AH875" s="24"/>
      <c r="AI875" s="24"/>
      <c r="AJ875" s="24"/>
      <c r="AK875" s="24"/>
      <c r="AL875" s="24"/>
      <c r="AM875" s="24"/>
      <c r="AN875" s="24"/>
      <c r="AO875" s="24"/>
      <c r="AP875" s="24"/>
      <c r="AQ875" s="24"/>
      <c r="AR875" s="24"/>
      <c r="AS875" s="24"/>
      <c r="AT875" s="24"/>
      <c r="AU875" s="24"/>
      <c r="AV875" s="24"/>
      <c r="AW875" s="24"/>
      <c r="AX875" s="24"/>
      <c r="AY875" s="24"/>
      <c r="AZ875" s="24"/>
      <c r="BA875" s="24"/>
      <c r="BB875" s="24"/>
      <c r="BC875" s="24"/>
      <c r="BD875" s="24"/>
      <c r="BE875" s="24"/>
      <c r="BF875" s="24"/>
      <c r="BG875" s="24"/>
      <c r="BH875" s="24"/>
      <c r="BI875" s="24"/>
      <c r="BJ875" s="24"/>
      <c r="BK875" s="24"/>
      <c r="BL875" s="24"/>
      <c r="BM875" s="24"/>
      <c r="BN875" s="24"/>
      <c r="BO875" s="24"/>
      <c r="BP875" s="24"/>
      <c r="BQ875" s="24"/>
      <c r="BR875" s="24"/>
      <c r="BS875" s="24"/>
      <c r="BT875" s="24"/>
      <c r="BU875" s="24"/>
      <c r="BV875" s="24"/>
      <c r="BW875" s="24"/>
      <c r="BX875" s="24"/>
      <c r="BY875" s="24"/>
      <c r="BZ875" s="24"/>
      <c r="CA875" s="24"/>
      <c r="CB875" s="24"/>
      <c r="CC875" s="24"/>
      <c r="CD875" s="24"/>
    </row>
    <row r="876" spans="1:82" ht="16.5" customHeight="1" x14ac:dyDescent="0.25">
      <c r="A876" s="26"/>
      <c r="B876" s="26"/>
      <c r="C876" s="26"/>
      <c r="D876" s="26"/>
      <c r="E876" s="26"/>
      <c r="F876" s="26"/>
      <c r="G876" s="26"/>
      <c r="H876" s="24"/>
      <c r="I876" s="27"/>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24"/>
      <c r="AH876" s="24"/>
      <c r="AI876" s="24"/>
      <c r="AJ876" s="24"/>
      <c r="AK876" s="24"/>
      <c r="AL876" s="24"/>
      <c r="AM876" s="24"/>
      <c r="AN876" s="24"/>
      <c r="AO876" s="24"/>
      <c r="AP876" s="24"/>
      <c r="AQ876" s="24"/>
      <c r="AR876" s="24"/>
      <c r="AS876" s="24"/>
      <c r="AT876" s="24"/>
      <c r="AU876" s="24"/>
      <c r="AV876" s="24"/>
      <c r="AW876" s="24"/>
      <c r="AX876" s="24"/>
      <c r="AY876" s="24"/>
      <c r="AZ876" s="24"/>
      <c r="BA876" s="24"/>
      <c r="BB876" s="24"/>
      <c r="BC876" s="24"/>
      <c r="BD876" s="24"/>
      <c r="BE876" s="24"/>
      <c r="BF876" s="24"/>
      <c r="BG876" s="24"/>
      <c r="BH876" s="24"/>
      <c r="BI876" s="24"/>
      <c r="BJ876" s="24"/>
      <c r="BK876" s="24"/>
      <c r="BL876" s="24"/>
      <c r="BM876" s="24"/>
      <c r="BN876" s="24"/>
      <c r="BO876" s="24"/>
      <c r="BP876" s="24"/>
      <c r="BQ876" s="24"/>
      <c r="BR876" s="24"/>
      <c r="BS876" s="24"/>
      <c r="BT876" s="24"/>
      <c r="BU876" s="24"/>
      <c r="BV876" s="24"/>
      <c r="BW876" s="24"/>
      <c r="BX876" s="24"/>
      <c r="BY876" s="24"/>
      <c r="BZ876" s="24"/>
      <c r="CA876" s="24"/>
      <c r="CB876" s="24"/>
      <c r="CC876" s="24"/>
      <c r="CD876" s="24"/>
    </row>
    <row r="877" spans="1:82" ht="16.5" customHeight="1" x14ac:dyDescent="0.25">
      <c r="A877" s="26"/>
      <c r="B877" s="26"/>
      <c r="C877" s="26"/>
      <c r="D877" s="26"/>
      <c r="E877" s="26"/>
      <c r="F877" s="26"/>
      <c r="G877" s="26"/>
      <c r="H877" s="24"/>
      <c r="I877" s="27"/>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24"/>
      <c r="AH877" s="24"/>
      <c r="AI877" s="24"/>
      <c r="AJ877" s="24"/>
      <c r="AK877" s="24"/>
      <c r="AL877" s="24"/>
      <c r="AM877" s="24"/>
      <c r="AN877" s="24"/>
      <c r="AO877" s="24"/>
      <c r="AP877" s="24"/>
      <c r="AQ877" s="24"/>
      <c r="AR877" s="24"/>
      <c r="AS877" s="24"/>
      <c r="AT877" s="24"/>
      <c r="AU877" s="24"/>
      <c r="AV877" s="24"/>
      <c r="AW877" s="24"/>
      <c r="AX877" s="24"/>
      <c r="AY877" s="24"/>
      <c r="AZ877" s="24"/>
      <c r="BA877" s="24"/>
      <c r="BB877" s="24"/>
      <c r="BC877" s="24"/>
      <c r="BD877" s="24"/>
      <c r="BE877" s="24"/>
      <c r="BF877" s="24"/>
      <c r="BG877" s="24"/>
      <c r="BH877" s="24"/>
      <c r="BI877" s="24"/>
      <c r="BJ877" s="24"/>
      <c r="BK877" s="24"/>
      <c r="BL877" s="24"/>
      <c r="BM877" s="24"/>
      <c r="BN877" s="24"/>
      <c r="BO877" s="24"/>
      <c r="BP877" s="24"/>
      <c r="BQ877" s="24"/>
      <c r="BR877" s="24"/>
      <c r="BS877" s="24"/>
      <c r="BT877" s="24"/>
      <c r="BU877" s="24"/>
      <c r="BV877" s="24"/>
      <c r="BW877" s="24"/>
      <c r="BX877" s="24"/>
      <c r="BY877" s="24"/>
      <c r="BZ877" s="24"/>
      <c r="CA877" s="24"/>
      <c r="CB877" s="24"/>
      <c r="CC877" s="24"/>
      <c r="CD877" s="24"/>
    </row>
    <row r="878" spans="1:82" ht="16.5" customHeight="1" x14ac:dyDescent="0.25">
      <c r="A878" s="26"/>
      <c r="B878" s="26"/>
      <c r="C878" s="26"/>
      <c r="D878" s="26"/>
      <c r="E878" s="26"/>
      <c r="F878" s="26"/>
      <c r="G878" s="26"/>
      <c r="H878" s="24"/>
      <c r="I878" s="27"/>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24"/>
      <c r="AH878" s="24"/>
      <c r="AI878" s="24"/>
      <c r="AJ878" s="24"/>
      <c r="AK878" s="24"/>
      <c r="AL878" s="24"/>
      <c r="AM878" s="24"/>
      <c r="AN878" s="24"/>
      <c r="AO878" s="24"/>
      <c r="AP878" s="24"/>
      <c r="AQ878" s="24"/>
      <c r="AR878" s="24"/>
      <c r="AS878" s="24"/>
      <c r="AT878" s="24"/>
      <c r="AU878" s="24"/>
      <c r="AV878" s="24"/>
      <c r="AW878" s="24"/>
      <c r="AX878" s="24"/>
      <c r="AY878" s="24"/>
      <c r="AZ878" s="24"/>
      <c r="BA878" s="24"/>
      <c r="BB878" s="24"/>
      <c r="BC878" s="24"/>
      <c r="BD878" s="24"/>
      <c r="BE878" s="24"/>
      <c r="BF878" s="24"/>
      <c r="BG878" s="24"/>
      <c r="BH878" s="24"/>
      <c r="BI878" s="24"/>
      <c r="BJ878" s="24"/>
      <c r="BK878" s="24"/>
      <c r="BL878" s="24"/>
      <c r="BM878" s="24"/>
      <c r="BN878" s="24"/>
      <c r="BO878" s="24"/>
      <c r="BP878" s="24"/>
      <c r="BQ878" s="24"/>
      <c r="BR878" s="24"/>
      <c r="BS878" s="24"/>
      <c r="BT878" s="24"/>
      <c r="BU878" s="24"/>
      <c r="BV878" s="24"/>
      <c r="BW878" s="24"/>
      <c r="BX878" s="24"/>
      <c r="BY878" s="24"/>
      <c r="BZ878" s="24"/>
      <c r="CA878" s="24"/>
      <c r="CB878" s="24"/>
      <c r="CC878" s="24"/>
      <c r="CD878" s="24"/>
    </row>
    <row r="879" spans="1:82" ht="16.5" customHeight="1" x14ac:dyDescent="0.25">
      <c r="A879" s="26"/>
      <c r="B879" s="26"/>
      <c r="C879" s="26"/>
      <c r="D879" s="26"/>
      <c r="E879" s="26"/>
      <c r="F879" s="26"/>
      <c r="G879" s="26"/>
      <c r="H879" s="24"/>
      <c r="I879" s="27"/>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24"/>
      <c r="AH879" s="24"/>
      <c r="AI879" s="24"/>
      <c r="AJ879" s="24"/>
      <c r="AK879" s="24"/>
      <c r="AL879" s="24"/>
      <c r="AM879" s="24"/>
      <c r="AN879" s="24"/>
      <c r="AO879" s="24"/>
      <c r="AP879" s="24"/>
      <c r="AQ879" s="24"/>
      <c r="AR879" s="24"/>
      <c r="AS879" s="24"/>
      <c r="AT879" s="24"/>
      <c r="AU879" s="24"/>
      <c r="AV879" s="24"/>
      <c r="AW879" s="24"/>
      <c r="AX879" s="24"/>
      <c r="AY879" s="24"/>
      <c r="AZ879" s="24"/>
      <c r="BA879" s="24"/>
      <c r="BB879" s="24"/>
      <c r="BC879" s="24"/>
      <c r="BD879" s="24"/>
      <c r="BE879" s="24"/>
      <c r="BF879" s="24"/>
      <c r="BG879" s="24"/>
      <c r="BH879" s="24"/>
      <c r="BI879" s="24"/>
      <c r="BJ879" s="24"/>
      <c r="BK879" s="24"/>
      <c r="BL879" s="24"/>
      <c r="BM879" s="24"/>
      <c r="BN879" s="24"/>
      <c r="BO879" s="24"/>
      <c r="BP879" s="24"/>
      <c r="BQ879" s="24"/>
      <c r="BR879" s="24"/>
      <c r="BS879" s="24"/>
      <c r="BT879" s="24"/>
      <c r="BU879" s="24"/>
      <c r="BV879" s="24"/>
      <c r="BW879" s="24"/>
      <c r="BX879" s="24"/>
      <c r="BY879" s="24"/>
      <c r="BZ879" s="24"/>
      <c r="CA879" s="24"/>
      <c r="CB879" s="24"/>
      <c r="CC879" s="24"/>
      <c r="CD879" s="24"/>
    </row>
    <row r="880" spans="1:82" ht="16.5" customHeight="1" x14ac:dyDescent="0.25">
      <c r="A880" s="26"/>
      <c r="B880" s="26"/>
      <c r="C880" s="26"/>
      <c r="D880" s="26"/>
      <c r="E880" s="26"/>
      <c r="F880" s="26"/>
      <c r="G880" s="26"/>
      <c r="H880" s="24"/>
      <c r="I880" s="27"/>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24"/>
      <c r="AH880" s="24"/>
      <c r="AI880" s="24"/>
      <c r="AJ880" s="24"/>
      <c r="AK880" s="24"/>
      <c r="AL880" s="24"/>
      <c r="AM880" s="24"/>
      <c r="AN880" s="24"/>
      <c r="AO880" s="24"/>
      <c r="AP880" s="24"/>
      <c r="AQ880" s="24"/>
      <c r="AR880" s="24"/>
      <c r="AS880" s="24"/>
      <c r="AT880" s="24"/>
      <c r="AU880" s="24"/>
      <c r="AV880" s="24"/>
      <c r="AW880" s="24"/>
      <c r="AX880" s="24"/>
      <c r="AY880" s="24"/>
      <c r="AZ880" s="24"/>
      <c r="BA880" s="24"/>
      <c r="BB880" s="24"/>
      <c r="BC880" s="24"/>
      <c r="BD880" s="24"/>
      <c r="BE880" s="24"/>
      <c r="BF880" s="24"/>
      <c r="BG880" s="24"/>
      <c r="BH880" s="24"/>
      <c r="BI880" s="24"/>
      <c r="BJ880" s="24"/>
      <c r="BK880" s="24"/>
      <c r="BL880" s="24"/>
      <c r="BM880" s="24"/>
      <c r="BN880" s="24"/>
      <c r="BO880" s="24"/>
      <c r="BP880" s="24"/>
      <c r="BQ880" s="24"/>
      <c r="BR880" s="24"/>
      <c r="BS880" s="24"/>
      <c r="BT880" s="24"/>
      <c r="BU880" s="24"/>
      <c r="BV880" s="24"/>
      <c r="BW880" s="24"/>
      <c r="BX880" s="24"/>
      <c r="BY880" s="24"/>
      <c r="BZ880" s="24"/>
      <c r="CA880" s="24"/>
      <c r="CB880" s="24"/>
      <c r="CC880" s="24"/>
      <c r="CD880" s="24"/>
    </row>
    <row r="881" spans="1:82" ht="16.5" customHeight="1" x14ac:dyDescent="0.25">
      <c r="A881" s="26"/>
      <c r="B881" s="26"/>
      <c r="C881" s="26"/>
      <c r="D881" s="26"/>
      <c r="E881" s="26"/>
      <c r="F881" s="26"/>
      <c r="G881" s="26"/>
      <c r="H881" s="24"/>
      <c r="I881" s="27"/>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24"/>
      <c r="AH881" s="24"/>
      <c r="AI881" s="24"/>
      <c r="AJ881" s="24"/>
      <c r="AK881" s="24"/>
      <c r="AL881" s="24"/>
      <c r="AM881" s="24"/>
      <c r="AN881" s="24"/>
      <c r="AO881" s="24"/>
      <c r="AP881" s="24"/>
      <c r="AQ881" s="24"/>
      <c r="AR881" s="24"/>
      <c r="AS881" s="24"/>
      <c r="AT881" s="24"/>
      <c r="AU881" s="24"/>
      <c r="AV881" s="24"/>
      <c r="AW881" s="24"/>
      <c r="AX881" s="24"/>
      <c r="AY881" s="24"/>
      <c r="AZ881" s="24"/>
      <c r="BA881" s="24"/>
      <c r="BB881" s="24"/>
      <c r="BC881" s="24"/>
      <c r="BD881" s="24"/>
      <c r="BE881" s="24"/>
      <c r="BF881" s="24"/>
      <c r="BG881" s="24"/>
      <c r="BH881" s="24"/>
      <c r="BI881" s="24"/>
      <c r="BJ881" s="24"/>
      <c r="BK881" s="24"/>
      <c r="BL881" s="24"/>
      <c r="BM881" s="24"/>
      <c r="BN881" s="24"/>
      <c r="BO881" s="24"/>
      <c r="BP881" s="24"/>
      <c r="BQ881" s="24"/>
      <c r="BR881" s="24"/>
      <c r="BS881" s="24"/>
      <c r="BT881" s="24"/>
      <c r="BU881" s="24"/>
      <c r="BV881" s="24"/>
      <c r="BW881" s="24"/>
      <c r="BX881" s="24"/>
      <c r="BY881" s="24"/>
      <c r="BZ881" s="24"/>
      <c r="CA881" s="24"/>
      <c r="CB881" s="24"/>
      <c r="CC881" s="24"/>
      <c r="CD881" s="24"/>
    </row>
    <row r="882" spans="1:82" ht="16.5" customHeight="1" x14ac:dyDescent="0.25">
      <c r="A882" s="26"/>
      <c r="B882" s="26"/>
      <c r="C882" s="26"/>
      <c r="D882" s="26"/>
      <c r="E882" s="26"/>
      <c r="F882" s="26"/>
      <c r="G882" s="26"/>
      <c r="H882" s="24"/>
      <c r="I882" s="27"/>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24"/>
      <c r="AH882" s="24"/>
      <c r="AI882" s="24"/>
      <c r="AJ882" s="24"/>
      <c r="AK882" s="24"/>
      <c r="AL882" s="24"/>
      <c r="AM882" s="24"/>
      <c r="AN882" s="24"/>
      <c r="AO882" s="24"/>
      <c r="AP882" s="24"/>
      <c r="AQ882" s="24"/>
      <c r="AR882" s="24"/>
      <c r="AS882" s="24"/>
      <c r="AT882" s="24"/>
      <c r="AU882" s="24"/>
      <c r="AV882" s="24"/>
      <c r="AW882" s="24"/>
      <c r="AX882" s="24"/>
      <c r="AY882" s="24"/>
      <c r="AZ882" s="24"/>
      <c r="BA882" s="24"/>
      <c r="BB882" s="24"/>
      <c r="BC882" s="24"/>
      <c r="BD882" s="24"/>
      <c r="BE882" s="24"/>
      <c r="BF882" s="24"/>
      <c r="BG882" s="24"/>
      <c r="BH882" s="24"/>
      <c r="BI882" s="24"/>
      <c r="BJ882" s="24"/>
      <c r="BK882" s="24"/>
      <c r="BL882" s="24"/>
      <c r="BM882" s="24"/>
      <c r="BN882" s="24"/>
      <c r="BO882" s="24"/>
      <c r="BP882" s="24"/>
      <c r="BQ882" s="24"/>
      <c r="BR882" s="24"/>
      <c r="BS882" s="24"/>
      <c r="BT882" s="24"/>
      <c r="BU882" s="24"/>
      <c r="BV882" s="24"/>
      <c r="BW882" s="24"/>
      <c r="BX882" s="24"/>
      <c r="BY882" s="24"/>
      <c r="BZ882" s="24"/>
      <c r="CA882" s="24"/>
      <c r="CB882" s="24"/>
      <c r="CC882" s="24"/>
      <c r="CD882" s="24"/>
    </row>
    <row r="883" spans="1:82" ht="16.5" customHeight="1" x14ac:dyDescent="0.25">
      <c r="A883" s="26"/>
      <c r="B883" s="26"/>
      <c r="C883" s="26"/>
      <c r="D883" s="26"/>
      <c r="E883" s="26"/>
      <c r="F883" s="26"/>
      <c r="G883" s="26"/>
      <c r="H883" s="24"/>
      <c r="I883" s="27"/>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c r="BC883" s="24"/>
      <c r="BD883" s="24"/>
      <c r="BE883" s="24"/>
      <c r="BF883" s="24"/>
      <c r="BG883" s="24"/>
      <c r="BH883" s="24"/>
      <c r="BI883" s="24"/>
      <c r="BJ883" s="24"/>
      <c r="BK883" s="24"/>
      <c r="BL883" s="24"/>
      <c r="BM883" s="24"/>
      <c r="BN883" s="24"/>
      <c r="BO883" s="24"/>
      <c r="BP883" s="24"/>
      <c r="BQ883" s="24"/>
      <c r="BR883" s="24"/>
      <c r="BS883" s="24"/>
      <c r="BT883" s="24"/>
      <c r="BU883" s="24"/>
      <c r="BV883" s="24"/>
      <c r="BW883" s="24"/>
      <c r="BX883" s="24"/>
      <c r="BY883" s="24"/>
      <c r="BZ883" s="24"/>
      <c r="CA883" s="24"/>
      <c r="CB883" s="24"/>
      <c r="CC883" s="24"/>
      <c r="CD883" s="24"/>
    </row>
    <row r="884" spans="1:82" ht="16.5" customHeight="1" x14ac:dyDescent="0.25">
      <c r="A884" s="26"/>
      <c r="B884" s="26"/>
      <c r="C884" s="26"/>
      <c r="D884" s="26"/>
      <c r="E884" s="26"/>
      <c r="F884" s="26"/>
      <c r="G884" s="26"/>
      <c r="H884" s="24"/>
      <c r="I884" s="27"/>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c r="BC884" s="24"/>
      <c r="BD884" s="24"/>
      <c r="BE884" s="24"/>
      <c r="BF884" s="24"/>
      <c r="BG884" s="24"/>
      <c r="BH884" s="24"/>
      <c r="BI884" s="24"/>
      <c r="BJ884" s="24"/>
      <c r="BK884" s="24"/>
      <c r="BL884" s="24"/>
      <c r="BM884" s="24"/>
      <c r="BN884" s="24"/>
      <c r="BO884" s="24"/>
      <c r="BP884" s="24"/>
      <c r="BQ884" s="24"/>
      <c r="BR884" s="24"/>
      <c r="BS884" s="24"/>
      <c r="BT884" s="24"/>
      <c r="BU884" s="24"/>
      <c r="BV884" s="24"/>
      <c r="BW884" s="24"/>
      <c r="BX884" s="24"/>
      <c r="BY884" s="24"/>
      <c r="BZ884" s="24"/>
      <c r="CA884" s="24"/>
      <c r="CB884" s="24"/>
      <c r="CC884" s="24"/>
      <c r="CD884" s="24"/>
    </row>
    <row r="885" spans="1:82" ht="16.5" customHeight="1" x14ac:dyDescent="0.25">
      <c r="A885" s="26"/>
      <c r="B885" s="26"/>
      <c r="C885" s="26"/>
      <c r="D885" s="26"/>
      <c r="E885" s="26"/>
      <c r="F885" s="26"/>
      <c r="G885" s="26"/>
      <c r="H885" s="24"/>
      <c r="I885" s="27"/>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C885" s="24"/>
      <c r="BD885" s="24"/>
      <c r="BE885" s="24"/>
      <c r="BF885" s="24"/>
      <c r="BG885" s="24"/>
      <c r="BH885" s="24"/>
      <c r="BI885" s="24"/>
      <c r="BJ885" s="24"/>
      <c r="BK885" s="24"/>
      <c r="BL885" s="24"/>
      <c r="BM885" s="24"/>
      <c r="BN885" s="24"/>
      <c r="BO885" s="24"/>
      <c r="BP885" s="24"/>
      <c r="BQ885" s="24"/>
      <c r="BR885" s="24"/>
      <c r="BS885" s="24"/>
      <c r="BT885" s="24"/>
      <c r="BU885" s="24"/>
      <c r="BV885" s="24"/>
      <c r="BW885" s="24"/>
      <c r="BX885" s="24"/>
      <c r="BY885" s="24"/>
      <c r="BZ885" s="24"/>
      <c r="CA885" s="24"/>
      <c r="CB885" s="24"/>
      <c r="CC885" s="24"/>
      <c r="CD885" s="24"/>
    </row>
    <row r="886" spans="1:82" ht="16.5" customHeight="1" x14ac:dyDescent="0.25">
      <c r="A886" s="26"/>
      <c r="B886" s="26"/>
      <c r="C886" s="26"/>
      <c r="D886" s="26"/>
      <c r="E886" s="26"/>
      <c r="F886" s="26"/>
      <c r="G886" s="26"/>
      <c r="H886" s="24"/>
      <c r="I886" s="27"/>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c r="BC886" s="24"/>
      <c r="BD886" s="24"/>
      <c r="BE886" s="24"/>
      <c r="BF886" s="24"/>
      <c r="BG886" s="24"/>
      <c r="BH886" s="24"/>
      <c r="BI886" s="24"/>
      <c r="BJ886" s="24"/>
      <c r="BK886" s="24"/>
      <c r="BL886" s="24"/>
      <c r="BM886" s="24"/>
      <c r="BN886" s="24"/>
      <c r="BO886" s="24"/>
      <c r="BP886" s="24"/>
      <c r="BQ886" s="24"/>
      <c r="BR886" s="24"/>
      <c r="BS886" s="24"/>
      <c r="BT886" s="24"/>
      <c r="BU886" s="24"/>
      <c r="BV886" s="24"/>
      <c r="BW886" s="24"/>
      <c r="BX886" s="24"/>
      <c r="BY886" s="24"/>
      <c r="BZ886" s="24"/>
      <c r="CA886" s="24"/>
      <c r="CB886" s="24"/>
      <c r="CC886" s="24"/>
      <c r="CD886" s="24"/>
    </row>
    <row r="887" spans="1:82" ht="16.5" customHeight="1" x14ac:dyDescent="0.25">
      <c r="A887" s="26"/>
      <c r="B887" s="26"/>
      <c r="C887" s="26"/>
      <c r="D887" s="26"/>
      <c r="E887" s="26"/>
      <c r="F887" s="26"/>
      <c r="G887" s="26"/>
      <c r="H887" s="24"/>
      <c r="I887" s="27"/>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c r="BC887" s="24"/>
      <c r="BD887" s="24"/>
      <c r="BE887" s="24"/>
      <c r="BF887" s="24"/>
      <c r="BG887" s="24"/>
      <c r="BH887" s="24"/>
      <c r="BI887" s="24"/>
      <c r="BJ887" s="24"/>
      <c r="BK887" s="24"/>
      <c r="BL887" s="24"/>
      <c r="BM887" s="24"/>
      <c r="BN887" s="24"/>
      <c r="BO887" s="24"/>
      <c r="BP887" s="24"/>
      <c r="BQ887" s="24"/>
      <c r="BR887" s="24"/>
      <c r="BS887" s="24"/>
      <c r="BT887" s="24"/>
      <c r="BU887" s="24"/>
      <c r="BV887" s="24"/>
      <c r="BW887" s="24"/>
      <c r="BX887" s="24"/>
      <c r="BY887" s="24"/>
      <c r="BZ887" s="24"/>
      <c r="CA887" s="24"/>
      <c r="CB887" s="24"/>
      <c r="CC887" s="24"/>
      <c r="CD887" s="24"/>
    </row>
    <row r="888" spans="1:82" ht="16.5" customHeight="1" x14ac:dyDescent="0.25">
      <c r="A888" s="26"/>
      <c r="B888" s="26"/>
      <c r="C888" s="26"/>
      <c r="D888" s="26"/>
      <c r="E888" s="26"/>
      <c r="F888" s="26"/>
      <c r="G888" s="26"/>
      <c r="H888" s="24"/>
      <c r="I888" s="27"/>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24"/>
      <c r="AH888" s="24"/>
      <c r="AI888" s="24"/>
      <c r="AJ888" s="24"/>
      <c r="AK888" s="24"/>
      <c r="AL888" s="24"/>
      <c r="AM888" s="24"/>
      <c r="AN888" s="24"/>
      <c r="AO888" s="24"/>
      <c r="AP888" s="24"/>
      <c r="AQ888" s="24"/>
      <c r="AR888" s="24"/>
      <c r="AS888" s="24"/>
      <c r="AT888" s="24"/>
      <c r="AU888" s="24"/>
      <c r="AV888" s="24"/>
      <c r="AW888" s="24"/>
      <c r="AX888" s="24"/>
      <c r="AY888" s="24"/>
      <c r="AZ888" s="24"/>
      <c r="BA888" s="24"/>
      <c r="BB888" s="24"/>
      <c r="BC888" s="24"/>
      <c r="BD888" s="24"/>
      <c r="BE888" s="24"/>
      <c r="BF888" s="24"/>
      <c r="BG888" s="24"/>
      <c r="BH888" s="24"/>
      <c r="BI888" s="24"/>
      <c r="BJ888" s="24"/>
      <c r="BK888" s="24"/>
      <c r="BL888" s="24"/>
      <c r="BM888" s="24"/>
      <c r="BN888" s="24"/>
      <c r="BO888" s="24"/>
      <c r="BP888" s="24"/>
      <c r="BQ888" s="24"/>
      <c r="BR888" s="24"/>
      <c r="BS888" s="24"/>
      <c r="BT888" s="24"/>
      <c r="BU888" s="24"/>
      <c r="BV888" s="24"/>
      <c r="BW888" s="24"/>
      <c r="BX888" s="24"/>
      <c r="BY888" s="24"/>
      <c r="BZ888" s="24"/>
      <c r="CA888" s="24"/>
      <c r="CB888" s="24"/>
      <c r="CC888" s="24"/>
      <c r="CD888" s="24"/>
    </row>
    <row r="889" spans="1:82" ht="16.5" customHeight="1" x14ac:dyDescent="0.25">
      <c r="A889" s="26"/>
      <c r="B889" s="26"/>
      <c r="C889" s="26"/>
      <c r="D889" s="26"/>
      <c r="E889" s="26"/>
      <c r="F889" s="26"/>
      <c r="G889" s="26"/>
      <c r="H889" s="24"/>
      <c r="I889" s="27"/>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24"/>
      <c r="AH889" s="24"/>
      <c r="AI889" s="24"/>
      <c r="AJ889" s="24"/>
      <c r="AK889" s="24"/>
      <c r="AL889" s="24"/>
      <c r="AM889" s="24"/>
      <c r="AN889" s="24"/>
      <c r="AO889" s="24"/>
      <c r="AP889" s="24"/>
      <c r="AQ889" s="24"/>
      <c r="AR889" s="24"/>
      <c r="AS889" s="24"/>
      <c r="AT889" s="24"/>
      <c r="AU889" s="24"/>
      <c r="AV889" s="24"/>
      <c r="AW889" s="24"/>
      <c r="AX889" s="24"/>
      <c r="AY889" s="24"/>
      <c r="AZ889" s="24"/>
      <c r="BA889" s="24"/>
      <c r="BB889" s="24"/>
      <c r="BC889" s="24"/>
      <c r="BD889" s="24"/>
      <c r="BE889" s="24"/>
      <c r="BF889" s="24"/>
      <c r="BG889" s="24"/>
      <c r="BH889" s="24"/>
      <c r="BI889" s="24"/>
      <c r="BJ889" s="24"/>
      <c r="BK889" s="24"/>
      <c r="BL889" s="24"/>
      <c r="BM889" s="24"/>
      <c r="BN889" s="24"/>
      <c r="BO889" s="24"/>
      <c r="BP889" s="24"/>
      <c r="BQ889" s="24"/>
      <c r="BR889" s="24"/>
      <c r="BS889" s="24"/>
      <c r="BT889" s="24"/>
      <c r="BU889" s="24"/>
      <c r="BV889" s="24"/>
      <c r="BW889" s="24"/>
      <c r="BX889" s="24"/>
      <c r="BY889" s="24"/>
      <c r="BZ889" s="24"/>
      <c r="CA889" s="24"/>
      <c r="CB889" s="24"/>
      <c r="CC889" s="24"/>
      <c r="CD889" s="24"/>
    </row>
    <row r="890" spans="1:82" ht="16.5" customHeight="1" x14ac:dyDescent="0.25">
      <c r="A890" s="26"/>
      <c r="B890" s="26"/>
      <c r="C890" s="26"/>
      <c r="D890" s="26"/>
      <c r="E890" s="26"/>
      <c r="F890" s="26"/>
      <c r="G890" s="26"/>
      <c r="H890" s="24"/>
      <c r="I890" s="27"/>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24"/>
      <c r="AH890" s="24"/>
      <c r="AI890" s="24"/>
      <c r="AJ890" s="24"/>
      <c r="AK890" s="24"/>
      <c r="AL890" s="24"/>
      <c r="AM890" s="24"/>
      <c r="AN890" s="24"/>
      <c r="AO890" s="24"/>
      <c r="AP890" s="24"/>
      <c r="AQ890" s="24"/>
      <c r="AR890" s="24"/>
      <c r="AS890" s="24"/>
      <c r="AT890" s="24"/>
      <c r="AU890" s="24"/>
      <c r="AV890" s="24"/>
      <c r="AW890" s="24"/>
      <c r="AX890" s="24"/>
      <c r="AY890" s="24"/>
      <c r="AZ890" s="24"/>
      <c r="BA890" s="24"/>
      <c r="BB890" s="24"/>
      <c r="BC890" s="24"/>
      <c r="BD890" s="24"/>
      <c r="BE890" s="24"/>
      <c r="BF890" s="24"/>
      <c r="BG890" s="24"/>
      <c r="BH890" s="24"/>
      <c r="BI890" s="24"/>
      <c r="BJ890" s="24"/>
      <c r="BK890" s="24"/>
      <c r="BL890" s="24"/>
      <c r="BM890" s="24"/>
      <c r="BN890" s="24"/>
      <c r="BO890" s="24"/>
      <c r="BP890" s="24"/>
      <c r="BQ890" s="24"/>
      <c r="BR890" s="24"/>
      <c r="BS890" s="24"/>
      <c r="BT890" s="24"/>
      <c r="BU890" s="24"/>
      <c r="BV890" s="24"/>
      <c r="BW890" s="24"/>
      <c r="BX890" s="24"/>
      <c r="BY890" s="24"/>
      <c r="BZ890" s="24"/>
      <c r="CA890" s="24"/>
      <c r="CB890" s="24"/>
      <c r="CC890" s="24"/>
      <c r="CD890" s="24"/>
    </row>
    <row r="891" spans="1:82" ht="16.5" customHeight="1" x14ac:dyDescent="0.25">
      <c r="A891" s="26"/>
      <c r="B891" s="26"/>
      <c r="C891" s="26"/>
      <c r="D891" s="26"/>
      <c r="E891" s="26"/>
      <c r="F891" s="26"/>
      <c r="G891" s="26"/>
      <c r="H891" s="24"/>
      <c r="I891" s="27"/>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24"/>
      <c r="AH891" s="24"/>
      <c r="AI891" s="24"/>
      <c r="AJ891" s="24"/>
      <c r="AK891" s="24"/>
      <c r="AL891" s="24"/>
      <c r="AM891" s="24"/>
      <c r="AN891" s="24"/>
      <c r="AO891" s="24"/>
      <c r="AP891" s="24"/>
      <c r="AQ891" s="24"/>
      <c r="AR891" s="24"/>
      <c r="AS891" s="24"/>
      <c r="AT891" s="24"/>
      <c r="AU891" s="24"/>
      <c r="AV891" s="24"/>
      <c r="AW891" s="24"/>
      <c r="AX891" s="24"/>
      <c r="AY891" s="24"/>
      <c r="AZ891" s="24"/>
      <c r="BA891" s="24"/>
      <c r="BB891" s="24"/>
      <c r="BC891" s="24"/>
      <c r="BD891" s="24"/>
      <c r="BE891" s="24"/>
      <c r="BF891" s="24"/>
      <c r="BG891" s="24"/>
      <c r="BH891" s="24"/>
      <c r="BI891" s="24"/>
      <c r="BJ891" s="24"/>
      <c r="BK891" s="24"/>
      <c r="BL891" s="24"/>
      <c r="BM891" s="24"/>
      <c r="BN891" s="24"/>
      <c r="BO891" s="24"/>
      <c r="BP891" s="24"/>
      <c r="BQ891" s="24"/>
      <c r="BR891" s="24"/>
      <c r="BS891" s="24"/>
      <c r="BT891" s="24"/>
      <c r="BU891" s="24"/>
      <c r="BV891" s="24"/>
      <c r="BW891" s="24"/>
      <c r="BX891" s="24"/>
      <c r="BY891" s="24"/>
      <c r="BZ891" s="24"/>
      <c r="CA891" s="24"/>
      <c r="CB891" s="24"/>
      <c r="CC891" s="24"/>
      <c r="CD891" s="24"/>
    </row>
    <row r="892" spans="1:82" ht="16.5" customHeight="1" x14ac:dyDescent="0.25">
      <c r="A892" s="26"/>
      <c r="B892" s="26"/>
      <c r="C892" s="26"/>
      <c r="D892" s="26"/>
      <c r="E892" s="26"/>
      <c r="F892" s="26"/>
      <c r="G892" s="26"/>
      <c r="H892" s="24"/>
      <c r="I892" s="27"/>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24"/>
      <c r="AH892" s="24"/>
      <c r="AI892" s="24"/>
      <c r="AJ892" s="24"/>
      <c r="AK892" s="24"/>
      <c r="AL892" s="24"/>
      <c r="AM892" s="24"/>
      <c r="AN892" s="24"/>
      <c r="AO892" s="24"/>
      <c r="AP892" s="24"/>
      <c r="AQ892" s="24"/>
      <c r="AR892" s="24"/>
      <c r="AS892" s="24"/>
      <c r="AT892" s="24"/>
      <c r="AU892" s="24"/>
      <c r="AV892" s="24"/>
      <c r="AW892" s="24"/>
      <c r="AX892" s="24"/>
      <c r="AY892" s="24"/>
      <c r="AZ892" s="24"/>
      <c r="BA892" s="24"/>
      <c r="BB892" s="24"/>
      <c r="BC892" s="24"/>
      <c r="BD892" s="24"/>
      <c r="BE892" s="24"/>
      <c r="BF892" s="24"/>
      <c r="BG892" s="24"/>
      <c r="BH892" s="24"/>
      <c r="BI892" s="24"/>
      <c r="BJ892" s="24"/>
      <c r="BK892" s="24"/>
      <c r="BL892" s="24"/>
      <c r="BM892" s="24"/>
      <c r="BN892" s="24"/>
      <c r="BO892" s="24"/>
      <c r="BP892" s="24"/>
      <c r="BQ892" s="24"/>
      <c r="BR892" s="24"/>
      <c r="BS892" s="24"/>
      <c r="BT892" s="24"/>
      <c r="BU892" s="24"/>
      <c r="BV892" s="24"/>
      <c r="BW892" s="24"/>
      <c r="BX892" s="24"/>
      <c r="BY892" s="24"/>
      <c r="BZ892" s="24"/>
      <c r="CA892" s="24"/>
      <c r="CB892" s="24"/>
      <c r="CC892" s="24"/>
      <c r="CD892" s="24"/>
    </row>
    <row r="893" spans="1:82" ht="16.5" customHeight="1" x14ac:dyDescent="0.25">
      <c r="A893" s="26"/>
      <c r="B893" s="26"/>
      <c r="C893" s="26"/>
      <c r="D893" s="26"/>
      <c r="E893" s="26"/>
      <c r="F893" s="26"/>
      <c r="G893" s="26"/>
      <c r="H893" s="24"/>
      <c r="I893" s="27"/>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24"/>
      <c r="AH893" s="24"/>
      <c r="AI893" s="24"/>
      <c r="AJ893" s="24"/>
      <c r="AK893" s="24"/>
      <c r="AL893" s="24"/>
      <c r="AM893" s="24"/>
      <c r="AN893" s="24"/>
      <c r="AO893" s="24"/>
      <c r="AP893" s="24"/>
      <c r="AQ893" s="24"/>
      <c r="AR893" s="24"/>
      <c r="AS893" s="24"/>
      <c r="AT893" s="24"/>
      <c r="AU893" s="24"/>
      <c r="AV893" s="24"/>
      <c r="AW893" s="24"/>
      <c r="AX893" s="24"/>
      <c r="AY893" s="24"/>
      <c r="AZ893" s="24"/>
      <c r="BA893" s="24"/>
      <c r="BB893" s="24"/>
      <c r="BC893" s="24"/>
      <c r="BD893" s="24"/>
      <c r="BE893" s="24"/>
      <c r="BF893" s="24"/>
      <c r="BG893" s="24"/>
      <c r="BH893" s="24"/>
      <c r="BI893" s="24"/>
      <c r="BJ893" s="24"/>
      <c r="BK893" s="24"/>
      <c r="BL893" s="24"/>
      <c r="BM893" s="24"/>
      <c r="BN893" s="24"/>
      <c r="BO893" s="24"/>
      <c r="BP893" s="24"/>
      <c r="BQ893" s="24"/>
      <c r="BR893" s="24"/>
      <c r="BS893" s="24"/>
      <c r="BT893" s="24"/>
      <c r="BU893" s="24"/>
      <c r="BV893" s="24"/>
      <c r="BW893" s="24"/>
      <c r="BX893" s="24"/>
      <c r="BY893" s="24"/>
      <c r="BZ893" s="24"/>
      <c r="CA893" s="24"/>
      <c r="CB893" s="24"/>
      <c r="CC893" s="24"/>
      <c r="CD893" s="24"/>
    </row>
    <row r="894" spans="1:82" ht="16.5" customHeight="1" x14ac:dyDescent="0.25">
      <c r="A894" s="26"/>
      <c r="B894" s="26"/>
      <c r="C894" s="26"/>
      <c r="D894" s="26"/>
      <c r="E894" s="26"/>
      <c r="F894" s="26"/>
      <c r="G894" s="26"/>
      <c r="H894" s="24"/>
      <c r="I894" s="27"/>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24"/>
      <c r="AH894" s="24"/>
      <c r="AI894" s="24"/>
      <c r="AJ894" s="24"/>
      <c r="AK894" s="24"/>
      <c r="AL894" s="24"/>
      <c r="AM894" s="24"/>
      <c r="AN894" s="24"/>
      <c r="AO894" s="24"/>
      <c r="AP894" s="24"/>
      <c r="AQ894" s="24"/>
      <c r="AR894" s="24"/>
      <c r="AS894" s="24"/>
      <c r="AT894" s="24"/>
      <c r="AU894" s="24"/>
      <c r="AV894" s="24"/>
      <c r="AW894" s="24"/>
      <c r="AX894" s="24"/>
      <c r="AY894" s="24"/>
      <c r="AZ894" s="24"/>
      <c r="BA894" s="24"/>
      <c r="BB894" s="24"/>
      <c r="BC894" s="24"/>
      <c r="BD894" s="24"/>
      <c r="BE894" s="24"/>
      <c r="BF894" s="24"/>
      <c r="BG894" s="24"/>
      <c r="BH894" s="24"/>
      <c r="BI894" s="24"/>
      <c r="BJ894" s="24"/>
      <c r="BK894" s="24"/>
      <c r="BL894" s="24"/>
      <c r="BM894" s="24"/>
      <c r="BN894" s="24"/>
      <c r="BO894" s="24"/>
      <c r="BP894" s="24"/>
      <c r="BQ894" s="24"/>
      <c r="BR894" s="24"/>
      <c r="BS894" s="24"/>
      <c r="BT894" s="24"/>
      <c r="BU894" s="24"/>
      <c r="BV894" s="24"/>
      <c r="BW894" s="24"/>
      <c r="BX894" s="24"/>
      <c r="BY894" s="24"/>
      <c r="BZ894" s="24"/>
      <c r="CA894" s="24"/>
      <c r="CB894" s="24"/>
      <c r="CC894" s="24"/>
      <c r="CD894" s="24"/>
    </row>
    <row r="895" spans="1:82" ht="16.5" customHeight="1" x14ac:dyDescent="0.25">
      <c r="A895" s="26"/>
      <c r="B895" s="26"/>
      <c r="C895" s="26"/>
      <c r="D895" s="26"/>
      <c r="E895" s="26"/>
      <c r="F895" s="26"/>
      <c r="G895" s="26"/>
      <c r="H895" s="24"/>
      <c r="I895" s="27"/>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24"/>
      <c r="AH895" s="24"/>
      <c r="AI895" s="24"/>
      <c r="AJ895" s="24"/>
      <c r="AK895" s="24"/>
      <c r="AL895" s="24"/>
      <c r="AM895" s="24"/>
      <c r="AN895" s="24"/>
      <c r="AO895" s="24"/>
      <c r="AP895" s="24"/>
      <c r="AQ895" s="24"/>
      <c r="AR895" s="24"/>
      <c r="AS895" s="24"/>
      <c r="AT895" s="24"/>
      <c r="AU895" s="24"/>
      <c r="AV895" s="24"/>
      <c r="AW895" s="24"/>
      <c r="AX895" s="24"/>
      <c r="AY895" s="24"/>
      <c r="AZ895" s="24"/>
      <c r="BA895" s="24"/>
      <c r="BB895" s="24"/>
      <c r="BC895" s="24"/>
      <c r="BD895" s="24"/>
      <c r="BE895" s="24"/>
      <c r="BF895" s="24"/>
      <c r="BG895" s="24"/>
      <c r="BH895" s="24"/>
      <c r="BI895" s="24"/>
      <c r="BJ895" s="24"/>
      <c r="BK895" s="24"/>
      <c r="BL895" s="24"/>
      <c r="BM895" s="24"/>
      <c r="BN895" s="24"/>
      <c r="BO895" s="24"/>
      <c r="BP895" s="24"/>
      <c r="BQ895" s="24"/>
      <c r="BR895" s="24"/>
      <c r="BS895" s="24"/>
      <c r="BT895" s="24"/>
      <c r="BU895" s="24"/>
      <c r="BV895" s="24"/>
      <c r="BW895" s="24"/>
      <c r="BX895" s="24"/>
      <c r="BY895" s="24"/>
      <c r="BZ895" s="24"/>
      <c r="CA895" s="24"/>
      <c r="CB895" s="24"/>
      <c r="CC895" s="24"/>
      <c r="CD895" s="24"/>
    </row>
    <row r="896" spans="1:82" ht="16.5" customHeight="1" x14ac:dyDescent="0.25">
      <c r="A896" s="26"/>
      <c r="B896" s="26"/>
      <c r="C896" s="26"/>
      <c r="D896" s="26"/>
      <c r="E896" s="26"/>
      <c r="F896" s="26"/>
      <c r="G896" s="26"/>
      <c r="H896" s="24"/>
      <c r="I896" s="27"/>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24"/>
      <c r="AH896" s="24"/>
      <c r="AI896" s="24"/>
      <c r="AJ896" s="24"/>
      <c r="AK896" s="24"/>
      <c r="AL896" s="24"/>
      <c r="AM896" s="24"/>
      <c r="AN896" s="24"/>
      <c r="AO896" s="24"/>
      <c r="AP896" s="24"/>
      <c r="AQ896" s="24"/>
      <c r="AR896" s="24"/>
      <c r="AS896" s="24"/>
      <c r="AT896" s="24"/>
      <c r="AU896" s="24"/>
      <c r="AV896" s="24"/>
      <c r="AW896" s="24"/>
      <c r="AX896" s="24"/>
      <c r="AY896" s="24"/>
      <c r="AZ896" s="24"/>
      <c r="BA896" s="24"/>
      <c r="BB896" s="24"/>
      <c r="BC896" s="24"/>
      <c r="BD896" s="24"/>
      <c r="BE896" s="24"/>
      <c r="BF896" s="24"/>
      <c r="BG896" s="24"/>
      <c r="BH896" s="24"/>
      <c r="BI896" s="24"/>
      <c r="BJ896" s="24"/>
      <c r="BK896" s="24"/>
      <c r="BL896" s="24"/>
      <c r="BM896" s="24"/>
      <c r="BN896" s="24"/>
      <c r="BO896" s="24"/>
      <c r="BP896" s="24"/>
      <c r="BQ896" s="24"/>
      <c r="BR896" s="24"/>
      <c r="BS896" s="24"/>
      <c r="BT896" s="24"/>
      <c r="BU896" s="24"/>
      <c r="BV896" s="24"/>
      <c r="BW896" s="24"/>
      <c r="BX896" s="24"/>
      <c r="BY896" s="24"/>
      <c r="BZ896" s="24"/>
      <c r="CA896" s="24"/>
      <c r="CB896" s="24"/>
      <c r="CC896" s="24"/>
      <c r="CD896" s="24"/>
    </row>
    <row r="897" spans="1:82" ht="16.5" customHeight="1" x14ac:dyDescent="0.25">
      <c r="A897" s="26"/>
      <c r="B897" s="26"/>
      <c r="C897" s="26"/>
      <c r="D897" s="26"/>
      <c r="E897" s="26"/>
      <c r="F897" s="26"/>
      <c r="G897" s="26"/>
      <c r="H897" s="24"/>
      <c r="I897" s="27"/>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24"/>
      <c r="AH897" s="24"/>
      <c r="AI897" s="24"/>
      <c r="AJ897" s="24"/>
      <c r="AK897" s="24"/>
      <c r="AL897" s="24"/>
      <c r="AM897" s="24"/>
      <c r="AN897" s="24"/>
      <c r="AO897" s="24"/>
      <c r="AP897" s="24"/>
      <c r="AQ897" s="24"/>
      <c r="AR897" s="24"/>
      <c r="AS897" s="24"/>
      <c r="AT897" s="24"/>
      <c r="AU897" s="24"/>
      <c r="AV897" s="24"/>
      <c r="AW897" s="24"/>
      <c r="AX897" s="24"/>
      <c r="AY897" s="24"/>
      <c r="AZ897" s="24"/>
      <c r="BA897" s="24"/>
      <c r="BB897" s="24"/>
      <c r="BC897" s="24"/>
      <c r="BD897" s="24"/>
      <c r="BE897" s="24"/>
      <c r="BF897" s="24"/>
      <c r="BG897" s="24"/>
      <c r="BH897" s="24"/>
      <c r="BI897" s="24"/>
      <c r="BJ897" s="24"/>
      <c r="BK897" s="24"/>
      <c r="BL897" s="24"/>
      <c r="BM897" s="24"/>
      <c r="BN897" s="24"/>
      <c r="BO897" s="24"/>
      <c r="BP897" s="24"/>
      <c r="BQ897" s="24"/>
      <c r="BR897" s="24"/>
      <c r="BS897" s="24"/>
      <c r="BT897" s="24"/>
      <c r="BU897" s="24"/>
      <c r="BV897" s="24"/>
      <c r="BW897" s="24"/>
      <c r="BX897" s="24"/>
      <c r="BY897" s="24"/>
      <c r="BZ897" s="24"/>
      <c r="CA897" s="24"/>
      <c r="CB897" s="24"/>
      <c r="CC897" s="24"/>
      <c r="CD897" s="24"/>
    </row>
    <row r="898" spans="1:82" ht="16.5" customHeight="1" x14ac:dyDescent="0.25">
      <c r="A898" s="26"/>
      <c r="B898" s="26"/>
      <c r="C898" s="26"/>
      <c r="D898" s="26"/>
      <c r="E898" s="26"/>
      <c r="F898" s="26"/>
      <c r="G898" s="26"/>
      <c r="H898" s="24"/>
      <c r="I898" s="27"/>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24"/>
      <c r="AH898" s="24"/>
      <c r="AI898" s="24"/>
      <c r="AJ898" s="24"/>
      <c r="AK898" s="24"/>
      <c r="AL898" s="24"/>
      <c r="AM898" s="24"/>
      <c r="AN898" s="24"/>
      <c r="AO898" s="24"/>
      <c r="AP898" s="24"/>
      <c r="AQ898" s="24"/>
      <c r="AR898" s="24"/>
      <c r="AS898" s="24"/>
      <c r="AT898" s="24"/>
      <c r="AU898" s="24"/>
      <c r="AV898" s="24"/>
      <c r="AW898" s="24"/>
      <c r="AX898" s="24"/>
      <c r="AY898" s="24"/>
      <c r="AZ898" s="24"/>
      <c r="BA898" s="24"/>
      <c r="BB898" s="24"/>
      <c r="BC898" s="24"/>
      <c r="BD898" s="24"/>
      <c r="BE898" s="24"/>
      <c r="BF898" s="24"/>
      <c r="BG898" s="24"/>
      <c r="BH898" s="24"/>
      <c r="BI898" s="24"/>
      <c r="BJ898" s="24"/>
      <c r="BK898" s="24"/>
      <c r="BL898" s="24"/>
      <c r="BM898" s="24"/>
      <c r="BN898" s="24"/>
      <c r="BO898" s="24"/>
      <c r="BP898" s="24"/>
      <c r="BQ898" s="24"/>
      <c r="BR898" s="24"/>
      <c r="BS898" s="24"/>
      <c r="BT898" s="24"/>
      <c r="BU898" s="24"/>
      <c r="BV898" s="24"/>
      <c r="BW898" s="24"/>
      <c r="BX898" s="24"/>
      <c r="BY898" s="24"/>
      <c r="BZ898" s="24"/>
      <c r="CA898" s="24"/>
      <c r="CB898" s="24"/>
      <c r="CC898" s="24"/>
      <c r="CD898" s="24"/>
    </row>
    <row r="899" spans="1:82" ht="16.5" customHeight="1" x14ac:dyDescent="0.25">
      <c r="A899" s="26"/>
      <c r="B899" s="26"/>
      <c r="C899" s="26"/>
      <c r="D899" s="26"/>
      <c r="E899" s="26"/>
      <c r="F899" s="26"/>
      <c r="G899" s="26"/>
      <c r="H899" s="24"/>
      <c r="I899" s="27"/>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24"/>
      <c r="AH899" s="24"/>
      <c r="AI899" s="24"/>
      <c r="AJ899" s="24"/>
      <c r="AK899" s="24"/>
      <c r="AL899" s="24"/>
      <c r="AM899" s="24"/>
      <c r="AN899" s="24"/>
      <c r="AO899" s="24"/>
      <c r="AP899" s="24"/>
      <c r="AQ899" s="24"/>
      <c r="AR899" s="24"/>
      <c r="AS899" s="24"/>
      <c r="AT899" s="24"/>
      <c r="AU899" s="24"/>
      <c r="AV899" s="24"/>
      <c r="AW899" s="24"/>
      <c r="AX899" s="24"/>
      <c r="AY899" s="24"/>
      <c r="AZ899" s="24"/>
      <c r="BA899" s="24"/>
      <c r="BB899" s="24"/>
      <c r="BC899" s="24"/>
      <c r="BD899" s="24"/>
      <c r="BE899" s="24"/>
      <c r="BF899" s="24"/>
      <c r="BG899" s="24"/>
      <c r="BH899" s="24"/>
      <c r="BI899" s="24"/>
      <c r="BJ899" s="24"/>
      <c r="BK899" s="24"/>
      <c r="BL899" s="24"/>
      <c r="BM899" s="24"/>
      <c r="BN899" s="24"/>
      <c r="BO899" s="24"/>
      <c r="BP899" s="24"/>
      <c r="BQ899" s="24"/>
      <c r="BR899" s="24"/>
      <c r="BS899" s="24"/>
      <c r="BT899" s="24"/>
      <c r="BU899" s="24"/>
      <c r="BV899" s="24"/>
      <c r="BW899" s="24"/>
      <c r="BX899" s="24"/>
      <c r="BY899" s="24"/>
      <c r="BZ899" s="24"/>
      <c r="CA899" s="24"/>
      <c r="CB899" s="24"/>
      <c r="CC899" s="24"/>
      <c r="CD899" s="24"/>
    </row>
    <row r="900" spans="1:82" ht="16.5" customHeight="1" x14ac:dyDescent="0.25">
      <c r="A900" s="26"/>
      <c r="B900" s="26"/>
      <c r="C900" s="26"/>
      <c r="D900" s="26"/>
      <c r="E900" s="26"/>
      <c r="F900" s="26"/>
      <c r="G900" s="26"/>
      <c r="H900" s="24"/>
      <c r="I900" s="27"/>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24"/>
      <c r="AH900" s="24"/>
      <c r="AI900" s="24"/>
      <c r="AJ900" s="24"/>
      <c r="AK900" s="24"/>
      <c r="AL900" s="24"/>
      <c r="AM900" s="24"/>
      <c r="AN900" s="24"/>
      <c r="AO900" s="24"/>
      <c r="AP900" s="24"/>
      <c r="AQ900" s="24"/>
      <c r="AR900" s="24"/>
      <c r="AS900" s="24"/>
      <c r="AT900" s="24"/>
      <c r="AU900" s="24"/>
      <c r="AV900" s="24"/>
      <c r="AW900" s="24"/>
      <c r="AX900" s="24"/>
      <c r="AY900" s="24"/>
      <c r="AZ900" s="24"/>
      <c r="BA900" s="24"/>
      <c r="BB900" s="24"/>
      <c r="BC900" s="24"/>
      <c r="BD900" s="24"/>
      <c r="BE900" s="24"/>
      <c r="BF900" s="24"/>
      <c r="BG900" s="24"/>
      <c r="BH900" s="24"/>
      <c r="BI900" s="24"/>
      <c r="BJ900" s="24"/>
      <c r="BK900" s="24"/>
      <c r="BL900" s="24"/>
      <c r="BM900" s="24"/>
      <c r="BN900" s="24"/>
      <c r="BO900" s="24"/>
      <c r="BP900" s="24"/>
      <c r="BQ900" s="24"/>
      <c r="BR900" s="24"/>
      <c r="BS900" s="24"/>
      <c r="BT900" s="24"/>
      <c r="BU900" s="24"/>
      <c r="BV900" s="24"/>
      <c r="BW900" s="24"/>
      <c r="BX900" s="24"/>
      <c r="BY900" s="24"/>
      <c r="BZ900" s="24"/>
      <c r="CA900" s="24"/>
      <c r="CB900" s="24"/>
      <c r="CC900" s="24"/>
      <c r="CD900" s="24"/>
    </row>
    <row r="901" spans="1:82" ht="16.5" customHeight="1" x14ac:dyDescent="0.25">
      <c r="A901" s="26"/>
      <c r="B901" s="26"/>
      <c r="C901" s="26"/>
      <c r="D901" s="26"/>
      <c r="E901" s="26"/>
      <c r="F901" s="26"/>
      <c r="G901" s="26"/>
      <c r="H901" s="24"/>
      <c r="I901" s="27"/>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24"/>
      <c r="AH901" s="24"/>
      <c r="AI901" s="24"/>
      <c r="AJ901" s="24"/>
      <c r="AK901" s="24"/>
      <c r="AL901" s="24"/>
      <c r="AM901" s="24"/>
      <c r="AN901" s="24"/>
      <c r="AO901" s="24"/>
      <c r="AP901" s="24"/>
      <c r="AQ901" s="24"/>
      <c r="AR901" s="24"/>
      <c r="AS901" s="24"/>
      <c r="AT901" s="24"/>
      <c r="AU901" s="24"/>
      <c r="AV901" s="24"/>
      <c r="AW901" s="24"/>
      <c r="AX901" s="24"/>
      <c r="AY901" s="24"/>
      <c r="AZ901" s="24"/>
      <c r="BA901" s="24"/>
      <c r="BB901" s="24"/>
      <c r="BC901" s="24"/>
      <c r="BD901" s="24"/>
      <c r="BE901" s="24"/>
      <c r="BF901" s="24"/>
      <c r="BG901" s="24"/>
      <c r="BH901" s="24"/>
      <c r="BI901" s="24"/>
      <c r="BJ901" s="24"/>
      <c r="BK901" s="24"/>
      <c r="BL901" s="24"/>
      <c r="BM901" s="24"/>
      <c r="BN901" s="24"/>
      <c r="BO901" s="24"/>
      <c r="BP901" s="24"/>
      <c r="BQ901" s="24"/>
      <c r="BR901" s="24"/>
      <c r="BS901" s="24"/>
      <c r="BT901" s="24"/>
      <c r="BU901" s="24"/>
      <c r="BV901" s="24"/>
      <c r="BW901" s="24"/>
      <c r="BX901" s="24"/>
      <c r="BY901" s="24"/>
      <c r="BZ901" s="24"/>
      <c r="CA901" s="24"/>
      <c r="CB901" s="24"/>
      <c r="CC901" s="24"/>
      <c r="CD901" s="24"/>
    </row>
    <row r="902" spans="1:82" ht="16.5" customHeight="1" x14ac:dyDescent="0.25">
      <c r="A902" s="26"/>
      <c r="B902" s="26"/>
      <c r="C902" s="26"/>
      <c r="D902" s="26"/>
      <c r="E902" s="26"/>
      <c r="F902" s="26"/>
      <c r="G902" s="26"/>
      <c r="H902" s="24"/>
      <c r="I902" s="27"/>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c r="BC902" s="24"/>
      <c r="BD902" s="24"/>
      <c r="BE902" s="24"/>
      <c r="BF902" s="24"/>
      <c r="BG902" s="24"/>
      <c r="BH902" s="24"/>
      <c r="BI902" s="24"/>
      <c r="BJ902" s="24"/>
      <c r="BK902" s="24"/>
      <c r="BL902" s="24"/>
      <c r="BM902" s="24"/>
      <c r="BN902" s="24"/>
      <c r="BO902" s="24"/>
      <c r="BP902" s="24"/>
      <c r="BQ902" s="24"/>
      <c r="BR902" s="24"/>
      <c r="BS902" s="24"/>
      <c r="BT902" s="24"/>
      <c r="BU902" s="24"/>
      <c r="BV902" s="24"/>
      <c r="BW902" s="24"/>
      <c r="BX902" s="24"/>
      <c r="BY902" s="24"/>
      <c r="BZ902" s="24"/>
      <c r="CA902" s="24"/>
      <c r="CB902" s="24"/>
      <c r="CC902" s="24"/>
      <c r="CD902" s="24"/>
    </row>
    <row r="903" spans="1:82" ht="16.5" customHeight="1" x14ac:dyDescent="0.25">
      <c r="A903" s="26"/>
      <c r="B903" s="26"/>
      <c r="C903" s="26"/>
      <c r="D903" s="26"/>
      <c r="E903" s="26"/>
      <c r="F903" s="26"/>
      <c r="G903" s="26"/>
      <c r="H903" s="24"/>
      <c r="I903" s="27"/>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c r="BC903" s="24"/>
      <c r="BD903" s="24"/>
      <c r="BE903" s="24"/>
      <c r="BF903" s="24"/>
      <c r="BG903" s="24"/>
      <c r="BH903" s="24"/>
      <c r="BI903" s="24"/>
      <c r="BJ903" s="24"/>
      <c r="BK903" s="24"/>
      <c r="BL903" s="24"/>
      <c r="BM903" s="24"/>
      <c r="BN903" s="24"/>
      <c r="BO903" s="24"/>
      <c r="BP903" s="24"/>
      <c r="BQ903" s="24"/>
      <c r="BR903" s="24"/>
      <c r="BS903" s="24"/>
      <c r="BT903" s="24"/>
      <c r="BU903" s="24"/>
      <c r="BV903" s="24"/>
      <c r="BW903" s="24"/>
      <c r="BX903" s="24"/>
      <c r="BY903" s="24"/>
      <c r="BZ903" s="24"/>
      <c r="CA903" s="24"/>
      <c r="CB903" s="24"/>
      <c r="CC903" s="24"/>
      <c r="CD903" s="24"/>
    </row>
    <row r="904" spans="1:82" ht="16.5" customHeight="1" x14ac:dyDescent="0.25">
      <c r="A904" s="26"/>
      <c r="B904" s="26"/>
      <c r="C904" s="26"/>
      <c r="D904" s="26"/>
      <c r="E904" s="26"/>
      <c r="F904" s="26"/>
      <c r="G904" s="26"/>
      <c r="H904" s="24"/>
      <c r="I904" s="27"/>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C904" s="24"/>
      <c r="BD904" s="24"/>
      <c r="BE904" s="24"/>
      <c r="BF904" s="24"/>
      <c r="BG904" s="24"/>
      <c r="BH904" s="24"/>
      <c r="BI904" s="24"/>
      <c r="BJ904" s="24"/>
      <c r="BK904" s="24"/>
      <c r="BL904" s="24"/>
      <c r="BM904" s="24"/>
      <c r="BN904" s="24"/>
      <c r="BO904" s="24"/>
      <c r="BP904" s="24"/>
      <c r="BQ904" s="24"/>
      <c r="BR904" s="24"/>
      <c r="BS904" s="24"/>
      <c r="BT904" s="24"/>
      <c r="BU904" s="24"/>
      <c r="BV904" s="24"/>
      <c r="BW904" s="24"/>
      <c r="BX904" s="24"/>
      <c r="BY904" s="24"/>
      <c r="BZ904" s="24"/>
      <c r="CA904" s="24"/>
      <c r="CB904" s="24"/>
      <c r="CC904" s="24"/>
      <c r="CD904" s="24"/>
    </row>
    <row r="905" spans="1:82" ht="16.5" customHeight="1" x14ac:dyDescent="0.25">
      <c r="A905" s="26"/>
      <c r="B905" s="26"/>
      <c r="C905" s="26"/>
      <c r="D905" s="26"/>
      <c r="E905" s="26"/>
      <c r="F905" s="26"/>
      <c r="G905" s="26"/>
      <c r="H905" s="24"/>
      <c r="I905" s="27"/>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c r="BC905" s="24"/>
      <c r="BD905" s="24"/>
      <c r="BE905" s="24"/>
      <c r="BF905" s="24"/>
      <c r="BG905" s="24"/>
      <c r="BH905" s="24"/>
      <c r="BI905" s="24"/>
      <c r="BJ905" s="24"/>
      <c r="BK905" s="24"/>
      <c r="BL905" s="24"/>
      <c r="BM905" s="24"/>
      <c r="BN905" s="24"/>
      <c r="BO905" s="24"/>
      <c r="BP905" s="24"/>
      <c r="BQ905" s="24"/>
      <c r="BR905" s="24"/>
      <c r="BS905" s="24"/>
      <c r="BT905" s="24"/>
      <c r="BU905" s="24"/>
      <c r="BV905" s="24"/>
      <c r="BW905" s="24"/>
      <c r="BX905" s="24"/>
      <c r="BY905" s="24"/>
      <c r="BZ905" s="24"/>
      <c r="CA905" s="24"/>
      <c r="CB905" s="24"/>
      <c r="CC905" s="24"/>
      <c r="CD905" s="24"/>
    </row>
    <row r="906" spans="1:82" ht="16.5" customHeight="1" x14ac:dyDescent="0.25">
      <c r="A906" s="26"/>
      <c r="B906" s="26"/>
      <c r="C906" s="26"/>
      <c r="D906" s="26"/>
      <c r="E906" s="26"/>
      <c r="F906" s="26"/>
      <c r="G906" s="26"/>
      <c r="H906" s="24"/>
      <c r="I906" s="27"/>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c r="BC906" s="24"/>
      <c r="BD906" s="24"/>
      <c r="BE906" s="24"/>
      <c r="BF906" s="24"/>
      <c r="BG906" s="24"/>
      <c r="BH906" s="24"/>
      <c r="BI906" s="24"/>
      <c r="BJ906" s="24"/>
      <c r="BK906" s="24"/>
      <c r="BL906" s="24"/>
      <c r="BM906" s="24"/>
      <c r="BN906" s="24"/>
      <c r="BO906" s="24"/>
      <c r="BP906" s="24"/>
      <c r="BQ906" s="24"/>
      <c r="BR906" s="24"/>
      <c r="BS906" s="24"/>
      <c r="BT906" s="24"/>
      <c r="BU906" s="24"/>
      <c r="BV906" s="24"/>
      <c r="BW906" s="24"/>
      <c r="BX906" s="24"/>
      <c r="BY906" s="24"/>
      <c r="BZ906" s="24"/>
      <c r="CA906" s="24"/>
      <c r="CB906" s="24"/>
      <c r="CC906" s="24"/>
      <c r="CD906" s="24"/>
    </row>
    <row r="907" spans="1:82" ht="16.5" customHeight="1" x14ac:dyDescent="0.25">
      <c r="A907" s="26"/>
      <c r="B907" s="26"/>
      <c r="C907" s="26"/>
      <c r="D907" s="26"/>
      <c r="E907" s="26"/>
      <c r="F907" s="26"/>
      <c r="G907" s="26"/>
      <c r="H907" s="24"/>
      <c r="I907" s="27"/>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24"/>
      <c r="AH907" s="24"/>
      <c r="AI907" s="24"/>
      <c r="AJ907" s="24"/>
      <c r="AK907" s="24"/>
      <c r="AL907" s="24"/>
      <c r="AM907" s="24"/>
      <c r="AN907" s="24"/>
      <c r="AO907" s="24"/>
      <c r="AP907" s="24"/>
      <c r="AQ907" s="24"/>
      <c r="AR907" s="24"/>
      <c r="AS907" s="24"/>
      <c r="AT907" s="24"/>
      <c r="AU907" s="24"/>
      <c r="AV907" s="24"/>
      <c r="AW907" s="24"/>
      <c r="AX907" s="24"/>
      <c r="AY907" s="24"/>
      <c r="AZ907" s="24"/>
      <c r="BA907" s="24"/>
      <c r="BB907" s="24"/>
      <c r="BC907" s="24"/>
      <c r="BD907" s="24"/>
      <c r="BE907" s="24"/>
      <c r="BF907" s="24"/>
      <c r="BG907" s="24"/>
      <c r="BH907" s="24"/>
      <c r="BI907" s="24"/>
      <c r="BJ907" s="24"/>
      <c r="BK907" s="24"/>
      <c r="BL907" s="24"/>
      <c r="BM907" s="24"/>
      <c r="BN907" s="24"/>
      <c r="BO907" s="24"/>
      <c r="BP907" s="24"/>
      <c r="BQ907" s="24"/>
      <c r="BR907" s="24"/>
      <c r="BS907" s="24"/>
      <c r="BT907" s="24"/>
      <c r="BU907" s="24"/>
      <c r="BV907" s="24"/>
      <c r="BW907" s="24"/>
      <c r="BX907" s="24"/>
      <c r="BY907" s="24"/>
      <c r="BZ907" s="24"/>
      <c r="CA907" s="24"/>
      <c r="CB907" s="24"/>
      <c r="CC907" s="24"/>
      <c r="CD907" s="24"/>
    </row>
    <row r="908" spans="1:82" ht="16.5" customHeight="1" x14ac:dyDescent="0.25">
      <c r="A908" s="26"/>
      <c r="B908" s="26"/>
      <c r="C908" s="26"/>
      <c r="D908" s="26"/>
      <c r="E908" s="26"/>
      <c r="F908" s="26"/>
      <c r="G908" s="26"/>
      <c r="H908" s="24"/>
      <c r="I908" s="27"/>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24"/>
      <c r="AH908" s="24"/>
      <c r="AI908" s="24"/>
      <c r="AJ908" s="24"/>
      <c r="AK908" s="24"/>
      <c r="AL908" s="24"/>
      <c r="AM908" s="24"/>
      <c r="AN908" s="24"/>
      <c r="AO908" s="24"/>
      <c r="AP908" s="24"/>
      <c r="AQ908" s="24"/>
      <c r="AR908" s="24"/>
      <c r="AS908" s="24"/>
      <c r="AT908" s="24"/>
      <c r="AU908" s="24"/>
      <c r="AV908" s="24"/>
      <c r="AW908" s="24"/>
      <c r="AX908" s="24"/>
      <c r="AY908" s="24"/>
      <c r="AZ908" s="24"/>
      <c r="BA908" s="24"/>
      <c r="BB908" s="24"/>
      <c r="BC908" s="24"/>
      <c r="BD908" s="24"/>
      <c r="BE908" s="24"/>
      <c r="BF908" s="24"/>
      <c r="BG908" s="24"/>
      <c r="BH908" s="24"/>
      <c r="BI908" s="24"/>
      <c r="BJ908" s="24"/>
      <c r="BK908" s="24"/>
      <c r="BL908" s="24"/>
      <c r="BM908" s="24"/>
      <c r="BN908" s="24"/>
      <c r="BO908" s="24"/>
      <c r="BP908" s="24"/>
      <c r="BQ908" s="24"/>
      <c r="BR908" s="24"/>
      <c r="BS908" s="24"/>
      <c r="BT908" s="24"/>
      <c r="BU908" s="24"/>
      <c r="BV908" s="24"/>
      <c r="BW908" s="24"/>
      <c r="BX908" s="24"/>
      <c r="BY908" s="24"/>
      <c r="BZ908" s="24"/>
      <c r="CA908" s="24"/>
      <c r="CB908" s="24"/>
      <c r="CC908" s="24"/>
      <c r="CD908" s="24"/>
    </row>
    <row r="909" spans="1:82" ht="16.5" customHeight="1" x14ac:dyDescent="0.25">
      <c r="A909" s="26"/>
      <c r="B909" s="26"/>
      <c r="C909" s="26"/>
      <c r="D909" s="26"/>
      <c r="E909" s="26"/>
      <c r="F909" s="26"/>
      <c r="G909" s="26"/>
      <c r="H909" s="24"/>
      <c r="I909" s="27"/>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24"/>
      <c r="AH909" s="24"/>
      <c r="AI909" s="24"/>
      <c r="AJ909" s="24"/>
      <c r="AK909" s="24"/>
      <c r="AL909" s="24"/>
      <c r="AM909" s="24"/>
      <c r="AN909" s="24"/>
      <c r="AO909" s="24"/>
      <c r="AP909" s="24"/>
      <c r="AQ909" s="24"/>
      <c r="AR909" s="24"/>
      <c r="AS909" s="24"/>
      <c r="AT909" s="24"/>
      <c r="AU909" s="24"/>
      <c r="AV909" s="24"/>
      <c r="AW909" s="24"/>
      <c r="AX909" s="24"/>
      <c r="AY909" s="24"/>
      <c r="AZ909" s="24"/>
      <c r="BA909" s="24"/>
      <c r="BB909" s="24"/>
      <c r="BC909" s="24"/>
      <c r="BD909" s="24"/>
      <c r="BE909" s="24"/>
      <c r="BF909" s="24"/>
      <c r="BG909" s="24"/>
      <c r="BH909" s="24"/>
      <c r="BI909" s="24"/>
      <c r="BJ909" s="24"/>
      <c r="BK909" s="24"/>
      <c r="BL909" s="24"/>
      <c r="BM909" s="24"/>
      <c r="BN909" s="24"/>
      <c r="BO909" s="24"/>
      <c r="BP909" s="24"/>
      <c r="BQ909" s="24"/>
      <c r="BR909" s="24"/>
      <c r="BS909" s="24"/>
      <c r="BT909" s="24"/>
      <c r="BU909" s="24"/>
      <c r="BV909" s="24"/>
      <c r="BW909" s="24"/>
      <c r="BX909" s="24"/>
      <c r="BY909" s="24"/>
      <c r="BZ909" s="24"/>
      <c r="CA909" s="24"/>
      <c r="CB909" s="24"/>
      <c r="CC909" s="24"/>
      <c r="CD909" s="24"/>
    </row>
    <row r="910" spans="1:82" ht="16.5" customHeight="1" x14ac:dyDescent="0.25">
      <c r="A910" s="26"/>
      <c r="B910" s="26"/>
      <c r="C910" s="26"/>
      <c r="D910" s="26"/>
      <c r="E910" s="26"/>
      <c r="F910" s="26"/>
      <c r="G910" s="26"/>
      <c r="H910" s="24"/>
      <c r="I910" s="27"/>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24"/>
      <c r="AH910" s="24"/>
      <c r="AI910" s="24"/>
      <c r="AJ910" s="24"/>
      <c r="AK910" s="24"/>
      <c r="AL910" s="24"/>
      <c r="AM910" s="24"/>
      <c r="AN910" s="24"/>
      <c r="AO910" s="24"/>
      <c r="AP910" s="24"/>
      <c r="AQ910" s="24"/>
      <c r="AR910" s="24"/>
      <c r="AS910" s="24"/>
      <c r="AT910" s="24"/>
      <c r="AU910" s="24"/>
      <c r="AV910" s="24"/>
      <c r="AW910" s="24"/>
      <c r="AX910" s="24"/>
      <c r="AY910" s="24"/>
      <c r="AZ910" s="24"/>
      <c r="BA910" s="24"/>
      <c r="BB910" s="24"/>
      <c r="BC910" s="24"/>
      <c r="BD910" s="24"/>
      <c r="BE910" s="24"/>
      <c r="BF910" s="24"/>
      <c r="BG910" s="24"/>
      <c r="BH910" s="24"/>
      <c r="BI910" s="24"/>
      <c r="BJ910" s="24"/>
      <c r="BK910" s="24"/>
      <c r="BL910" s="24"/>
      <c r="BM910" s="24"/>
      <c r="BN910" s="24"/>
      <c r="BO910" s="24"/>
      <c r="BP910" s="24"/>
      <c r="BQ910" s="24"/>
      <c r="BR910" s="24"/>
      <c r="BS910" s="24"/>
      <c r="BT910" s="24"/>
      <c r="BU910" s="24"/>
      <c r="BV910" s="24"/>
      <c r="BW910" s="24"/>
      <c r="BX910" s="24"/>
      <c r="BY910" s="24"/>
      <c r="BZ910" s="24"/>
      <c r="CA910" s="24"/>
      <c r="CB910" s="24"/>
      <c r="CC910" s="24"/>
      <c r="CD910" s="24"/>
    </row>
    <row r="911" spans="1:82" ht="16.5" customHeight="1" x14ac:dyDescent="0.25">
      <c r="A911" s="26"/>
      <c r="B911" s="26"/>
      <c r="C911" s="26"/>
      <c r="D911" s="26"/>
      <c r="E911" s="26"/>
      <c r="F911" s="26"/>
      <c r="G911" s="26"/>
      <c r="H911" s="24"/>
      <c r="I911" s="27"/>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24"/>
      <c r="AH911" s="24"/>
      <c r="AI911" s="24"/>
      <c r="AJ911" s="24"/>
      <c r="AK911" s="24"/>
      <c r="AL911" s="24"/>
      <c r="AM911" s="24"/>
      <c r="AN911" s="24"/>
      <c r="AO911" s="24"/>
      <c r="AP911" s="24"/>
      <c r="AQ911" s="24"/>
      <c r="AR911" s="24"/>
      <c r="AS911" s="24"/>
      <c r="AT911" s="24"/>
      <c r="AU911" s="24"/>
      <c r="AV911" s="24"/>
      <c r="AW911" s="24"/>
      <c r="AX911" s="24"/>
      <c r="AY911" s="24"/>
      <c r="AZ911" s="24"/>
      <c r="BA911" s="24"/>
      <c r="BB911" s="24"/>
      <c r="BC911" s="24"/>
      <c r="BD911" s="24"/>
      <c r="BE911" s="24"/>
      <c r="BF911" s="24"/>
      <c r="BG911" s="24"/>
      <c r="BH911" s="24"/>
      <c r="BI911" s="24"/>
      <c r="BJ911" s="24"/>
      <c r="BK911" s="24"/>
      <c r="BL911" s="24"/>
      <c r="BM911" s="24"/>
      <c r="BN911" s="24"/>
      <c r="BO911" s="24"/>
      <c r="BP911" s="24"/>
      <c r="BQ911" s="24"/>
      <c r="BR911" s="24"/>
      <c r="BS911" s="24"/>
      <c r="BT911" s="24"/>
      <c r="BU911" s="24"/>
      <c r="BV911" s="24"/>
      <c r="BW911" s="24"/>
      <c r="BX911" s="24"/>
      <c r="BY911" s="24"/>
      <c r="BZ911" s="24"/>
      <c r="CA911" s="24"/>
      <c r="CB911" s="24"/>
      <c r="CC911" s="24"/>
      <c r="CD911" s="24"/>
    </row>
    <row r="912" spans="1:82" ht="16.5" customHeight="1" x14ac:dyDescent="0.25">
      <c r="A912" s="26"/>
      <c r="B912" s="26"/>
      <c r="C912" s="26"/>
      <c r="D912" s="26"/>
      <c r="E912" s="26"/>
      <c r="F912" s="26"/>
      <c r="G912" s="26"/>
      <c r="H912" s="24"/>
      <c r="I912" s="27"/>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24"/>
      <c r="AH912" s="24"/>
      <c r="AI912" s="24"/>
      <c r="AJ912" s="24"/>
      <c r="AK912" s="24"/>
      <c r="AL912" s="24"/>
      <c r="AM912" s="24"/>
      <c r="AN912" s="24"/>
      <c r="AO912" s="24"/>
      <c r="AP912" s="24"/>
      <c r="AQ912" s="24"/>
      <c r="AR912" s="24"/>
      <c r="AS912" s="24"/>
      <c r="AT912" s="24"/>
      <c r="AU912" s="24"/>
      <c r="AV912" s="24"/>
      <c r="AW912" s="24"/>
      <c r="AX912" s="24"/>
      <c r="AY912" s="24"/>
      <c r="AZ912" s="24"/>
      <c r="BA912" s="24"/>
      <c r="BB912" s="24"/>
      <c r="BC912" s="24"/>
      <c r="BD912" s="24"/>
      <c r="BE912" s="24"/>
      <c r="BF912" s="24"/>
      <c r="BG912" s="24"/>
      <c r="BH912" s="24"/>
      <c r="BI912" s="24"/>
      <c r="BJ912" s="24"/>
      <c r="BK912" s="24"/>
      <c r="BL912" s="24"/>
      <c r="BM912" s="24"/>
      <c r="BN912" s="24"/>
      <c r="BO912" s="24"/>
      <c r="BP912" s="24"/>
      <c r="BQ912" s="24"/>
      <c r="BR912" s="24"/>
      <c r="BS912" s="24"/>
      <c r="BT912" s="24"/>
      <c r="BU912" s="24"/>
      <c r="BV912" s="24"/>
      <c r="BW912" s="24"/>
      <c r="BX912" s="24"/>
      <c r="BY912" s="24"/>
      <c r="BZ912" s="24"/>
      <c r="CA912" s="24"/>
      <c r="CB912" s="24"/>
      <c r="CC912" s="24"/>
      <c r="CD912" s="24"/>
    </row>
    <row r="913" spans="1:82" ht="16.5" customHeight="1" x14ac:dyDescent="0.25">
      <c r="A913" s="26"/>
      <c r="B913" s="26"/>
      <c r="C913" s="26"/>
      <c r="D913" s="26"/>
      <c r="E913" s="26"/>
      <c r="F913" s="26"/>
      <c r="G913" s="26"/>
      <c r="H913" s="24"/>
      <c r="I913" s="27"/>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24"/>
      <c r="AH913" s="24"/>
      <c r="AI913" s="24"/>
      <c r="AJ913" s="24"/>
      <c r="AK913" s="24"/>
      <c r="AL913" s="24"/>
      <c r="AM913" s="24"/>
      <c r="AN913" s="24"/>
      <c r="AO913" s="24"/>
      <c r="AP913" s="24"/>
      <c r="AQ913" s="24"/>
      <c r="AR913" s="24"/>
      <c r="AS913" s="24"/>
      <c r="AT913" s="24"/>
      <c r="AU913" s="24"/>
      <c r="AV913" s="24"/>
      <c r="AW913" s="24"/>
      <c r="AX913" s="24"/>
      <c r="AY913" s="24"/>
      <c r="AZ913" s="24"/>
      <c r="BA913" s="24"/>
      <c r="BB913" s="24"/>
      <c r="BC913" s="24"/>
      <c r="BD913" s="24"/>
      <c r="BE913" s="24"/>
      <c r="BF913" s="24"/>
      <c r="BG913" s="24"/>
      <c r="BH913" s="24"/>
      <c r="BI913" s="24"/>
      <c r="BJ913" s="24"/>
      <c r="BK913" s="24"/>
      <c r="BL913" s="24"/>
      <c r="BM913" s="24"/>
      <c r="BN913" s="24"/>
      <c r="BO913" s="24"/>
      <c r="BP913" s="24"/>
      <c r="BQ913" s="24"/>
      <c r="BR913" s="24"/>
      <c r="BS913" s="24"/>
      <c r="BT913" s="24"/>
      <c r="BU913" s="24"/>
      <c r="BV913" s="24"/>
      <c r="BW913" s="24"/>
      <c r="BX913" s="24"/>
      <c r="BY913" s="24"/>
      <c r="BZ913" s="24"/>
      <c r="CA913" s="24"/>
      <c r="CB913" s="24"/>
      <c r="CC913" s="24"/>
      <c r="CD913" s="24"/>
    </row>
    <row r="914" spans="1:82" ht="16.5" customHeight="1" x14ac:dyDescent="0.25">
      <c r="A914" s="26"/>
      <c r="B914" s="26"/>
      <c r="C914" s="26"/>
      <c r="D914" s="26"/>
      <c r="E914" s="26"/>
      <c r="F914" s="26"/>
      <c r="G914" s="26"/>
      <c r="H914" s="24"/>
      <c r="I914" s="27"/>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24"/>
      <c r="AH914" s="24"/>
      <c r="AI914" s="24"/>
      <c r="AJ914" s="24"/>
      <c r="AK914" s="24"/>
      <c r="AL914" s="24"/>
      <c r="AM914" s="24"/>
      <c r="AN914" s="24"/>
      <c r="AO914" s="24"/>
      <c r="AP914" s="24"/>
      <c r="AQ914" s="24"/>
      <c r="AR914" s="24"/>
      <c r="AS914" s="24"/>
      <c r="AT914" s="24"/>
      <c r="AU914" s="24"/>
      <c r="AV914" s="24"/>
      <c r="AW914" s="24"/>
      <c r="AX914" s="24"/>
      <c r="AY914" s="24"/>
      <c r="AZ914" s="24"/>
      <c r="BA914" s="24"/>
      <c r="BB914" s="24"/>
      <c r="BC914" s="24"/>
      <c r="BD914" s="24"/>
      <c r="BE914" s="24"/>
      <c r="BF914" s="24"/>
      <c r="BG914" s="24"/>
      <c r="BH914" s="24"/>
      <c r="BI914" s="24"/>
      <c r="BJ914" s="24"/>
      <c r="BK914" s="24"/>
      <c r="BL914" s="24"/>
      <c r="BM914" s="24"/>
      <c r="BN914" s="24"/>
      <c r="BO914" s="24"/>
      <c r="BP914" s="24"/>
      <c r="BQ914" s="24"/>
      <c r="BR914" s="24"/>
      <c r="BS914" s="24"/>
      <c r="BT914" s="24"/>
      <c r="BU914" s="24"/>
      <c r="BV914" s="24"/>
      <c r="BW914" s="24"/>
      <c r="BX914" s="24"/>
      <c r="BY914" s="24"/>
      <c r="BZ914" s="24"/>
      <c r="CA914" s="24"/>
      <c r="CB914" s="24"/>
      <c r="CC914" s="24"/>
      <c r="CD914" s="24"/>
    </row>
    <row r="915" spans="1:82" ht="16.5" customHeight="1" x14ac:dyDescent="0.25">
      <c r="A915" s="26"/>
      <c r="B915" s="26"/>
      <c r="C915" s="26"/>
      <c r="D915" s="26"/>
      <c r="E915" s="26"/>
      <c r="F915" s="26"/>
      <c r="G915" s="26"/>
      <c r="H915" s="24"/>
      <c r="I915" s="27"/>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24"/>
      <c r="AH915" s="24"/>
      <c r="AI915" s="24"/>
      <c r="AJ915" s="24"/>
      <c r="AK915" s="24"/>
      <c r="AL915" s="24"/>
      <c r="AM915" s="24"/>
      <c r="AN915" s="24"/>
      <c r="AO915" s="24"/>
      <c r="AP915" s="24"/>
      <c r="AQ915" s="24"/>
      <c r="AR915" s="24"/>
      <c r="AS915" s="24"/>
      <c r="AT915" s="24"/>
      <c r="AU915" s="24"/>
      <c r="AV915" s="24"/>
      <c r="AW915" s="24"/>
      <c r="AX915" s="24"/>
      <c r="AY915" s="24"/>
      <c r="AZ915" s="24"/>
      <c r="BA915" s="24"/>
      <c r="BB915" s="24"/>
      <c r="BC915" s="24"/>
      <c r="BD915" s="24"/>
      <c r="BE915" s="24"/>
      <c r="BF915" s="24"/>
      <c r="BG915" s="24"/>
      <c r="BH915" s="24"/>
      <c r="BI915" s="24"/>
      <c r="BJ915" s="24"/>
      <c r="BK915" s="24"/>
      <c r="BL915" s="24"/>
      <c r="BM915" s="24"/>
      <c r="BN915" s="24"/>
      <c r="BO915" s="24"/>
      <c r="BP915" s="24"/>
      <c r="BQ915" s="24"/>
      <c r="BR915" s="24"/>
      <c r="BS915" s="24"/>
      <c r="BT915" s="24"/>
      <c r="BU915" s="24"/>
      <c r="BV915" s="24"/>
      <c r="BW915" s="24"/>
      <c r="BX915" s="24"/>
      <c r="BY915" s="24"/>
      <c r="BZ915" s="24"/>
      <c r="CA915" s="24"/>
      <c r="CB915" s="24"/>
      <c r="CC915" s="24"/>
      <c r="CD915" s="24"/>
    </row>
    <row r="916" spans="1:82" ht="16.5" customHeight="1" x14ac:dyDescent="0.25">
      <c r="A916" s="26"/>
      <c r="B916" s="26"/>
      <c r="C916" s="26"/>
      <c r="D916" s="26"/>
      <c r="E916" s="26"/>
      <c r="F916" s="26"/>
      <c r="G916" s="26"/>
      <c r="H916" s="24"/>
      <c r="I916" s="27"/>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24"/>
      <c r="AH916" s="24"/>
      <c r="AI916" s="24"/>
      <c r="AJ916" s="24"/>
      <c r="AK916" s="24"/>
      <c r="AL916" s="24"/>
      <c r="AM916" s="24"/>
      <c r="AN916" s="24"/>
      <c r="AO916" s="24"/>
      <c r="AP916" s="24"/>
      <c r="AQ916" s="24"/>
      <c r="AR916" s="24"/>
      <c r="AS916" s="24"/>
      <c r="AT916" s="24"/>
      <c r="AU916" s="24"/>
      <c r="AV916" s="24"/>
      <c r="AW916" s="24"/>
      <c r="AX916" s="24"/>
      <c r="AY916" s="24"/>
      <c r="AZ916" s="24"/>
      <c r="BA916" s="24"/>
      <c r="BB916" s="24"/>
      <c r="BC916" s="24"/>
      <c r="BD916" s="24"/>
      <c r="BE916" s="24"/>
      <c r="BF916" s="24"/>
      <c r="BG916" s="24"/>
      <c r="BH916" s="24"/>
      <c r="BI916" s="24"/>
      <c r="BJ916" s="24"/>
      <c r="BK916" s="24"/>
      <c r="BL916" s="24"/>
      <c r="BM916" s="24"/>
      <c r="BN916" s="24"/>
      <c r="BO916" s="24"/>
      <c r="BP916" s="24"/>
      <c r="BQ916" s="24"/>
      <c r="BR916" s="24"/>
      <c r="BS916" s="24"/>
      <c r="BT916" s="24"/>
      <c r="BU916" s="24"/>
      <c r="BV916" s="24"/>
      <c r="BW916" s="24"/>
      <c r="BX916" s="24"/>
      <c r="BY916" s="24"/>
      <c r="BZ916" s="24"/>
      <c r="CA916" s="24"/>
      <c r="CB916" s="24"/>
      <c r="CC916" s="24"/>
      <c r="CD916" s="24"/>
    </row>
    <row r="917" spans="1:82" ht="16.5" customHeight="1" x14ac:dyDescent="0.25">
      <c r="A917" s="26"/>
      <c r="B917" s="26"/>
      <c r="C917" s="26"/>
      <c r="D917" s="26"/>
      <c r="E917" s="26"/>
      <c r="F917" s="26"/>
      <c r="G917" s="26"/>
      <c r="H917" s="24"/>
      <c r="I917" s="27"/>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24"/>
      <c r="AH917" s="24"/>
      <c r="AI917" s="24"/>
      <c r="AJ917" s="24"/>
      <c r="AK917" s="24"/>
      <c r="AL917" s="24"/>
      <c r="AM917" s="24"/>
      <c r="AN917" s="24"/>
      <c r="AO917" s="24"/>
      <c r="AP917" s="24"/>
      <c r="AQ917" s="24"/>
      <c r="AR917" s="24"/>
      <c r="AS917" s="24"/>
      <c r="AT917" s="24"/>
      <c r="AU917" s="24"/>
      <c r="AV917" s="24"/>
      <c r="AW917" s="24"/>
      <c r="AX917" s="24"/>
      <c r="AY917" s="24"/>
      <c r="AZ917" s="24"/>
      <c r="BA917" s="24"/>
      <c r="BB917" s="24"/>
      <c r="BC917" s="24"/>
      <c r="BD917" s="24"/>
      <c r="BE917" s="24"/>
      <c r="BF917" s="24"/>
      <c r="BG917" s="24"/>
      <c r="BH917" s="24"/>
      <c r="BI917" s="24"/>
      <c r="BJ917" s="24"/>
      <c r="BK917" s="24"/>
      <c r="BL917" s="24"/>
      <c r="BM917" s="24"/>
      <c r="BN917" s="24"/>
      <c r="BO917" s="24"/>
      <c r="BP917" s="24"/>
      <c r="BQ917" s="24"/>
      <c r="BR917" s="24"/>
      <c r="BS917" s="24"/>
      <c r="BT917" s="24"/>
      <c r="BU917" s="24"/>
      <c r="BV917" s="24"/>
      <c r="BW917" s="24"/>
      <c r="BX917" s="24"/>
      <c r="BY917" s="24"/>
      <c r="BZ917" s="24"/>
      <c r="CA917" s="24"/>
      <c r="CB917" s="24"/>
      <c r="CC917" s="24"/>
      <c r="CD917" s="24"/>
    </row>
    <row r="918" spans="1:82" ht="16.5" customHeight="1" x14ac:dyDescent="0.25">
      <c r="A918" s="26"/>
      <c r="B918" s="26"/>
      <c r="C918" s="26"/>
      <c r="D918" s="26"/>
      <c r="E918" s="26"/>
      <c r="F918" s="26"/>
      <c r="G918" s="26"/>
      <c r="H918" s="24"/>
      <c r="I918" s="27"/>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24"/>
      <c r="AH918" s="24"/>
      <c r="AI918" s="24"/>
      <c r="AJ918" s="24"/>
      <c r="AK918" s="24"/>
      <c r="AL918" s="24"/>
      <c r="AM918" s="24"/>
      <c r="AN918" s="24"/>
      <c r="AO918" s="24"/>
      <c r="AP918" s="24"/>
      <c r="AQ918" s="24"/>
      <c r="AR918" s="24"/>
      <c r="AS918" s="24"/>
      <c r="AT918" s="24"/>
      <c r="AU918" s="24"/>
      <c r="AV918" s="24"/>
      <c r="AW918" s="24"/>
      <c r="AX918" s="24"/>
      <c r="AY918" s="24"/>
      <c r="AZ918" s="24"/>
      <c r="BA918" s="24"/>
      <c r="BB918" s="24"/>
      <c r="BC918" s="24"/>
      <c r="BD918" s="24"/>
      <c r="BE918" s="24"/>
      <c r="BF918" s="24"/>
      <c r="BG918" s="24"/>
      <c r="BH918" s="24"/>
      <c r="BI918" s="24"/>
      <c r="BJ918" s="24"/>
      <c r="BK918" s="24"/>
      <c r="BL918" s="24"/>
      <c r="BM918" s="24"/>
      <c r="BN918" s="24"/>
      <c r="BO918" s="24"/>
      <c r="BP918" s="24"/>
      <c r="BQ918" s="24"/>
      <c r="BR918" s="24"/>
      <c r="BS918" s="24"/>
      <c r="BT918" s="24"/>
      <c r="BU918" s="24"/>
      <c r="BV918" s="24"/>
      <c r="BW918" s="24"/>
      <c r="BX918" s="24"/>
      <c r="BY918" s="24"/>
      <c r="BZ918" s="24"/>
      <c r="CA918" s="24"/>
      <c r="CB918" s="24"/>
      <c r="CC918" s="24"/>
      <c r="CD918" s="24"/>
    </row>
    <row r="919" spans="1:82" ht="16.5" customHeight="1" x14ac:dyDescent="0.25">
      <c r="A919" s="26"/>
      <c r="B919" s="26"/>
      <c r="C919" s="26"/>
      <c r="D919" s="26"/>
      <c r="E919" s="26"/>
      <c r="F919" s="26"/>
      <c r="G919" s="26"/>
      <c r="H919" s="24"/>
      <c r="I919" s="27"/>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24"/>
      <c r="AH919" s="24"/>
      <c r="AI919" s="24"/>
      <c r="AJ919" s="24"/>
      <c r="AK919" s="24"/>
      <c r="AL919" s="24"/>
      <c r="AM919" s="24"/>
      <c r="AN919" s="24"/>
      <c r="AO919" s="24"/>
      <c r="AP919" s="24"/>
      <c r="AQ919" s="24"/>
      <c r="AR919" s="24"/>
      <c r="AS919" s="24"/>
      <c r="AT919" s="24"/>
      <c r="AU919" s="24"/>
      <c r="AV919" s="24"/>
      <c r="AW919" s="24"/>
      <c r="AX919" s="24"/>
      <c r="AY919" s="24"/>
      <c r="AZ919" s="24"/>
      <c r="BA919" s="24"/>
      <c r="BB919" s="24"/>
      <c r="BC919" s="24"/>
      <c r="BD919" s="24"/>
      <c r="BE919" s="24"/>
      <c r="BF919" s="24"/>
      <c r="BG919" s="24"/>
      <c r="BH919" s="24"/>
      <c r="BI919" s="24"/>
      <c r="BJ919" s="24"/>
      <c r="BK919" s="24"/>
      <c r="BL919" s="24"/>
      <c r="BM919" s="24"/>
      <c r="BN919" s="24"/>
      <c r="BO919" s="24"/>
      <c r="BP919" s="24"/>
      <c r="BQ919" s="24"/>
      <c r="BR919" s="24"/>
      <c r="BS919" s="24"/>
      <c r="BT919" s="24"/>
      <c r="BU919" s="24"/>
      <c r="BV919" s="24"/>
      <c r="BW919" s="24"/>
      <c r="BX919" s="24"/>
      <c r="BY919" s="24"/>
      <c r="BZ919" s="24"/>
      <c r="CA919" s="24"/>
      <c r="CB919" s="24"/>
      <c r="CC919" s="24"/>
      <c r="CD919" s="24"/>
    </row>
    <row r="920" spans="1:82" ht="16.5" customHeight="1" x14ac:dyDescent="0.25">
      <c r="A920" s="26"/>
      <c r="B920" s="26"/>
      <c r="C920" s="26"/>
      <c r="D920" s="26"/>
      <c r="E920" s="26"/>
      <c r="F920" s="26"/>
      <c r="G920" s="26"/>
      <c r="H920" s="24"/>
      <c r="I920" s="27"/>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24"/>
      <c r="AH920" s="24"/>
      <c r="AI920" s="24"/>
      <c r="AJ920" s="24"/>
      <c r="AK920" s="24"/>
      <c r="AL920" s="24"/>
      <c r="AM920" s="24"/>
      <c r="AN920" s="24"/>
      <c r="AO920" s="24"/>
      <c r="AP920" s="24"/>
      <c r="AQ920" s="24"/>
      <c r="AR920" s="24"/>
      <c r="AS920" s="24"/>
      <c r="AT920" s="24"/>
      <c r="AU920" s="24"/>
      <c r="AV920" s="24"/>
      <c r="AW920" s="24"/>
      <c r="AX920" s="24"/>
      <c r="AY920" s="24"/>
      <c r="AZ920" s="24"/>
      <c r="BA920" s="24"/>
      <c r="BB920" s="24"/>
      <c r="BC920" s="24"/>
      <c r="BD920" s="24"/>
      <c r="BE920" s="24"/>
      <c r="BF920" s="24"/>
      <c r="BG920" s="24"/>
      <c r="BH920" s="24"/>
      <c r="BI920" s="24"/>
      <c r="BJ920" s="24"/>
      <c r="BK920" s="24"/>
      <c r="BL920" s="24"/>
      <c r="BM920" s="24"/>
      <c r="BN920" s="24"/>
      <c r="BO920" s="24"/>
      <c r="BP920" s="24"/>
      <c r="BQ920" s="24"/>
      <c r="BR920" s="24"/>
      <c r="BS920" s="24"/>
      <c r="BT920" s="24"/>
      <c r="BU920" s="24"/>
      <c r="BV920" s="24"/>
      <c r="BW920" s="24"/>
      <c r="BX920" s="24"/>
      <c r="BY920" s="24"/>
      <c r="BZ920" s="24"/>
      <c r="CA920" s="24"/>
      <c r="CB920" s="24"/>
      <c r="CC920" s="24"/>
      <c r="CD920" s="24"/>
    </row>
    <row r="921" spans="1:82" ht="16.5" customHeight="1" x14ac:dyDescent="0.25">
      <c r="A921" s="26"/>
      <c r="B921" s="26"/>
      <c r="C921" s="26"/>
      <c r="D921" s="26"/>
      <c r="E921" s="26"/>
      <c r="F921" s="26"/>
      <c r="G921" s="26"/>
      <c r="H921" s="24"/>
      <c r="I921" s="27"/>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c r="BC921" s="24"/>
      <c r="BD921" s="24"/>
      <c r="BE921" s="24"/>
      <c r="BF921" s="24"/>
      <c r="BG921" s="24"/>
      <c r="BH921" s="24"/>
      <c r="BI921" s="24"/>
      <c r="BJ921" s="24"/>
      <c r="BK921" s="24"/>
      <c r="BL921" s="24"/>
      <c r="BM921" s="24"/>
      <c r="BN921" s="24"/>
      <c r="BO921" s="24"/>
      <c r="BP921" s="24"/>
      <c r="BQ921" s="24"/>
      <c r="BR921" s="24"/>
      <c r="BS921" s="24"/>
      <c r="BT921" s="24"/>
      <c r="BU921" s="24"/>
      <c r="BV921" s="24"/>
      <c r="BW921" s="24"/>
      <c r="BX921" s="24"/>
      <c r="BY921" s="24"/>
      <c r="BZ921" s="24"/>
      <c r="CA921" s="24"/>
      <c r="CB921" s="24"/>
      <c r="CC921" s="24"/>
      <c r="CD921" s="24"/>
    </row>
    <row r="922" spans="1:82" ht="16.5" customHeight="1" x14ac:dyDescent="0.25">
      <c r="A922" s="26"/>
      <c r="B922" s="26"/>
      <c r="C922" s="26"/>
      <c r="D922" s="26"/>
      <c r="E922" s="26"/>
      <c r="F922" s="26"/>
      <c r="G922" s="26"/>
      <c r="H922" s="24"/>
      <c r="I922" s="27"/>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c r="BC922" s="24"/>
      <c r="BD922" s="24"/>
      <c r="BE922" s="24"/>
      <c r="BF922" s="24"/>
      <c r="BG922" s="24"/>
      <c r="BH922" s="24"/>
      <c r="BI922" s="24"/>
      <c r="BJ922" s="24"/>
      <c r="BK922" s="24"/>
      <c r="BL922" s="24"/>
      <c r="BM922" s="24"/>
      <c r="BN922" s="24"/>
      <c r="BO922" s="24"/>
      <c r="BP922" s="24"/>
      <c r="BQ922" s="24"/>
      <c r="BR922" s="24"/>
      <c r="BS922" s="24"/>
      <c r="BT922" s="24"/>
      <c r="BU922" s="24"/>
      <c r="BV922" s="24"/>
      <c r="BW922" s="24"/>
      <c r="BX922" s="24"/>
      <c r="BY922" s="24"/>
      <c r="BZ922" s="24"/>
      <c r="CA922" s="24"/>
      <c r="CB922" s="24"/>
      <c r="CC922" s="24"/>
      <c r="CD922" s="24"/>
    </row>
    <row r="923" spans="1:82" ht="16.5" customHeight="1" x14ac:dyDescent="0.25">
      <c r="A923" s="26"/>
      <c r="B923" s="26"/>
      <c r="C923" s="26"/>
      <c r="D923" s="26"/>
      <c r="E923" s="26"/>
      <c r="F923" s="26"/>
      <c r="G923" s="26"/>
      <c r="H923" s="24"/>
      <c r="I923" s="27"/>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C923" s="24"/>
      <c r="BD923" s="24"/>
      <c r="BE923" s="24"/>
      <c r="BF923" s="24"/>
      <c r="BG923" s="24"/>
      <c r="BH923" s="24"/>
      <c r="BI923" s="24"/>
      <c r="BJ923" s="24"/>
      <c r="BK923" s="24"/>
      <c r="BL923" s="24"/>
      <c r="BM923" s="24"/>
      <c r="BN923" s="24"/>
      <c r="BO923" s="24"/>
      <c r="BP923" s="24"/>
      <c r="BQ923" s="24"/>
      <c r="BR923" s="24"/>
      <c r="BS923" s="24"/>
      <c r="BT923" s="24"/>
      <c r="BU923" s="24"/>
      <c r="BV923" s="24"/>
      <c r="BW923" s="24"/>
      <c r="BX923" s="24"/>
      <c r="BY923" s="24"/>
      <c r="BZ923" s="24"/>
      <c r="CA923" s="24"/>
      <c r="CB923" s="24"/>
      <c r="CC923" s="24"/>
      <c r="CD923" s="24"/>
    </row>
    <row r="924" spans="1:82" ht="16.5" customHeight="1" x14ac:dyDescent="0.25">
      <c r="A924" s="26"/>
      <c r="B924" s="26"/>
      <c r="C924" s="26"/>
      <c r="D924" s="26"/>
      <c r="E924" s="26"/>
      <c r="F924" s="26"/>
      <c r="G924" s="26"/>
      <c r="H924" s="24"/>
      <c r="I924" s="27"/>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c r="BC924" s="24"/>
      <c r="BD924" s="24"/>
      <c r="BE924" s="24"/>
      <c r="BF924" s="24"/>
      <c r="BG924" s="24"/>
      <c r="BH924" s="24"/>
      <c r="BI924" s="24"/>
      <c r="BJ924" s="24"/>
      <c r="BK924" s="24"/>
      <c r="BL924" s="24"/>
      <c r="BM924" s="24"/>
      <c r="BN924" s="24"/>
      <c r="BO924" s="24"/>
      <c r="BP924" s="24"/>
      <c r="BQ924" s="24"/>
      <c r="BR924" s="24"/>
      <c r="BS924" s="24"/>
      <c r="BT924" s="24"/>
      <c r="BU924" s="24"/>
      <c r="BV924" s="24"/>
      <c r="BW924" s="24"/>
      <c r="BX924" s="24"/>
      <c r="BY924" s="24"/>
      <c r="BZ924" s="24"/>
      <c r="CA924" s="24"/>
      <c r="CB924" s="24"/>
      <c r="CC924" s="24"/>
      <c r="CD924" s="24"/>
    </row>
    <row r="925" spans="1:82" ht="16.5" customHeight="1" x14ac:dyDescent="0.25">
      <c r="A925" s="26"/>
      <c r="B925" s="26"/>
      <c r="C925" s="26"/>
      <c r="D925" s="26"/>
      <c r="E925" s="26"/>
      <c r="F925" s="26"/>
      <c r="G925" s="26"/>
      <c r="H925" s="24"/>
      <c r="I925" s="27"/>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c r="BC925" s="24"/>
      <c r="BD925" s="24"/>
      <c r="BE925" s="24"/>
      <c r="BF925" s="24"/>
      <c r="BG925" s="24"/>
      <c r="BH925" s="24"/>
      <c r="BI925" s="24"/>
      <c r="BJ925" s="24"/>
      <c r="BK925" s="24"/>
      <c r="BL925" s="24"/>
      <c r="BM925" s="24"/>
      <c r="BN925" s="24"/>
      <c r="BO925" s="24"/>
      <c r="BP925" s="24"/>
      <c r="BQ925" s="24"/>
      <c r="BR925" s="24"/>
      <c r="BS925" s="24"/>
      <c r="BT925" s="24"/>
      <c r="BU925" s="24"/>
      <c r="BV925" s="24"/>
      <c r="BW925" s="24"/>
      <c r="BX925" s="24"/>
      <c r="BY925" s="24"/>
      <c r="BZ925" s="24"/>
      <c r="CA925" s="24"/>
      <c r="CB925" s="24"/>
      <c r="CC925" s="24"/>
      <c r="CD925" s="24"/>
    </row>
    <row r="926" spans="1:82" ht="16.5" customHeight="1" x14ac:dyDescent="0.25">
      <c r="A926" s="26"/>
      <c r="B926" s="26"/>
      <c r="C926" s="26"/>
      <c r="D926" s="26"/>
      <c r="E926" s="26"/>
      <c r="F926" s="26"/>
      <c r="G926" s="26"/>
      <c r="H926" s="24"/>
      <c r="I926" s="27"/>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c r="BC926" s="24"/>
      <c r="BD926" s="24"/>
      <c r="BE926" s="24"/>
      <c r="BF926" s="24"/>
      <c r="BG926" s="24"/>
      <c r="BH926" s="24"/>
      <c r="BI926" s="24"/>
      <c r="BJ926" s="24"/>
      <c r="BK926" s="24"/>
      <c r="BL926" s="24"/>
      <c r="BM926" s="24"/>
      <c r="BN926" s="24"/>
      <c r="BO926" s="24"/>
      <c r="BP926" s="24"/>
      <c r="BQ926" s="24"/>
      <c r="BR926" s="24"/>
      <c r="BS926" s="24"/>
      <c r="BT926" s="24"/>
      <c r="BU926" s="24"/>
      <c r="BV926" s="24"/>
      <c r="BW926" s="24"/>
      <c r="BX926" s="24"/>
      <c r="BY926" s="24"/>
      <c r="BZ926" s="24"/>
      <c r="CA926" s="24"/>
      <c r="CB926" s="24"/>
      <c r="CC926" s="24"/>
      <c r="CD926" s="24"/>
    </row>
    <row r="927" spans="1:82" ht="16.5" customHeight="1" x14ac:dyDescent="0.25">
      <c r="A927" s="26"/>
      <c r="B927" s="26"/>
      <c r="C927" s="26"/>
      <c r="D927" s="26"/>
      <c r="E927" s="26"/>
      <c r="F927" s="26"/>
      <c r="G927" s="26"/>
      <c r="H927" s="24"/>
      <c r="I927" s="27"/>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c r="BC927" s="24"/>
      <c r="BD927" s="24"/>
      <c r="BE927" s="24"/>
      <c r="BF927" s="24"/>
      <c r="BG927" s="24"/>
      <c r="BH927" s="24"/>
      <c r="BI927" s="24"/>
      <c r="BJ927" s="24"/>
      <c r="BK927" s="24"/>
      <c r="BL927" s="24"/>
      <c r="BM927" s="24"/>
      <c r="BN927" s="24"/>
      <c r="BO927" s="24"/>
      <c r="BP927" s="24"/>
      <c r="BQ927" s="24"/>
      <c r="BR927" s="24"/>
      <c r="BS927" s="24"/>
      <c r="BT927" s="24"/>
      <c r="BU927" s="24"/>
      <c r="BV927" s="24"/>
      <c r="BW927" s="24"/>
      <c r="BX927" s="24"/>
      <c r="BY927" s="24"/>
      <c r="BZ927" s="24"/>
      <c r="CA927" s="24"/>
      <c r="CB927" s="24"/>
      <c r="CC927" s="24"/>
      <c r="CD927" s="24"/>
    </row>
    <row r="928" spans="1:82" ht="16.5" customHeight="1" x14ac:dyDescent="0.25">
      <c r="A928" s="26"/>
      <c r="B928" s="26"/>
      <c r="C928" s="26"/>
      <c r="D928" s="26"/>
      <c r="E928" s="26"/>
      <c r="F928" s="26"/>
      <c r="G928" s="26"/>
      <c r="H928" s="24"/>
      <c r="I928" s="27"/>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c r="BC928" s="24"/>
      <c r="BD928" s="24"/>
      <c r="BE928" s="24"/>
      <c r="BF928" s="24"/>
      <c r="BG928" s="24"/>
      <c r="BH928" s="24"/>
      <c r="BI928" s="24"/>
      <c r="BJ928" s="24"/>
      <c r="BK928" s="24"/>
      <c r="BL928" s="24"/>
      <c r="BM928" s="24"/>
      <c r="BN928" s="24"/>
      <c r="BO928" s="24"/>
      <c r="BP928" s="24"/>
      <c r="BQ928" s="24"/>
      <c r="BR928" s="24"/>
      <c r="BS928" s="24"/>
      <c r="BT928" s="24"/>
      <c r="BU928" s="24"/>
      <c r="BV928" s="24"/>
      <c r="BW928" s="24"/>
      <c r="BX928" s="24"/>
      <c r="BY928" s="24"/>
      <c r="BZ928" s="24"/>
      <c r="CA928" s="24"/>
      <c r="CB928" s="24"/>
      <c r="CC928" s="24"/>
      <c r="CD928" s="24"/>
    </row>
    <row r="929" spans="1:82" ht="16.5" customHeight="1" x14ac:dyDescent="0.25">
      <c r="A929" s="26"/>
      <c r="B929" s="26"/>
      <c r="C929" s="26"/>
      <c r="D929" s="26"/>
      <c r="E929" s="26"/>
      <c r="F929" s="26"/>
      <c r="G929" s="26"/>
      <c r="H929" s="24"/>
      <c r="I929" s="27"/>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c r="BC929" s="24"/>
      <c r="BD929" s="24"/>
      <c r="BE929" s="24"/>
      <c r="BF929" s="24"/>
      <c r="BG929" s="24"/>
      <c r="BH929" s="24"/>
      <c r="BI929" s="24"/>
      <c r="BJ929" s="24"/>
      <c r="BK929" s="24"/>
      <c r="BL929" s="24"/>
      <c r="BM929" s="24"/>
      <c r="BN929" s="24"/>
      <c r="BO929" s="24"/>
      <c r="BP929" s="24"/>
      <c r="BQ929" s="24"/>
      <c r="BR929" s="24"/>
      <c r="BS929" s="24"/>
      <c r="BT929" s="24"/>
      <c r="BU929" s="24"/>
      <c r="BV929" s="24"/>
      <c r="BW929" s="24"/>
      <c r="BX929" s="24"/>
      <c r="BY929" s="24"/>
      <c r="BZ929" s="24"/>
      <c r="CA929" s="24"/>
      <c r="CB929" s="24"/>
      <c r="CC929" s="24"/>
      <c r="CD929" s="24"/>
    </row>
    <row r="930" spans="1:82" ht="16.5" customHeight="1" x14ac:dyDescent="0.25">
      <c r="A930" s="26"/>
      <c r="B930" s="26"/>
      <c r="C930" s="26"/>
      <c r="D930" s="26"/>
      <c r="E930" s="26"/>
      <c r="F930" s="26"/>
      <c r="G930" s="26"/>
      <c r="H930" s="24"/>
      <c r="I930" s="27"/>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c r="BC930" s="24"/>
      <c r="BD930" s="24"/>
      <c r="BE930" s="24"/>
      <c r="BF930" s="24"/>
      <c r="BG930" s="24"/>
      <c r="BH930" s="24"/>
      <c r="BI930" s="24"/>
      <c r="BJ930" s="24"/>
      <c r="BK930" s="24"/>
      <c r="BL930" s="24"/>
      <c r="BM930" s="24"/>
      <c r="BN930" s="24"/>
      <c r="BO930" s="24"/>
      <c r="BP930" s="24"/>
      <c r="BQ930" s="24"/>
      <c r="BR930" s="24"/>
      <c r="BS930" s="24"/>
      <c r="BT930" s="24"/>
      <c r="BU930" s="24"/>
      <c r="BV930" s="24"/>
      <c r="BW930" s="24"/>
      <c r="BX930" s="24"/>
      <c r="BY930" s="24"/>
      <c r="BZ930" s="24"/>
      <c r="CA930" s="24"/>
      <c r="CB930" s="24"/>
      <c r="CC930" s="24"/>
      <c r="CD930" s="24"/>
    </row>
    <row r="931" spans="1:82" ht="16.5" customHeight="1" x14ac:dyDescent="0.25">
      <c r="A931" s="26"/>
      <c r="B931" s="26"/>
      <c r="C931" s="26"/>
      <c r="D931" s="26"/>
      <c r="E931" s="26"/>
      <c r="F931" s="26"/>
      <c r="G931" s="26"/>
      <c r="H931" s="24"/>
      <c r="I931" s="27"/>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c r="BC931" s="24"/>
      <c r="BD931" s="24"/>
      <c r="BE931" s="24"/>
      <c r="BF931" s="24"/>
      <c r="BG931" s="24"/>
      <c r="BH931" s="24"/>
      <c r="BI931" s="24"/>
      <c r="BJ931" s="24"/>
      <c r="BK931" s="24"/>
      <c r="BL931" s="24"/>
      <c r="BM931" s="24"/>
      <c r="BN931" s="24"/>
      <c r="BO931" s="24"/>
      <c r="BP931" s="24"/>
      <c r="BQ931" s="24"/>
      <c r="BR931" s="24"/>
      <c r="BS931" s="24"/>
      <c r="BT931" s="24"/>
      <c r="BU931" s="24"/>
      <c r="BV931" s="24"/>
      <c r="BW931" s="24"/>
      <c r="BX931" s="24"/>
      <c r="BY931" s="24"/>
      <c r="BZ931" s="24"/>
      <c r="CA931" s="24"/>
      <c r="CB931" s="24"/>
      <c r="CC931" s="24"/>
      <c r="CD931" s="24"/>
    </row>
    <row r="932" spans="1:82" ht="16.5" customHeight="1" x14ac:dyDescent="0.25">
      <c r="A932" s="26"/>
      <c r="B932" s="26"/>
      <c r="C932" s="26"/>
      <c r="D932" s="26"/>
      <c r="E932" s="26"/>
      <c r="F932" s="26"/>
      <c r="G932" s="26"/>
      <c r="H932" s="24"/>
      <c r="I932" s="27"/>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c r="BC932" s="24"/>
      <c r="BD932" s="24"/>
      <c r="BE932" s="24"/>
      <c r="BF932" s="24"/>
      <c r="BG932" s="24"/>
      <c r="BH932" s="24"/>
      <c r="BI932" s="24"/>
      <c r="BJ932" s="24"/>
      <c r="BK932" s="24"/>
      <c r="BL932" s="24"/>
      <c r="BM932" s="24"/>
      <c r="BN932" s="24"/>
      <c r="BO932" s="24"/>
      <c r="BP932" s="24"/>
      <c r="BQ932" s="24"/>
      <c r="BR932" s="24"/>
      <c r="BS932" s="24"/>
      <c r="BT932" s="24"/>
      <c r="BU932" s="24"/>
      <c r="BV932" s="24"/>
      <c r="BW932" s="24"/>
      <c r="BX932" s="24"/>
      <c r="BY932" s="24"/>
      <c r="BZ932" s="24"/>
      <c r="CA932" s="24"/>
      <c r="CB932" s="24"/>
      <c r="CC932" s="24"/>
      <c r="CD932" s="24"/>
    </row>
    <row r="933" spans="1:82" ht="16.5" customHeight="1" x14ac:dyDescent="0.25">
      <c r="A933" s="26"/>
      <c r="B933" s="26"/>
      <c r="C933" s="26"/>
      <c r="D933" s="26"/>
      <c r="E933" s="26"/>
      <c r="F933" s="26"/>
      <c r="G933" s="26"/>
      <c r="H933" s="24"/>
      <c r="I933" s="27"/>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c r="BC933" s="24"/>
      <c r="BD933" s="24"/>
      <c r="BE933" s="24"/>
      <c r="BF933" s="24"/>
      <c r="BG933" s="24"/>
      <c r="BH933" s="24"/>
      <c r="BI933" s="24"/>
      <c r="BJ933" s="24"/>
      <c r="BK933" s="24"/>
      <c r="BL933" s="24"/>
      <c r="BM933" s="24"/>
      <c r="BN933" s="24"/>
      <c r="BO933" s="24"/>
      <c r="BP933" s="24"/>
      <c r="BQ933" s="24"/>
      <c r="BR933" s="24"/>
      <c r="BS933" s="24"/>
      <c r="BT933" s="24"/>
      <c r="BU933" s="24"/>
      <c r="BV933" s="24"/>
      <c r="BW933" s="24"/>
      <c r="BX933" s="24"/>
      <c r="BY933" s="24"/>
      <c r="BZ933" s="24"/>
      <c r="CA933" s="24"/>
      <c r="CB933" s="24"/>
      <c r="CC933" s="24"/>
      <c r="CD933" s="24"/>
    </row>
    <row r="934" spans="1:82" ht="16.5" customHeight="1" x14ac:dyDescent="0.25">
      <c r="A934" s="26"/>
      <c r="B934" s="26"/>
      <c r="C934" s="26"/>
      <c r="D934" s="26"/>
      <c r="E934" s="26"/>
      <c r="F934" s="26"/>
      <c r="G934" s="26"/>
      <c r="H934" s="24"/>
      <c r="I934" s="27"/>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c r="BC934" s="24"/>
      <c r="BD934" s="24"/>
      <c r="BE934" s="24"/>
      <c r="BF934" s="24"/>
      <c r="BG934" s="24"/>
      <c r="BH934" s="24"/>
      <c r="BI934" s="24"/>
      <c r="BJ934" s="24"/>
      <c r="BK934" s="24"/>
      <c r="BL934" s="24"/>
      <c r="BM934" s="24"/>
      <c r="BN934" s="24"/>
      <c r="BO934" s="24"/>
      <c r="BP934" s="24"/>
      <c r="BQ934" s="24"/>
      <c r="BR934" s="24"/>
      <c r="BS934" s="24"/>
      <c r="BT934" s="24"/>
      <c r="BU934" s="24"/>
      <c r="BV934" s="24"/>
      <c r="BW934" s="24"/>
      <c r="BX934" s="24"/>
      <c r="BY934" s="24"/>
      <c r="BZ934" s="24"/>
      <c r="CA934" s="24"/>
      <c r="CB934" s="24"/>
      <c r="CC934" s="24"/>
      <c r="CD934" s="24"/>
    </row>
    <row r="935" spans="1:82" ht="16.5" customHeight="1" x14ac:dyDescent="0.25">
      <c r="A935" s="26"/>
      <c r="B935" s="26"/>
      <c r="C935" s="26"/>
      <c r="D935" s="26"/>
      <c r="E935" s="26"/>
      <c r="F935" s="26"/>
      <c r="G935" s="26"/>
      <c r="H935" s="24"/>
      <c r="I935" s="27"/>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c r="BC935" s="24"/>
      <c r="BD935" s="24"/>
      <c r="BE935" s="24"/>
      <c r="BF935" s="24"/>
      <c r="BG935" s="24"/>
      <c r="BH935" s="24"/>
      <c r="BI935" s="24"/>
      <c r="BJ935" s="24"/>
      <c r="BK935" s="24"/>
      <c r="BL935" s="24"/>
      <c r="BM935" s="24"/>
      <c r="BN935" s="24"/>
      <c r="BO935" s="24"/>
      <c r="BP935" s="24"/>
      <c r="BQ935" s="24"/>
      <c r="BR935" s="24"/>
      <c r="BS935" s="24"/>
      <c r="BT935" s="24"/>
      <c r="BU935" s="24"/>
      <c r="BV935" s="24"/>
      <c r="BW935" s="24"/>
      <c r="BX935" s="24"/>
      <c r="BY935" s="24"/>
      <c r="BZ935" s="24"/>
      <c r="CA935" s="24"/>
      <c r="CB935" s="24"/>
      <c r="CC935" s="24"/>
      <c r="CD935" s="24"/>
    </row>
    <row r="936" spans="1:82" ht="16.5" customHeight="1" x14ac:dyDescent="0.25">
      <c r="A936" s="26"/>
      <c r="B936" s="26"/>
      <c r="C936" s="26"/>
      <c r="D936" s="26"/>
      <c r="E936" s="26"/>
      <c r="F936" s="26"/>
      <c r="G936" s="26"/>
      <c r="H936" s="24"/>
      <c r="I936" s="27"/>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c r="BC936" s="24"/>
      <c r="BD936" s="24"/>
      <c r="BE936" s="24"/>
      <c r="BF936" s="24"/>
      <c r="BG936" s="24"/>
      <c r="BH936" s="24"/>
      <c r="BI936" s="24"/>
      <c r="BJ936" s="24"/>
      <c r="BK936" s="24"/>
      <c r="BL936" s="24"/>
      <c r="BM936" s="24"/>
      <c r="BN936" s="24"/>
      <c r="BO936" s="24"/>
      <c r="BP936" s="24"/>
      <c r="BQ936" s="24"/>
      <c r="BR936" s="24"/>
      <c r="BS936" s="24"/>
      <c r="BT936" s="24"/>
      <c r="BU936" s="24"/>
      <c r="BV936" s="24"/>
      <c r="BW936" s="24"/>
      <c r="BX936" s="24"/>
      <c r="BY936" s="24"/>
      <c r="BZ936" s="24"/>
      <c r="CA936" s="24"/>
      <c r="CB936" s="24"/>
      <c r="CC936" s="24"/>
      <c r="CD936" s="24"/>
    </row>
    <row r="937" spans="1:82" ht="16.5" customHeight="1" x14ac:dyDescent="0.25">
      <c r="A937" s="26"/>
      <c r="B937" s="26"/>
      <c r="C937" s="26"/>
      <c r="D937" s="26"/>
      <c r="E937" s="26"/>
      <c r="F937" s="26"/>
      <c r="G937" s="26"/>
      <c r="H937" s="24"/>
      <c r="I937" s="27"/>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c r="BC937" s="24"/>
      <c r="BD937" s="24"/>
      <c r="BE937" s="24"/>
      <c r="BF937" s="24"/>
      <c r="BG937" s="24"/>
      <c r="BH937" s="24"/>
      <c r="BI937" s="24"/>
      <c r="BJ937" s="24"/>
      <c r="BK937" s="24"/>
      <c r="BL937" s="24"/>
      <c r="BM937" s="24"/>
      <c r="BN937" s="24"/>
      <c r="BO937" s="24"/>
      <c r="BP937" s="24"/>
      <c r="BQ937" s="24"/>
      <c r="BR937" s="24"/>
      <c r="BS937" s="24"/>
      <c r="BT937" s="24"/>
      <c r="BU937" s="24"/>
      <c r="BV937" s="24"/>
      <c r="BW937" s="24"/>
      <c r="BX937" s="24"/>
      <c r="BY937" s="24"/>
      <c r="BZ937" s="24"/>
      <c r="CA937" s="24"/>
      <c r="CB937" s="24"/>
      <c r="CC937" s="24"/>
      <c r="CD937" s="24"/>
    </row>
    <row r="938" spans="1:82" ht="16.5" customHeight="1" x14ac:dyDescent="0.25">
      <c r="A938" s="26"/>
      <c r="B938" s="26"/>
      <c r="C938" s="26"/>
      <c r="D938" s="26"/>
      <c r="E938" s="26"/>
      <c r="F938" s="26"/>
      <c r="G938" s="26"/>
      <c r="H938" s="24"/>
      <c r="I938" s="27"/>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c r="BC938" s="24"/>
      <c r="BD938" s="24"/>
      <c r="BE938" s="24"/>
      <c r="BF938" s="24"/>
      <c r="BG938" s="24"/>
      <c r="BH938" s="24"/>
      <c r="BI938" s="24"/>
      <c r="BJ938" s="24"/>
      <c r="BK938" s="24"/>
      <c r="BL938" s="24"/>
      <c r="BM938" s="24"/>
      <c r="BN938" s="24"/>
      <c r="BO938" s="24"/>
      <c r="BP938" s="24"/>
      <c r="BQ938" s="24"/>
      <c r="BR938" s="24"/>
      <c r="BS938" s="24"/>
      <c r="BT938" s="24"/>
      <c r="BU938" s="24"/>
      <c r="BV938" s="24"/>
      <c r="BW938" s="24"/>
      <c r="BX938" s="24"/>
      <c r="BY938" s="24"/>
      <c r="BZ938" s="24"/>
      <c r="CA938" s="24"/>
      <c r="CB938" s="24"/>
      <c r="CC938" s="24"/>
      <c r="CD938" s="24"/>
    </row>
    <row r="939" spans="1:82" ht="16.5" customHeight="1" x14ac:dyDescent="0.25">
      <c r="A939" s="26"/>
      <c r="B939" s="26"/>
      <c r="C939" s="26"/>
      <c r="D939" s="26"/>
      <c r="E939" s="26"/>
      <c r="F939" s="26"/>
      <c r="G939" s="26"/>
      <c r="H939" s="24"/>
      <c r="I939" s="27"/>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c r="BC939" s="24"/>
      <c r="BD939" s="24"/>
      <c r="BE939" s="24"/>
      <c r="BF939" s="24"/>
      <c r="BG939" s="24"/>
      <c r="BH939" s="24"/>
      <c r="BI939" s="24"/>
      <c r="BJ939" s="24"/>
      <c r="BK939" s="24"/>
      <c r="BL939" s="24"/>
      <c r="BM939" s="24"/>
      <c r="BN939" s="24"/>
      <c r="BO939" s="24"/>
      <c r="BP939" s="24"/>
      <c r="BQ939" s="24"/>
      <c r="BR939" s="24"/>
      <c r="BS939" s="24"/>
      <c r="BT939" s="24"/>
      <c r="BU939" s="24"/>
      <c r="BV939" s="24"/>
      <c r="BW939" s="24"/>
      <c r="BX939" s="24"/>
      <c r="BY939" s="24"/>
      <c r="BZ939" s="24"/>
      <c r="CA939" s="24"/>
      <c r="CB939" s="24"/>
      <c r="CC939" s="24"/>
      <c r="CD939" s="24"/>
    </row>
    <row r="940" spans="1:82" ht="16.5" customHeight="1" x14ac:dyDescent="0.25">
      <c r="A940" s="26"/>
      <c r="B940" s="26"/>
      <c r="C940" s="26"/>
      <c r="D940" s="26"/>
      <c r="E940" s="26"/>
      <c r="F940" s="26"/>
      <c r="G940" s="26"/>
      <c r="H940" s="24"/>
      <c r="I940" s="27"/>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c r="BC940" s="24"/>
      <c r="BD940" s="24"/>
      <c r="BE940" s="24"/>
      <c r="BF940" s="24"/>
      <c r="BG940" s="24"/>
      <c r="BH940" s="24"/>
      <c r="BI940" s="24"/>
      <c r="BJ940" s="24"/>
      <c r="BK940" s="24"/>
      <c r="BL940" s="24"/>
      <c r="BM940" s="24"/>
      <c r="BN940" s="24"/>
      <c r="BO940" s="24"/>
      <c r="BP940" s="24"/>
      <c r="BQ940" s="24"/>
      <c r="BR940" s="24"/>
      <c r="BS940" s="24"/>
      <c r="BT940" s="24"/>
      <c r="BU940" s="24"/>
      <c r="BV940" s="24"/>
      <c r="BW940" s="24"/>
      <c r="BX940" s="24"/>
      <c r="BY940" s="24"/>
      <c r="BZ940" s="24"/>
      <c r="CA940" s="24"/>
      <c r="CB940" s="24"/>
      <c r="CC940" s="24"/>
      <c r="CD940" s="24"/>
    </row>
    <row r="941" spans="1:82" ht="16.5" customHeight="1" x14ac:dyDescent="0.25">
      <c r="A941" s="26"/>
      <c r="B941" s="26"/>
      <c r="C941" s="26"/>
      <c r="D941" s="26"/>
      <c r="E941" s="26"/>
      <c r="F941" s="26"/>
      <c r="G941" s="26"/>
      <c r="H941" s="24"/>
      <c r="I941" s="27"/>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C941" s="24"/>
      <c r="BD941" s="24"/>
      <c r="BE941" s="24"/>
      <c r="BF941" s="24"/>
      <c r="BG941" s="24"/>
      <c r="BH941" s="24"/>
      <c r="BI941" s="24"/>
      <c r="BJ941" s="24"/>
      <c r="BK941" s="24"/>
      <c r="BL941" s="24"/>
      <c r="BM941" s="24"/>
      <c r="BN941" s="24"/>
      <c r="BO941" s="24"/>
      <c r="BP941" s="24"/>
      <c r="BQ941" s="24"/>
      <c r="BR941" s="24"/>
      <c r="BS941" s="24"/>
      <c r="BT941" s="24"/>
      <c r="BU941" s="24"/>
      <c r="BV941" s="24"/>
      <c r="BW941" s="24"/>
      <c r="BX941" s="24"/>
      <c r="BY941" s="24"/>
      <c r="BZ941" s="24"/>
      <c r="CA941" s="24"/>
      <c r="CB941" s="24"/>
      <c r="CC941" s="24"/>
      <c r="CD941" s="24"/>
    </row>
    <row r="942" spans="1:82" ht="16.5" customHeight="1" x14ac:dyDescent="0.25">
      <c r="A942" s="26"/>
      <c r="B942" s="26"/>
      <c r="C942" s="26"/>
      <c r="D942" s="26"/>
      <c r="E942" s="26"/>
      <c r="F942" s="26"/>
      <c r="G942" s="26"/>
      <c r="H942" s="24"/>
      <c r="I942" s="27"/>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c r="BC942" s="24"/>
      <c r="BD942" s="24"/>
      <c r="BE942" s="24"/>
      <c r="BF942" s="24"/>
      <c r="BG942" s="24"/>
      <c r="BH942" s="24"/>
      <c r="BI942" s="24"/>
      <c r="BJ942" s="24"/>
      <c r="BK942" s="24"/>
      <c r="BL942" s="24"/>
      <c r="BM942" s="24"/>
      <c r="BN942" s="24"/>
      <c r="BO942" s="24"/>
      <c r="BP942" s="24"/>
      <c r="BQ942" s="24"/>
      <c r="BR942" s="24"/>
      <c r="BS942" s="24"/>
      <c r="BT942" s="24"/>
      <c r="BU942" s="24"/>
      <c r="BV942" s="24"/>
      <c r="BW942" s="24"/>
      <c r="BX942" s="24"/>
      <c r="BY942" s="24"/>
      <c r="BZ942" s="24"/>
      <c r="CA942" s="24"/>
      <c r="CB942" s="24"/>
      <c r="CC942" s="24"/>
      <c r="CD942" s="24"/>
    </row>
    <row r="943" spans="1:82" ht="16.5" customHeight="1" x14ac:dyDescent="0.25">
      <c r="A943" s="26"/>
      <c r="B943" s="26"/>
      <c r="C943" s="26"/>
      <c r="D943" s="26"/>
      <c r="E943" s="26"/>
      <c r="F943" s="26"/>
      <c r="G943" s="26"/>
      <c r="H943" s="24"/>
      <c r="I943" s="27"/>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c r="BC943" s="24"/>
      <c r="BD943" s="24"/>
      <c r="BE943" s="24"/>
      <c r="BF943" s="24"/>
      <c r="BG943" s="24"/>
      <c r="BH943" s="24"/>
      <c r="BI943" s="24"/>
      <c r="BJ943" s="24"/>
      <c r="BK943" s="24"/>
      <c r="BL943" s="24"/>
      <c r="BM943" s="24"/>
      <c r="BN943" s="24"/>
      <c r="BO943" s="24"/>
      <c r="BP943" s="24"/>
      <c r="BQ943" s="24"/>
      <c r="BR943" s="24"/>
      <c r="BS943" s="24"/>
      <c r="BT943" s="24"/>
      <c r="BU943" s="24"/>
      <c r="BV943" s="24"/>
      <c r="BW943" s="24"/>
      <c r="BX943" s="24"/>
      <c r="BY943" s="24"/>
      <c r="BZ943" s="24"/>
      <c r="CA943" s="24"/>
      <c r="CB943" s="24"/>
      <c r="CC943" s="24"/>
      <c r="CD943" s="24"/>
    </row>
    <row r="944" spans="1:82" ht="16.5" customHeight="1" x14ac:dyDescent="0.25">
      <c r="A944" s="26"/>
      <c r="B944" s="26"/>
      <c r="C944" s="26"/>
      <c r="D944" s="26"/>
      <c r="E944" s="26"/>
      <c r="F944" s="26"/>
      <c r="G944" s="26"/>
      <c r="H944" s="24"/>
      <c r="I944" s="27"/>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24"/>
      <c r="AH944" s="24"/>
      <c r="AI944" s="24"/>
      <c r="AJ944" s="24"/>
      <c r="AK944" s="24"/>
      <c r="AL944" s="24"/>
      <c r="AM944" s="24"/>
      <c r="AN944" s="24"/>
      <c r="AO944" s="24"/>
      <c r="AP944" s="24"/>
      <c r="AQ944" s="24"/>
      <c r="AR944" s="24"/>
      <c r="AS944" s="24"/>
      <c r="AT944" s="24"/>
      <c r="AU944" s="24"/>
      <c r="AV944" s="24"/>
      <c r="AW944" s="24"/>
      <c r="AX944" s="24"/>
      <c r="AY944" s="24"/>
      <c r="AZ944" s="24"/>
      <c r="BA944" s="24"/>
      <c r="BB944" s="24"/>
      <c r="BC944" s="24"/>
      <c r="BD944" s="24"/>
      <c r="BE944" s="24"/>
      <c r="BF944" s="24"/>
      <c r="BG944" s="24"/>
      <c r="BH944" s="24"/>
      <c r="BI944" s="24"/>
      <c r="BJ944" s="24"/>
      <c r="BK944" s="24"/>
      <c r="BL944" s="24"/>
      <c r="BM944" s="24"/>
      <c r="BN944" s="24"/>
      <c r="BO944" s="24"/>
      <c r="BP944" s="24"/>
      <c r="BQ944" s="24"/>
      <c r="BR944" s="24"/>
      <c r="BS944" s="24"/>
      <c r="BT944" s="24"/>
      <c r="BU944" s="24"/>
      <c r="BV944" s="24"/>
      <c r="BW944" s="24"/>
      <c r="BX944" s="24"/>
      <c r="BY944" s="24"/>
      <c r="BZ944" s="24"/>
      <c r="CA944" s="24"/>
      <c r="CB944" s="24"/>
      <c r="CC944" s="24"/>
      <c r="CD944" s="24"/>
    </row>
    <row r="945" spans="1:82" ht="16.5" customHeight="1" x14ac:dyDescent="0.25">
      <c r="A945" s="26"/>
      <c r="B945" s="26"/>
      <c r="C945" s="26"/>
      <c r="D945" s="26"/>
      <c r="E945" s="26"/>
      <c r="F945" s="26"/>
      <c r="G945" s="26"/>
      <c r="H945" s="24"/>
      <c r="I945" s="27"/>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24"/>
      <c r="AH945" s="24"/>
      <c r="AI945" s="24"/>
      <c r="AJ945" s="24"/>
      <c r="AK945" s="24"/>
      <c r="AL945" s="24"/>
      <c r="AM945" s="24"/>
      <c r="AN945" s="24"/>
      <c r="AO945" s="24"/>
      <c r="AP945" s="24"/>
      <c r="AQ945" s="24"/>
      <c r="AR945" s="24"/>
      <c r="AS945" s="24"/>
      <c r="AT945" s="24"/>
      <c r="AU945" s="24"/>
      <c r="AV945" s="24"/>
      <c r="AW945" s="24"/>
      <c r="AX945" s="24"/>
      <c r="AY945" s="24"/>
      <c r="AZ945" s="24"/>
      <c r="BA945" s="24"/>
      <c r="BB945" s="24"/>
      <c r="BC945" s="24"/>
      <c r="BD945" s="24"/>
      <c r="BE945" s="24"/>
      <c r="BF945" s="24"/>
      <c r="BG945" s="24"/>
      <c r="BH945" s="24"/>
      <c r="BI945" s="24"/>
      <c r="BJ945" s="24"/>
      <c r="BK945" s="24"/>
      <c r="BL945" s="24"/>
      <c r="BM945" s="24"/>
      <c r="BN945" s="24"/>
      <c r="BO945" s="24"/>
      <c r="BP945" s="24"/>
      <c r="BQ945" s="24"/>
      <c r="BR945" s="24"/>
      <c r="BS945" s="24"/>
      <c r="BT945" s="24"/>
      <c r="BU945" s="24"/>
      <c r="BV945" s="24"/>
      <c r="BW945" s="24"/>
      <c r="BX945" s="24"/>
      <c r="BY945" s="24"/>
      <c r="BZ945" s="24"/>
      <c r="CA945" s="24"/>
      <c r="CB945" s="24"/>
      <c r="CC945" s="24"/>
      <c r="CD945" s="24"/>
    </row>
    <row r="946" spans="1:82" ht="16.5" customHeight="1" x14ac:dyDescent="0.25">
      <c r="A946" s="26"/>
      <c r="B946" s="26"/>
      <c r="C946" s="26"/>
      <c r="D946" s="26"/>
      <c r="E946" s="26"/>
      <c r="F946" s="26"/>
      <c r="G946" s="26"/>
      <c r="H946" s="24"/>
      <c r="I946" s="27"/>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24"/>
      <c r="AH946" s="24"/>
      <c r="AI946" s="24"/>
      <c r="AJ946" s="24"/>
      <c r="AK946" s="24"/>
      <c r="AL946" s="24"/>
      <c r="AM946" s="24"/>
      <c r="AN946" s="24"/>
      <c r="AO946" s="24"/>
      <c r="AP946" s="24"/>
      <c r="AQ946" s="24"/>
      <c r="AR946" s="24"/>
      <c r="AS946" s="24"/>
      <c r="AT946" s="24"/>
      <c r="AU946" s="24"/>
      <c r="AV946" s="24"/>
      <c r="AW946" s="24"/>
      <c r="AX946" s="24"/>
      <c r="AY946" s="24"/>
      <c r="AZ946" s="24"/>
      <c r="BA946" s="24"/>
      <c r="BB946" s="24"/>
      <c r="BC946" s="24"/>
      <c r="BD946" s="24"/>
      <c r="BE946" s="24"/>
      <c r="BF946" s="24"/>
      <c r="BG946" s="24"/>
      <c r="BH946" s="24"/>
      <c r="BI946" s="24"/>
      <c r="BJ946" s="24"/>
      <c r="BK946" s="24"/>
      <c r="BL946" s="24"/>
      <c r="BM946" s="24"/>
      <c r="BN946" s="24"/>
      <c r="BO946" s="24"/>
      <c r="BP946" s="24"/>
      <c r="BQ946" s="24"/>
      <c r="BR946" s="24"/>
      <c r="BS946" s="24"/>
      <c r="BT946" s="24"/>
      <c r="BU946" s="24"/>
      <c r="BV946" s="24"/>
      <c r="BW946" s="24"/>
      <c r="BX946" s="24"/>
      <c r="BY946" s="24"/>
      <c r="BZ946" s="24"/>
      <c r="CA946" s="24"/>
      <c r="CB946" s="24"/>
      <c r="CC946" s="24"/>
      <c r="CD946" s="24"/>
    </row>
    <row r="947" spans="1:82" ht="16.5" customHeight="1" x14ac:dyDescent="0.25">
      <c r="A947" s="26"/>
      <c r="B947" s="26"/>
      <c r="C947" s="26"/>
      <c r="D947" s="26"/>
      <c r="E947" s="26"/>
      <c r="F947" s="26"/>
      <c r="G947" s="26"/>
      <c r="H947" s="24"/>
      <c r="I947" s="27"/>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24"/>
      <c r="AH947" s="24"/>
      <c r="AI947" s="24"/>
      <c r="AJ947" s="24"/>
      <c r="AK947" s="24"/>
      <c r="AL947" s="24"/>
      <c r="AM947" s="24"/>
      <c r="AN947" s="24"/>
      <c r="AO947" s="24"/>
      <c r="AP947" s="24"/>
      <c r="AQ947" s="24"/>
      <c r="AR947" s="24"/>
      <c r="AS947" s="24"/>
      <c r="AT947" s="24"/>
      <c r="AU947" s="24"/>
      <c r="AV947" s="24"/>
      <c r="AW947" s="24"/>
      <c r="AX947" s="24"/>
      <c r="AY947" s="24"/>
      <c r="AZ947" s="24"/>
      <c r="BA947" s="24"/>
      <c r="BB947" s="24"/>
      <c r="BC947" s="24"/>
      <c r="BD947" s="24"/>
      <c r="BE947" s="24"/>
      <c r="BF947" s="24"/>
      <c r="BG947" s="24"/>
      <c r="BH947" s="24"/>
      <c r="BI947" s="24"/>
      <c r="BJ947" s="24"/>
      <c r="BK947" s="24"/>
      <c r="BL947" s="24"/>
      <c r="BM947" s="24"/>
      <c r="BN947" s="24"/>
      <c r="BO947" s="24"/>
      <c r="BP947" s="24"/>
      <c r="BQ947" s="24"/>
      <c r="BR947" s="24"/>
      <c r="BS947" s="24"/>
      <c r="BT947" s="24"/>
      <c r="BU947" s="24"/>
      <c r="BV947" s="24"/>
      <c r="BW947" s="24"/>
      <c r="BX947" s="24"/>
      <c r="BY947" s="24"/>
      <c r="BZ947" s="24"/>
      <c r="CA947" s="24"/>
      <c r="CB947" s="24"/>
      <c r="CC947" s="24"/>
      <c r="CD947" s="24"/>
    </row>
    <row r="948" spans="1:82" ht="16.5" customHeight="1" x14ac:dyDescent="0.25">
      <c r="A948" s="26"/>
      <c r="B948" s="26"/>
      <c r="C948" s="26"/>
      <c r="D948" s="26"/>
      <c r="E948" s="26"/>
      <c r="F948" s="26"/>
      <c r="G948" s="26"/>
      <c r="H948" s="24"/>
      <c r="I948" s="27"/>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24"/>
      <c r="AH948" s="24"/>
      <c r="AI948" s="24"/>
      <c r="AJ948" s="24"/>
      <c r="AK948" s="24"/>
      <c r="AL948" s="24"/>
      <c r="AM948" s="24"/>
      <c r="AN948" s="24"/>
      <c r="AO948" s="24"/>
      <c r="AP948" s="24"/>
      <c r="AQ948" s="24"/>
      <c r="AR948" s="24"/>
      <c r="AS948" s="24"/>
      <c r="AT948" s="24"/>
      <c r="AU948" s="24"/>
      <c r="AV948" s="24"/>
      <c r="AW948" s="24"/>
      <c r="AX948" s="24"/>
      <c r="AY948" s="24"/>
      <c r="AZ948" s="24"/>
      <c r="BA948" s="24"/>
      <c r="BB948" s="24"/>
      <c r="BC948" s="24"/>
      <c r="BD948" s="24"/>
      <c r="BE948" s="24"/>
      <c r="BF948" s="24"/>
      <c r="BG948" s="24"/>
      <c r="BH948" s="24"/>
      <c r="BI948" s="24"/>
      <c r="BJ948" s="24"/>
      <c r="BK948" s="24"/>
      <c r="BL948" s="24"/>
      <c r="BM948" s="24"/>
      <c r="BN948" s="24"/>
      <c r="BO948" s="24"/>
      <c r="BP948" s="24"/>
      <c r="BQ948" s="24"/>
      <c r="BR948" s="24"/>
      <c r="BS948" s="24"/>
      <c r="BT948" s="24"/>
      <c r="BU948" s="24"/>
      <c r="BV948" s="24"/>
      <c r="BW948" s="24"/>
      <c r="BX948" s="24"/>
      <c r="BY948" s="24"/>
      <c r="BZ948" s="24"/>
      <c r="CA948" s="24"/>
      <c r="CB948" s="24"/>
      <c r="CC948" s="24"/>
      <c r="CD948" s="24"/>
    </row>
    <row r="949" spans="1:82" ht="16.5" customHeight="1" x14ac:dyDescent="0.25">
      <c r="A949" s="26"/>
      <c r="B949" s="26"/>
      <c r="C949" s="26"/>
      <c r="D949" s="26"/>
      <c r="E949" s="26"/>
      <c r="F949" s="26"/>
      <c r="G949" s="26"/>
      <c r="H949" s="24"/>
      <c r="I949" s="27"/>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24"/>
      <c r="AH949" s="24"/>
      <c r="AI949" s="24"/>
      <c r="AJ949" s="24"/>
      <c r="AK949" s="24"/>
      <c r="AL949" s="24"/>
      <c r="AM949" s="24"/>
      <c r="AN949" s="24"/>
      <c r="AO949" s="24"/>
      <c r="AP949" s="24"/>
      <c r="AQ949" s="24"/>
      <c r="AR949" s="24"/>
      <c r="AS949" s="24"/>
      <c r="AT949" s="24"/>
      <c r="AU949" s="24"/>
      <c r="AV949" s="24"/>
      <c r="AW949" s="24"/>
      <c r="AX949" s="24"/>
      <c r="AY949" s="24"/>
      <c r="AZ949" s="24"/>
      <c r="BA949" s="24"/>
      <c r="BB949" s="24"/>
      <c r="BC949" s="24"/>
      <c r="BD949" s="24"/>
      <c r="BE949" s="24"/>
      <c r="BF949" s="24"/>
      <c r="BG949" s="24"/>
      <c r="BH949" s="24"/>
      <c r="BI949" s="24"/>
      <c r="BJ949" s="24"/>
      <c r="BK949" s="24"/>
      <c r="BL949" s="24"/>
      <c r="BM949" s="24"/>
      <c r="BN949" s="24"/>
      <c r="BO949" s="24"/>
      <c r="BP949" s="24"/>
      <c r="BQ949" s="24"/>
      <c r="BR949" s="24"/>
      <c r="BS949" s="24"/>
      <c r="BT949" s="24"/>
      <c r="BU949" s="24"/>
      <c r="BV949" s="24"/>
      <c r="BW949" s="24"/>
      <c r="BX949" s="24"/>
      <c r="BY949" s="24"/>
      <c r="BZ949" s="24"/>
      <c r="CA949" s="24"/>
      <c r="CB949" s="24"/>
      <c r="CC949" s="24"/>
      <c r="CD949" s="24"/>
    </row>
    <row r="950" spans="1:82" ht="16.5" customHeight="1" x14ac:dyDescent="0.25">
      <c r="A950" s="26"/>
      <c r="B950" s="26"/>
      <c r="C950" s="26"/>
      <c r="D950" s="26"/>
      <c r="E950" s="26"/>
      <c r="F950" s="26"/>
      <c r="G950" s="26"/>
      <c r="H950" s="24"/>
      <c r="I950" s="27"/>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24"/>
      <c r="AH950" s="24"/>
      <c r="AI950" s="24"/>
      <c r="AJ950" s="24"/>
      <c r="AK950" s="24"/>
      <c r="AL950" s="24"/>
      <c r="AM950" s="24"/>
      <c r="AN950" s="24"/>
      <c r="AO950" s="24"/>
      <c r="AP950" s="24"/>
      <c r="AQ950" s="24"/>
      <c r="AR950" s="24"/>
      <c r="AS950" s="24"/>
      <c r="AT950" s="24"/>
      <c r="AU950" s="24"/>
      <c r="AV950" s="24"/>
      <c r="AW950" s="24"/>
      <c r="AX950" s="24"/>
      <c r="AY950" s="24"/>
      <c r="AZ950" s="24"/>
      <c r="BA950" s="24"/>
      <c r="BB950" s="24"/>
      <c r="BC950" s="24"/>
      <c r="BD950" s="24"/>
      <c r="BE950" s="24"/>
      <c r="BF950" s="24"/>
      <c r="BG950" s="24"/>
      <c r="BH950" s="24"/>
      <c r="BI950" s="24"/>
      <c r="BJ950" s="24"/>
      <c r="BK950" s="24"/>
      <c r="BL950" s="24"/>
      <c r="BM950" s="24"/>
      <c r="BN950" s="24"/>
      <c r="BO950" s="24"/>
      <c r="BP950" s="24"/>
      <c r="BQ950" s="24"/>
      <c r="BR950" s="24"/>
      <c r="BS950" s="24"/>
      <c r="BT950" s="24"/>
      <c r="BU950" s="24"/>
      <c r="BV950" s="24"/>
      <c r="BW950" s="24"/>
      <c r="BX950" s="24"/>
      <c r="BY950" s="24"/>
      <c r="BZ950" s="24"/>
      <c r="CA950" s="24"/>
      <c r="CB950" s="24"/>
      <c r="CC950" s="24"/>
      <c r="CD950" s="24"/>
    </row>
    <row r="951" spans="1:82" ht="16.5" customHeight="1" x14ac:dyDescent="0.25">
      <c r="A951" s="26"/>
      <c r="B951" s="26"/>
      <c r="C951" s="26"/>
      <c r="D951" s="26"/>
      <c r="E951" s="26"/>
      <c r="F951" s="26"/>
      <c r="G951" s="26"/>
      <c r="H951" s="24"/>
      <c r="I951" s="27"/>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24"/>
      <c r="AH951" s="24"/>
      <c r="AI951" s="24"/>
      <c r="AJ951" s="24"/>
      <c r="AK951" s="24"/>
      <c r="AL951" s="24"/>
      <c r="AM951" s="24"/>
      <c r="AN951" s="24"/>
      <c r="AO951" s="24"/>
      <c r="AP951" s="24"/>
      <c r="AQ951" s="24"/>
      <c r="AR951" s="24"/>
      <c r="AS951" s="24"/>
      <c r="AT951" s="24"/>
      <c r="AU951" s="24"/>
      <c r="AV951" s="24"/>
      <c r="AW951" s="24"/>
      <c r="AX951" s="24"/>
      <c r="AY951" s="24"/>
      <c r="AZ951" s="24"/>
      <c r="BA951" s="24"/>
      <c r="BB951" s="24"/>
      <c r="BC951" s="24"/>
      <c r="BD951" s="24"/>
      <c r="BE951" s="24"/>
      <c r="BF951" s="24"/>
      <c r="BG951" s="24"/>
      <c r="BH951" s="24"/>
      <c r="BI951" s="24"/>
      <c r="BJ951" s="24"/>
      <c r="BK951" s="24"/>
      <c r="BL951" s="24"/>
      <c r="BM951" s="24"/>
      <c r="BN951" s="24"/>
      <c r="BO951" s="24"/>
      <c r="BP951" s="24"/>
      <c r="BQ951" s="24"/>
      <c r="BR951" s="24"/>
      <c r="BS951" s="24"/>
      <c r="BT951" s="24"/>
      <c r="BU951" s="24"/>
      <c r="BV951" s="24"/>
      <c r="BW951" s="24"/>
      <c r="BX951" s="24"/>
      <c r="BY951" s="24"/>
      <c r="BZ951" s="24"/>
      <c r="CA951" s="24"/>
      <c r="CB951" s="24"/>
      <c r="CC951" s="24"/>
      <c r="CD951" s="24"/>
    </row>
    <row r="952" spans="1:82" ht="16.5" customHeight="1" x14ac:dyDescent="0.25">
      <c r="A952" s="26"/>
      <c r="B952" s="26"/>
      <c r="C952" s="26"/>
      <c r="D952" s="26"/>
      <c r="E952" s="26"/>
      <c r="F952" s="26"/>
      <c r="G952" s="26"/>
      <c r="H952" s="24"/>
      <c r="I952" s="27"/>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24"/>
      <c r="AH952" s="24"/>
      <c r="AI952" s="24"/>
      <c r="AJ952" s="24"/>
      <c r="AK952" s="24"/>
      <c r="AL952" s="24"/>
      <c r="AM952" s="24"/>
      <c r="AN952" s="24"/>
      <c r="AO952" s="24"/>
      <c r="AP952" s="24"/>
      <c r="AQ952" s="24"/>
      <c r="AR952" s="24"/>
      <c r="AS952" s="24"/>
      <c r="AT952" s="24"/>
      <c r="AU952" s="24"/>
      <c r="AV952" s="24"/>
      <c r="AW952" s="24"/>
      <c r="AX952" s="24"/>
      <c r="AY952" s="24"/>
      <c r="AZ952" s="24"/>
      <c r="BA952" s="24"/>
      <c r="BB952" s="24"/>
      <c r="BC952" s="24"/>
      <c r="BD952" s="24"/>
      <c r="BE952" s="24"/>
      <c r="BF952" s="24"/>
      <c r="BG952" s="24"/>
      <c r="BH952" s="24"/>
      <c r="BI952" s="24"/>
      <c r="BJ952" s="24"/>
      <c r="BK952" s="24"/>
      <c r="BL952" s="24"/>
      <c r="BM952" s="24"/>
      <c r="BN952" s="24"/>
      <c r="BO952" s="24"/>
      <c r="BP952" s="24"/>
      <c r="BQ952" s="24"/>
      <c r="BR952" s="24"/>
      <c r="BS952" s="24"/>
      <c r="BT952" s="24"/>
      <c r="BU952" s="24"/>
      <c r="BV952" s="24"/>
      <c r="BW952" s="24"/>
      <c r="BX952" s="24"/>
      <c r="BY952" s="24"/>
      <c r="BZ952" s="24"/>
      <c r="CA952" s="24"/>
      <c r="CB952" s="24"/>
      <c r="CC952" s="24"/>
      <c r="CD952" s="24"/>
    </row>
    <row r="953" spans="1:82" ht="16.5" customHeight="1" x14ac:dyDescent="0.25">
      <c r="A953" s="26"/>
      <c r="B953" s="26"/>
      <c r="C953" s="26"/>
      <c r="D953" s="26"/>
      <c r="E953" s="26"/>
      <c r="F953" s="26"/>
      <c r="G953" s="26"/>
      <c r="H953" s="24"/>
      <c r="I953" s="27"/>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24"/>
      <c r="AH953" s="24"/>
      <c r="AI953" s="24"/>
      <c r="AJ953" s="24"/>
      <c r="AK953" s="24"/>
      <c r="AL953" s="24"/>
      <c r="AM953" s="24"/>
      <c r="AN953" s="24"/>
      <c r="AO953" s="24"/>
      <c r="AP953" s="24"/>
      <c r="AQ953" s="24"/>
      <c r="AR953" s="24"/>
      <c r="AS953" s="24"/>
      <c r="AT953" s="24"/>
      <c r="AU953" s="24"/>
      <c r="AV953" s="24"/>
      <c r="AW953" s="24"/>
      <c r="AX953" s="24"/>
      <c r="AY953" s="24"/>
      <c r="AZ953" s="24"/>
      <c r="BA953" s="24"/>
      <c r="BB953" s="24"/>
      <c r="BC953" s="24"/>
      <c r="BD953" s="24"/>
      <c r="BE953" s="24"/>
      <c r="BF953" s="24"/>
      <c r="BG953" s="24"/>
      <c r="BH953" s="24"/>
      <c r="BI953" s="24"/>
      <c r="BJ953" s="24"/>
      <c r="BK953" s="24"/>
      <c r="BL953" s="24"/>
      <c r="BM953" s="24"/>
      <c r="BN953" s="24"/>
      <c r="BO953" s="24"/>
      <c r="BP953" s="24"/>
      <c r="BQ953" s="24"/>
      <c r="BR953" s="24"/>
      <c r="BS953" s="24"/>
      <c r="BT953" s="24"/>
      <c r="BU953" s="24"/>
      <c r="BV953" s="24"/>
      <c r="BW953" s="24"/>
      <c r="BX953" s="24"/>
      <c r="BY953" s="24"/>
      <c r="BZ953" s="24"/>
      <c r="CA953" s="24"/>
      <c r="CB953" s="24"/>
      <c r="CC953" s="24"/>
      <c r="CD953" s="24"/>
    </row>
    <row r="954" spans="1:82" ht="16.5" customHeight="1" x14ac:dyDescent="0.25">
      <c r="A954" s="26"/>
      <c r="B954" s="26"/>
      <c r="C954" s="26"/>
      <c r="D954" s="26"/>
      <c r="E954" s="26"/>
      <c r="F954" s="26"/>
      <c r="G954" s="26"/>
      <c r="H954" s="24"/>
      <c r="I954" s="27"/>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24"/>
      <c r="AH954" s="24"/>
      <c r="AI954" s="24"/>
      <c r="AJ954" s="24"/>
      <c r="AK954" s="24"/>
      <c r="AL954" s="24"/>
      <c r="AM954" s="24"/>
      <c r="AN954" s="24"/>
      <c r="AO954" s="24"/>
      <c r="AP954" s="24"/>
      <c r="AQ954" s="24"/>
      <c r="AR954" s="24"/>
      <c r="AS954" s="24"/>
      <c r="AT954" s="24"/>
      <c r="AU954" s="24"/>
      <c r="AV954" s="24"/>
      <c r="AW954" s="24"/>
      <c r="AX954" s="24"/>
      <c r="AY954" s="24"/>
      <c r="AZ954" s="24"/>
      <c r="BA954" s="24"/>
      <c r="BB954" s="24"/>
      <c r="BC954" s="24"/>
      <c r="BD954" s="24"/>
      <c r="BE954" s="24"/>
      <c r="BF954" s="24"/>
      <c r="BG954" s="24"/>
      <c r="BH954" s="24"/>
      <c r="BI954" s="24"/>
      <c r="BJ954" s="24"/>
      <c r="BK954" s="24"/>
      <c r="BL954" s="24"/>
      <c r="BM954" s="24"/>
      <c r="BN954" s="24"/>
      <c r="BO954" s="24"/>
      <c r="BP954" s="24"/>
      <c r="BQ954" s="24"/>
      <c r="BR954" s="24"/>
      <c r="BS954" s="24"/>
      <c r="BT954" s="24"/>
      <c r="BU954" s="24"/>
      <c r="BV954" s="24"/>
      <c r="BW954" s="24"/>
      <c r="BX954" s="24"/>
      <c r="BY954" s="24"/>
      <c r="BZ954" s="24"/>
      <c r="CA954" s="24"/>
      <c r="CB954" s="24"/>
      <c r="CC954" s="24"/>
      <c r="CD954" s="24"/>
    </row>
    <row r="955" spans="1:82" ht="16.5" customHeight="1" x14ac:dyDescent="0.25">
      <c r="A955" s="26"/>
      <c r="B955" s="26"/>
      <c r="C955" s="26"/>
      <c r="D955" s="26"/>
      <c r="E955" s="26"/>
      <c r="F955" s="26"/>
      <c r="G955" s="26"/>
      <c r="H955" s="24"/>
      <c r="I955" s="27"/>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24"/>
      <c r="AH955" s="24"/>
      <c r="AI955" s="24"/>
      <c r="AJ955" s="24"/>
      <c r="AK955" s="24"/>
      <c r="AL955" s="24"/>
      <c r="AM955" s="24"/>
      <c r="AN955" s="24"/>
      <c r="AO955" s="24"/>
      <c r="AP955" s="24"/>
      <c r="AQ955" s="24"/>
      <c r="AR955" s="24"/>
      <c r="AS955" s="24"/>
      <c r="AT955" s="24"/>
      <c r="AU955" s="24"/>
      <c r="AV955" s="24"/>
      <c r="AW955" s="24"/>
      <c r="AX955" s="24"/>
      <c r="AY955" s="24"/>
      <c r="AZ955" s="24"/>
      <c r="BA955" s="24"/>
      <c r="BB955" s="24"/>
      <c r="BC955" s="24"/>
      <c r="BD955" s="24"/>
      <c r="BE955" s="24"/>
      <c r="BF955" s="24"/>
      <c r="BG955" s="24"/>
      <c r="BH955" s="24"/>
      <c r="BI955" s="24"/>
      <c r="BJ955" s="24"/>
      <c r="BK955" s="24"/>
      <c r="BL955" s="24"/>
      <c r="BM955" s="24"/>
      <c r="BN955" s="24"/>
      <c r="BO955" s="24"/>
      <c r="BP955" s="24"/>
      <c r="BQ955" s="24"/>
      <c r="BR955" s="24"/>
      <c r="BS955" s="24"/>
      <c r="BT955" s="24"/>
      <c r="BU955" s="24"/>
      <c r="BV955" s="24"/>
      <c r="BW955" s="24"/>
      <c r="BX955" s="24"/>
      <c r="BY955" s="24"/>
      <c r="BZ955" s="24"/>
      <c r="CA955" s="24"/>
      <c r="CB955" s="24"/>
      <c r="CC955" s="24"/>
      <c r="CD955" s="24"/>
    </row>
    <row r="956" spans="1:82" ht="16.5" customHeight="1" x14ac:dyDescent="0.25">
      <c r="A956" s="26"/>
      <c r="B956" s="26"/>
      <c r="C956" s="26"/>
      <c r="D956" s="26"/>
      <c r="E956" s="26"/>
      <c r="F956" s="26"/>
      <c r="G956" s="26"/>
      <c r="H956" s="24"/>
      <c r="I956" s="27"/>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24"/>
      <c r="AH956" s="24"/>
      <c r="AI956" s="24"/>
      <c r="AJ956" s="24"/>
      <c r="AK956" s="24"/>
      <c r="AL956" s="24"/>
      <c r="AM956" s="24"/>
      <c r="AN956" s="24"/>
      <c r="AO956" s="24"/>
      <c r="AP956" s="24"/>
      <c r="AQ956" s="24"/>
      <c r="AR956" s="24"/>
      <c r="AS956" s="24"/>
      <c r="AT956" s="24"/>
      <c r="AU956" s="24"/>
      <c r="AV956" s="24"/>
      <c r="AW956" s="24"/>
      <c r="AX956" s="24"/>
      <c r="AY956" s="24"/>
      <c r="AZ956" s="24"/>
      <c r="BA956" s="24"/>
      <c r="BB956" s="24"/>
      <c r="BC956" s="24"/>
      <c r="BD956" s="24"/>
      <c r="BE956" s="24"/>
      <c r="BF956" s="24"/>
      <c r="BG956" s="24"/>
      <c r="BH956" s="24"/>
      <c r="BI956" s="24"/>
      <c r="BJ956" s="24"/>
      <c r="BK956" s="24"/>
      <c r="BL956" s="24"/>
      <c r="BM956" s="24"/>
      <c r="BN956" s="24"/>
      <c r="BO956" s="24"/>
      <c r="BP956" s="24"/>
      <c r="BQ956" s="24"/>
      <c r="BR956" s="24"/>
      <c r="BS956" s="24"/>
      <c r="BT956" s="24"/>
      <c r="BU956" s="24"/>
      <c r="BV956" s="24"/>
      <c r="BW956" s="24"/>
      <c r="BX956" s="24"/>
      <c r="BY956" s="24"/>
      <c r="BZ956" s="24"/>
      <c r="CA956" s="24"/>
      <c r="CB956" s="24"/>
      <c r="CC956" s="24"/>
      <c r="CD956" s="24"/>
    </row>
    <row r="957" spans="1:82" ht="16.5" customHeight="1" x14ac:dyDescent="0.25">
      <c r="A957" s="26"/>
      <c r="B957" s="26"/>
      <c r="C957" s="26"/>
      <c r="D957" s="26"/>
      <c r="E957" s="26"/>
      <c r="F957" s="26"/>
      <c r="G957" s="26"/>
      <c r="H957" s="24"/>
      <c r="I957" s="27"/>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24"/>
      <c r="AH957" s="24"/>
      <c r="AI957" s="24"/>
      <c r="AJ957" s="24"/>
      <c r="AK957" s="24"/>
      <c r="AL957" s="24"/>
      <c r="AM957" s="24"/>
      <c r="AN957" s="24"/>
      <c r="AO957" s="24"/>
      <c r="AP957" s="24"/>
      <c r="AQ957" s="24"/>
      <c r="AR957" s="24"/>
      <c r="AS957" s="24"/>
      <c r="AT957" s="24"/>
      <c r="AU957" s="24"/>
      <c r="AV957" s="24"/>
      <c r="AW957" s="24"/>
      <c r="AX957" s="24"/>
      <c r="AY957" s="24"/>
      <c r="AZ957" s="24"/>
      <c r="BA957" s="24"/>
      <c r="BB957" s="24"/>
      <c r="BC957" s="24"/>
      <c r="BD957" s="24"/>
      <c r="BE957" s="24"/>
      <c r="BF957" s="24"/>
      <c r="BG957" s="24"/>
      <c r="BH957" s="24"/>
      <c r="BI957" s="24"/>
      <c r="BJ957" s="24"/>
      <c r="BK957" s="24"/>
      <c r="BL957" s="24"/>
      <c r="BM957" s="24"/>
      <c r="BN957" s="24"/>
      <c r="BO957" s="24"/>
      <c r="BP957" s="24"/>
      <c r="BQ957" s="24"/>
      <c r="BR957" s="24"/>
      <c r="BS957" s="24"/>
      <c r="BT957" s="24"/>
      <c r="BU957" s="24"/>
      <c r="BV957" s="24"/>
      <c r="BW957" s="24"/>
      <c r="BX957" s="24"/>
      <c r="BY957" s="24"/>
      <c r="BZ957" s="24"/>
      <c r="CA957" s="24"/>
      <c r="CB957" s="24"/>
      <c r="CC957" s="24"/>
      <c r="CD957" s="24"/>
    </row>
    <row r="958" spans="1:82" ht="16.5" customHeight="1" x14ac:dyDescent="0.25">
      <c r="A958" s="26"/>
      <c r="B958" s="26"/>
      <c r="C958" s="26"/>
      <c r="D958" s="26"/>
      <c r="E958" s="26"/>
      <c r="F958" s="26"/>
      <c r="G958" s="26"/>
      <c r="H958" s="24"/>
      <c r="I958" s="27"/>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24"/>
      <c r="AH958" s="24"/>
      <c r="AI958" s="24"/>
      <c r="AJ958" s="24"/>
      <c r="AK958" s="24"/>
      <c r="AL958" s="24"/>
      <c r="AM958" s="24"/>
      <c r="AN958" s="24"/>
      <c r="AO958" s="24"/>
      <c r="AP958" s="24"/>
      <c r="AQ958" s="24"/>
      <c r="AR958" s="24"/>
      <c r="AS958" s="24"/>
      <c r="AT958" s="24"/>
      <c r="AU958" s="24"/>
      <c r="AV958" s="24"/>
      <c r="AW958" s="24"/>
      <c r="AX958" s="24"/>
      <c r="AY958" s="24"/>
      <c r="AZ958" s="24"/>
      <c r="BA958" s="24"/>
      <c r="BB958" s="24"/>
      <c r="BC958" s="24"/>
      <c r="BD958" s="24"/>
      <c r="BE958" s="24"/>
      <c r="BF958" s="24"/>
      <c r="BG958" s="24"/>
      <c r="BH958" s="24"/>
      <c r="BI958" s="24"/>
      <c r="BJ958" s="24"/>
      <c r="BK958" s="24"/>
      <c r="BL958" s="24"/>
      <c r="BM958" s="24"/>
      <c r="BN958" s="24"/>
      <c r="BO958" s="24"/>
      <c r="BP958" s="24"/>
      <c r="BQ958" s="24"/>
      <c r="BR958" s="24"/>
      <c r="BS958" s="24"/>
      <c r="BT958" s="24"/>
      <c r="BU958" s="24"/>
      <c r="BV958" s="24"/>
      <c r="BW958" s="24"/>
      <c r="BX958" s="24"/>
      <c r="BY958" s="24"/>
      <c r="BZ958" s="24"/>
      <c r="CA958" s="24"/>
      <c r="CB958" s="24"/>
      <c r="CC958" s="24"/>
      <c r="CD958" s="24"/>
    </row>
    <row r="959" spans="1:82" ht="16.5" customHeight="1" x14ac:dyDescent="0.25">
      <c r="A959" s="26"/>
      <c r="B959" s="26"/>
      <c r="C959" s="26"/>
      <c r="D959" s="26"/>
      <c r="E959" s="26"/>
      <c r="F959" s="26"/>
      <c r="G959" s="26"/>
      <c r="H959" s="24"/>
      <c r="I959" s="27"/>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24"/>
      <c r="AH959" s="24"/>
      <c r="AI959" s="24"/>
      <c r="AJ959" s="24"/>
      <c r="AK959" s="24"/>
      <c r="AL959" s="24"/>
      <c r="AM959" s="24"/>
      <c r="AN959" s="24"/>
      <c r="AO959" s="24"/>
      <c r="AP959" s="24"/>
      <c r="AQ959" s="24"/>
      <c r="AR959" s="24"/>
      <c r="AS959" s="24"/>
      <c r="AT959" s="24"/>
      <c r="AU959" s="24"/>
      <c r="AV959" s="24"/>
      <c r="AW959" s="24"/>
      <c r="AX959" s="24"/>
      <c r="AY959" s="24"/>
      <c r="AZ959" s="24"/>
      <c r="BA959" s="24"/>
      <c r="BB959" s="24"/>
      <c r="BC959" s="24"/>
      <c r="BD959" s="24"/>
      <c r="BE959" s="24"/>
      <c r="BF959" s="24"/>
      <c r="BG959" s="24"/>
      <c r="BH959" s="24"/>
      <c r="BI959" s="24"/>
      <c r="BJ959" s="24"/>
      <c r="BK959" s="24"/>
      <c r="BL959" s="24"/>
      <c r="BM959" s="24"/>
      <c r="BN959" s="24"/>
      <c r="BO959" s="24"/>
      <c r="BP959" s="24"/>
      <c r="BQ959" s="24"/>
      <c r="BR959" s="24"/>
      <c r="BS959" s="24"/>
      <c r="BT959" s="24"/>
      <c r="BU959" s="24"/>
      <c r="BV959" s="24"/>
      <c r="BW959" s="24"/>
      <c r="BX959" s="24"/>
      <c r="BY959" s="24"/>
      <c r="BZ959" s="24"/>
      <c r="CA959" s="24"/>
      <c r="CB959" s="24"/>
      <c r="CC959" s="24"/>
      <c r="CD959" s="24"/>
    </row>
    <row r="960" spans="1:82" ht="16.5" customHeight="1" x14ac:dyDescent="0.25">
      <c r="A960" s="26"/>
      <c r="B960" s="26"/>
      <c r="C960" s="26"/>
      <c r="D960" s="26"/>
      <c r="E960" s="26"/>
      <c r="F960" s="26"/>
      <c r="G960" s="26"/>
      <c r="H960" s="24"/>
      <c r="I960" s="27"/>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24"/>
      <c r="AH960" s="24"/>
      <c r="AI960" s="24"/>
      <c r="AJ960" s="24"/>
      <c r="AK960" s="24"/>
      <c r="AL960" s="24"/>
      <c r="AM960" s="24"/>
      <c r="AN960" s="24"/>
      <c r="AO960" s="24"/>
      <c r="AP960" s="24"/>
      <c r="AQ960" s="24"/>
      <c r="AR960" s="24"/>
      <c r="AS960" s="24"/>
      <c r="AT960" s="24"/>
      <c r="AU960" s="24"/>
      <c r="AV960" s="24"/>
      <c r="AW960" s="24"/>
      <c r="AX960" s="24"/>
      <c r="AY960" s="24"/>
      <c r="AZ960" s="24"/>
      <c r="BA960" s="24"/>
      <c r="BB960" s="24"/>
      <c r="BC960" s="24"/>
      <c r="BD960" s="24"/>
      <c r="BE960" s="24"/>
      <c r="BF960" s="24"/>
      <c r="BG960" s="24"/>
      <c r="BH960" s="24"/>
      <c r="BI960" s="24"/>
      <c r="BJ960" s="24"/>
      <c r="BK960" s="24"/>
      <c r="BL960" s="24"/>
      <c r="BM960" s="24"/>
      <c r="BN960" s="24"/>
      <c r="BO960" s="24"/>
      <c r="BP960" s="24"/>
      <c r="BQ960" s="24"/>
      <c r="BR960" s="24"/>
      <c r="BS960" s="24"/>
      <c r="BT960" s="24"/>
      <c r="BU960" s="24"/>
      <c r="BV960" s="24"/>
      <c r="BW960" s="24"/>
      <c r="BX960" s="24"/>
      <c r="BY960" s="24"/>
      <c r="BZ960" s="24"/>
      <c r="CA960" s="24"/>
      <c r="CB960" s="24"/>
      <c r="CC960" s="24"/>
      <c r="CD960" s="24"/>
    </row>
    <row r="961" spans="1:82" ht="16.5" customHeight="1" x14ac:dyDescent="0.25">
      <c r="A961" s="26"/>
      <c r="B961" s="26"/>
      <c r="C961" s="26"/>
      <c r="D961" s="26"/>
      <c r="E961" s="26"/>
      <c r="F961" s="26"/>
      <c r="G961" s="26"/>
      <c r="H961" s="24"/>
      <c r="I961" s="27"/>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24"/>
      <c r="AH961" s="24"/>
      <c r="AI961" s="24"/>
      <c r="AJ961" s="24"/>
      <c r="AK961" s="24"/>
      <c r="AL961" s="24"/>
      <c r="AM961" s="24"/>
      <c r="AN961" s="24"/>
      <c r="AO961" s="24"/>
      <c r="AP961" s="24"/>
      <c r="AQ961" s="24"/>
      <c r="AR961" s="24"/>
      <c r="AS961" s="24"/>
      <c r="AT961" s="24"/>
      <c r="AU961" s="24"/>
      <c r="AV961" s="24"/>
      <c r="AW961" s="24"/>
      <c r="AX961" s="24"/>
      <c r="AY961" s="24"/>
      <c r="AZ961" s="24"/>
      <c r="BA961" s="24"/>
      <c r="BB961" s="24"/>
      <c r="BC961" s="24"/>
      <c r="BD961" s="24"/>
      <c r="BE961" s="24"/>
      <c r="BF961" s="24"/>
      <c r="BG961" s="24"/>
      <c r="BH961" s="24"/>
      <c r="BI961" s="24"/>
      <c r="BJ961" s="24"/>
      <c r="BK961" s="24"/>
      <c r="BL961" s="24"/>
      <c r="BM961" s="24"/>
      <c r="BN961" s="24"/>
      <c r="BO961" s="24"/>
      <c r="BP961" s="24"/>
      <c r="BQ961" s="24"/>
      <c r="BR961" s="24"/>
      <c r="BS961" s="24"/>
      <c r="BT961" s="24"/>
      <c r="BU961" s="24"/>
      <c r="BV961" s="24"/>
      <c r="BW961" s="24"/>
      <c r="BX961" s="24"/>
      <c r="BY961" s="24"/>
      <c r="BZ961" s="24"/>
      <c r="CA961" s="24"/>
      <c r="CB961" s="24"/>
      <c r="CC961" s="24"/>
      <c r="CD961" s="24"/>
    </row>
    <row r="962" spans="1:82" ht="16.5" customHeight="1" x14ac:dyDescent="0.25">
      <c r="A962" s="26"/>
      <c r="B962" s="26"/>
      <c r="C962" s="26"/>
      <c r="D962" s="26"/>
      <c r="E962" s="26"/>
      <c r="F962" s="26"/>
      <c r="G962" s="26"/>
      <c r="H962" s="24"/>
      <c r="I962" s="27"/>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24"/>
      <c r="AH962" s="24"/>
      <c r="AI962" s="24"/>
      <c r="AJ962" s="24"/>
      <c r="AK962" s="24"/>
      <c r="AL962" s="24"/>
      <c r="AM962" s="24"/>
      <c r="AN962" s="24"/>
      <c r="AO962" s="24"/>
      <c r="AP962" s="24"/>
      <c r="AQ962" s="24"/>
      <c r="AR962" s="24"/>
      <c r="AS962" s="24"/>
      <c r="AT962" s="24"/>
      <c r="AU962" s="24"/>
      <c r="AV962" s="24"/>
      <c r="AW962" s="24"/>
      <c r="AX962" s="24"/>
      <c r="AY962" s="24"/>
      <c r="AZ962" s="24"/>
      <c r="BA962" s="24"/>
      <c r="BB962" s="24"/>
      <c r="BC962" s="24"/>
      <c r="BD962" s="24"/>
      <c r="BE962" s="24"/>
      <c r="BF962" s="24"/>
      <c r="BG962" s="24"/>
      <c r="BH962" s="24"/>
      <c r="BI962" s="24"/>
      <c r="BJ962" s="24"/>
      <c r="BK962" s="24"/>
      <c r="BL962" s="24"/>
      <c r="BM962" s="24"/>
      <c r="BN962" s="24"/>
      <c r="BO962" s="24"/>
      <c r="BP962" s="24"/>
      <c r="BQ962" s="24"/>
      <c r="BR962" s="24"/>
      <c r="BS962" s="24"/>
      <c r="BT962" s="24"/>
      <c r="BU962" s="24"/>
      <c r="BV962" s="24"/>
      <c r="BW962" s="24"/>
      <c r="BX962" s="24"/>
      <c r="BY962" s="24"/>
      <c r="BZ962" s="24"/>
      <c r="CA962" s="24"/>
      <c r="CB962" s="24"/>
      <c r="CC962" s="24"/>
      <c r="CD962" s="24"/>
    </row>
    <row r="963" spans="1:82" ht="16.5" customHeight="1" x14ac:dyDescent="0.25">
      <c r="A963" s="26"/>
      <c r="B963" s="26"/>
      <c r="C963" s="26"/>
      <c r="D963" s="26"/>
      <c r="E963" s="26"/>
      <c r="F963" s="26"/>
      <c r="G963" s="26"/>
      <c r="H963" s="24"/>
      <c r="I963" s="27"/>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24"/>
      <c r="AH963" s="24"/>
      <c r="AI963" s="24"/>
      <c r="AJ963" s="24"/>
      <c r="AK963" s="24"/>
      <c r="AL963" s="24"/>
      <c r="AM963" s="24"/>
      <c r="AN963" s="24"/>
      <c r="AO963" s="24"/>
      <c r="AP963" s="24"/>
      <c r="AQ963" s="24"/>
      <c r="AR963" s="24"/>
      <c r="AS963" s="24"/>
      <c r="AT963" s="24"/>
      <c r="AU963" s="24"/>
      <c r="AV963" s="24"/>
      <c r="AW963" s="24"/>
      <c r="AX963" s="24"/>
      <c r="AY963" s="24"/>
      <c r="AZ963" s="24"/>
      <c r="BA963" s="24"/>
      <c r="BB963" s="24"/>
      <c r="BC963" s="24"/>
      <c r="BD963" s="24"/>
      <c r="BE963" s="24"/>
      <c r="BF963" s="24"/>
      <c r="BG963" s="24"/>
      <c r="BH963" s="24"/>
      <c r="BI963" s="24"/>
      <c r="BJ963" s="24"/>
      <c r="BK963" s="24"/>
      <c r="BL963" s="24"/>
      <c r="BM963" s="24"/>
      <c r="BN963" s="24"/>
      <c r="BO963" s="24"/>
      <c r="BP963" s="24"/>
      <c r="BQ963" s="24"/>
      <c r="BR963" s="24"/>
      <c r="BS963" s="24"/>
      <c r="BT963" s="24"/>
      <c r="BU963" s="24"/>
      <c r="BV963" s="24"/>
      <c r="BW963" s="24"/>
      <c r="BX963" s="24"/>
      <c r="BY963" s="24"/>
      <c r="BZ963" s="24"/>
      <c r="CA963" s="24"/>
      <c r="CB963" s="24"/>
      <c r="CC963" s="24"/>
      <c r="CD963" s="24"/>
    </row>
    <row r="964" spans="1:82" ht="16.5" customHeight="1" x14ac:dyDescent="0.25">
      <c r="A964" s="26"/>
      <c r="B964" s="26"/>
      <c r="C964" s="26"/>
      <c r="D964" s="26"/>
      <c r="E964" s="26"/>
      <c r="F964" s="26"/>
      <c r="G964" s="26"/>
      <c r="H964" s="24"/>
      <c r="I964" s="27"/>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c r="BC964" s="24"/>
      <c r="BD964" s="24"/>
      <c r="BE964" s="24"/>
      <c r="BF964" s="24"/>
      <c r="BG964" s="24"/>
      <c r="BH964" s="24"/>
      <c r="BI964" s="24"/>
      <c r="BJ964" s="24"/>
      <c r="BK964" s="24"/>
      <c r="BL964" s="24"/>
      <c r="BM964" s="24"/>
      <c r="BN964" s="24"/>
      <c r="BO964" s="24"/>
      <c r="BP964" s="24"/>
      <c r="BQ964" s="24"/>
      <c r="BR964" s="24"/>
      <c r="BS964" s="24"/>
      <c r="BT964" s="24"/>
      <c r="BU964" s="24"/>
      <c r="BV964" s="24"/>
      <c r="BW964" s="24"/>
      <c r="BX964" s="24"/>
      <c r="BY964" s="24"/>
      <c r="BZ964" s="24"/>
      <c r="CA964" s="24"/>
      <c r="CB964" s="24"/>
      <c r="CC964" s="24"/>
      <c r="CD964" s="24"/>
    </row>
    <row r="965" spans="1:82" ht="16.5" customHeight="1" x14ac:dyDescent="0.25">
      <c r="A965" s="26"/>
      <c r="B965" s="26"/>
      <c r="C965" s="26"/>
      <c r="D965" s="26"/>
      <c r="E965" s="26"/>
      <c r="F965" s="26"/>
      <c r="G965" s="26"/>
      <c r="H965" s="24"/>
      <c r="I965" s="27"/>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24"/>
      <c r="AH965" s="24"/>
      <c r="AI965" s="24"/>
      <c r="AJ965" s="24"/>
      <c r="AK965" s="24"/>
      <c r="AL965" s="24"/>
      <c r="AM965" s="24"/>
      <c r="AN965" s="24"/>
      <c r="AO965" s="24"/>
      <c r="AP965" s="24"/>
      <c r="AQ965" s="24"/>
      <c r="AR965" s="24"/>
      <c r="AS965" s="24"/>
      <c r="AT965" s="24"/>
      <c r="AU965" s="24"/>
      <c r="AV965" s="24"/>
      <c r="AW965" s="24"/>
      <c r="AX965" s="24"/>
      <c r="AY965" s="24"/>
      <c r="AZ965" s="24"/>
      <c r="BA965" s="24"/>
      <c r="BB965" s="24"/>
      <c r="BC965" s="24"/>
      <c r="BD965" s="24"/>
      <c r="BE965" s="24"/>
      <c r="BF965" s="24"/>
      <c r="BG965" s="24"/>
      <c r="BH965" s="24"/>
      <c r="BI965" s="24"/>
      <c r="BJ965" s="24"/>
      <c r="BK965" s="24"/>
      <c r="BL965" s="24"/>
      <c r="BM965" s="24"/>
      <c r="BN965" s="24"/>
      <c r="BO965" s="24"/>
      <c r="BP965" s="24"/>
      <c r="BQ965" s="24"/>
      <c r="BR965" s="24"/>
      <c r="BS965" s="24"/>
      <c r="BT965" s="24"/>
      <c r="BU965" s="24"/>
      <c r="BV965" s="24"/>
      <c r="BW965" s="24"/>
      <c r="BX965" s="24"/>
      <c r="BY965" s="24"/>
      <c r="BZ965" s="24"/>
      <c r="CA965" s="24"/>
      <c r="CB965" s="24"/>
      <c r="CC965" s="24"/>
      <c r="CD965" s="24"/>
    </row>
    <row r="966" spans="1:82" ht="16.5" customHeight="1" x14ac:dyDescent="0.25">
      <c r="A966" s="26"/>
      <c r="B966" s="26"/>
      <c r="C966" s="26"/>
      <c r="D966" s="26"/>
      <c r="E966" s="26"/>
      <c r="F966" s="26"/>
      <c r="G966" s="26"/>
      <c r="H966" s="24"/>
      <c r="I966" s="27"/>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c r="BC966" s="24"/>
      <c r="BD966" s="24"/>
      <c r="BE966" s="24"/>
      <c r="BF966" s="24"/>
      <c r="BG966" s="24"/>
      <c r="BH966" s="24"/>
      <c r="BI966" s="24"/>
      <c r="BJ966" s="24"/>
      <c r="BK966" s="24"/>
      <c r="BL966" s="24"/>
      <c r="BM966" s="24"/>
      <c r="BN966" s="24"/>
      <c r="BO966" s="24"/>
      <c r="BP966" s="24"/>
      <c r="BQ966" s="24"/>
      <c r="BR966" s="24"/>
      <c r="BS966" s="24"/>
      <c r="BT966" s="24"/>
      <c r="BU966" s="24"/>
      <c r="BV966" s="24"/>
      <c r="BW966" s="24"/>
      <c r="BX966" s="24"/>
      <c r="BY966" s="24"/>
      <c r="BZ966" s="24"/>
      <c r="CA966" s="24"/>
      <c r="CB966" s="24"/>
      <c r="CC966" s="24"/>
      <c r="CD966" s="24"/>
    </row>
    <row r="967" spans="1:82" ht="16.5" customHeight="1" x14ac:dyDescent="0.25">
      <c r="A967" s="26"/>
      <c r="B967" s="26"/>
      <c r="C967" s="26"/>
      <c r="D967" s="26"/>
      <c r="E967" s="26"/>
      <c r="F967" s="26"/>
      <c r="G967" s="26"/>
      <c r="H967" s="24"/>
      <c r="I967" s="27"/>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c r="BC967" s="24"/>
      <c r="BD967" s="24"/>
      <c r="BE967" s="24"/>
      <c r="BF967" s="24"/>
      <c r="BG967" s="24"/>
      <c r="BH967" s="24"/>
      <c r="BI967" s="24"/>
      <c r="BJ967" s="24"/>
      <c r="BK967" s="24"/>
      <c r="BL967" s="24"/>
      <c r="BM967" s="24"/>
      <c r="BN967" s="24"/>
      <c r="BO967" s="24"/>
      <c r="BP967" s="24"/>
      <c r="BQ967" s="24"/>
      <c r="BR967" s="24"/>
      <c r="BS967" s="24"/>
      <c r="BT967" s="24"/>
      <c r="BU967" s="24"/>
      <c r="BV967" s="24"/>
      <c r="BW967" s="24"/>
      <c r="BX967" s="24"/>
      <c r="BY967" s="24"/>
      <c r="BZ967" s="24"/>
      <c r="CA967" s="24"/>
      <c r="CB967" s="24"/>
      <c r="CC967" s="24"/>
      <c r="CD967" s="24"/>
    </row>
    <row r="968" spans="1:82" ht="16.5" customHeight="1" x14ac:dyDescent="0.25">
      <c r="A968" s="26"/>
      <c r="B968" s="26"/>
      <c r="C968" s="26"/>
      <c r="D968" s="26"/>
      <c r="E968" s="26"/>
      <c r="F968" s="26"/>
      <c r="G968" s="26"/>
      <c r="H968" s="24"/>
      <c r="I968" s="27"/>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C968" s="24"/>
      <c r="BD968" s="24"/>
      <c r="BE968" s="24"/>
      <c r="BF968" s="24"/>
      <c r="BG968" s="24"/>
      <c r="BH968" s="24"/>
      <c r="BI968" s="24"/>
      <c r="BJ968" s="24"/>
      <c r="BK968" s="24"/>
      <c r="BL968" s="24"/>
      <c r="BM968" s="24"/>
      <c r="BN968" s="24"/>
      <c r="BO968" s="24"/>
      <c r="BP968" s="24"/>
      <c r="BQ968" s="24"/>
      <c r="BR968" s="24"/>
      <c r="BS968" s="24"/>
      <c r="BT968" s="24"/>
      <c r="BU968" s="24"/>
      <c r="BV968" s="24"/>
      <c r="BW968" s="24"/>
      <c r="BX968" s="24"/>
      <c r="BY968" s="24"/>
      <c r="BZ968" s="24"/>
      <c r="CA968" s="24"/>
      <c r="CB968" s="24"/>
      <c r="CC968" s="24"/>
      <c r="CD968" s="24"/>
    </row>
    <row r="969" spans="1:82" ht="16.5" customHeight="1" x14ac:dyDescent="0.25">
      <c r="A969" s="26"/>
      <c r="B969" s="26"/>
      <c r="C969" s="26"/>
      <c r="D969" s="26"/>
      <c r="E969" s="26"/>
      <c r="F969" s="26"/>
      <c r="G969" s="26"/>
      <c r="H969" s="24"/>
      <c r="I969" s="27"/>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c r="BC969" s="24"/>
      <c r="BD969" s="24"/>
      <c r="BE969" s="24"/>
      <c r="BF969" s="24"/>
      <c r="BG969" s="24"/>
      <c r="BH969" s="24"/>
      <c r="BI969" s="24"/>
      <c r="BJ969" s="24"/>
      <c r="BK969" s="24"/>
      <c r="BL969" s="24"/>
      <c r="BM969" s="24"/>
      <c r="BN969" s="24"/>
      <c r="BO969" s="24"/>
      <c r="BP969" s="24"/>
      <c r="BQ969" s="24"/>
      <c r="BR969" s="24"/>
      <c r="BS969" s="24"/>
      <c r="BT969" s="24"/>
      <c r="BU969" s="24"/>
      <c r="BV969" s="24"/>
      <c r="BW969" s="24"/>
      <c r="BX969" s="24"/>
      <c r="BY969" s="24"/>
      <c r="BZ969" s="24"/>
      <c r="CA969" s="24"/>
      <c r="CB969" s="24"/>
      <c r="CC969" s="24"/>
      <c r="CD969" s="24"/>
    </row>
    <row r="970" spans="1:82" ht="16.5" customHeight="1" x14ac:dyDescent="0.25">
      <c r="A970" s="26"/>
      <c r="B970" s="26"/>
      <c r="C970" s="26"/>
      <c r="D970" s="26"/>
      <c r="E970" s="26"/>
      <c r="F970" s="26"/>
      <c r="G970" s="26"/>
      <c r="H970" s="24"/>
      <c r="I970" s="27"/>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c r="BC970" s="24"/>
      <c r="BD970" s="24"/>
      <c r="BE970" s="24"/>
      <c r="BF970" s="24"/>
      <c r="BG970" s="24"/>
      <c r="BH970" s="24"/>
      <c r="BI970" s="24"/>
      <c r="BJ970" s="24"/>
      <c r="BK970" s="24"/>
      <c r="BL970" s="24"/>
      <c r="BM970" s="24"/>
      <c r="BN970" s="24"/>
      <c r="BO970" s="24"/>
      <c r="BP970" s="24"/>
      <c r="BQ970" s="24"/>
      <c r="BR970" s="24"/>
      <c r="BS970" s="24"/>
      <c r="BT970" s="24"/>
      <c r="BU970" s="24"/>
      <c r="BV970" s="24"/>
      <c r="BW970" s="24"/>
      <c r="BX970" s="24"/>
      <c r="BY970" s="24"/>
      <c r="BZ970" s="24"/>
      <c r="CA970" s="24"/>
      <c r="CB970" s="24"/>
      <c r="CC970" s="24"/>
      <c r="CD970" s="24"/>
    </row>
    <row r="971" spans="1:82" ht="16.5" customHeight="1" x14ac:dyDescent="0.25">
      <c r="A971" s="26"/>
      <c r="B971" s="26"/>
      <c r="C971" s="26"/>
      <c r="D971" s="26"/>
      <c r="E971" s="26"/>
      <c r="F971" s="26"/>
      <c r="G971" s="26"/>
      <c r="H971" s="24"/>
      <c r="I971" s="27"/>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24"/>
      <c r="AH971" s="24"/>
      <c r="AI971" s="24"/>
      <c r="AJ971" s="24"/>
      <c r="AK971" s="24"/>
      <c r="AL971" s="24"/>
      <c r="AM971" s="24"/>
      <c r="AN971" s="24"/>
      <c r="AO971" s="24"/>
      <c r="AP971" s="24"/>
      <c r="AQ971" s="24"/>
      <c r="AR971" s="24"/>
      <c r="AS971" s="24"/>
      <c r="AT971" s="24"/>
      <c r="AU971" s="24"/>
      <c r="AV971" s="24"/>
      <c r="AW971" s="24"/>
      <c r="AX971" s="24"/>
      <c r="AY971" s="24"/>
      <c r="AZ971" s="24"/>
      <c r="BA971" s="24"/>
      <c r="BB971" s="24"/>
      <c r="BC971" s="24"/>
      <c r="BD971" s="24"/>
      <c r="BE971" s="24"/>
      <c r="BF971" s="24"/>
      <c r="BG971" s="24"/>
      <c r="BH971" s="24"/>
      <c r="BI971" s="24"/>
      <c r="BJ971" s="24"/>
      <c r="BK971" s="24"/>
      <c r="BL971" s="24"/>
      <c r="BM971" s="24"/>
      <c r="BN971" s="24"/>
      <c r="BO971" s="24"/>
      <c r="BP971" s="24"/>
      <c r="BQ971" s="24"/>
      <c r="BR971" s="24"/>
      <c r="BS971" s="24"/>
      <c r="BT971" s="24"/>
      <c r="BU971" s="24"/>
      <c r="BV971" s="24"/>
      <c r="BW971" s="24"/>
      <c r="BX971" s="24"/>
      <c r="BY971" s="24"/>
      <c r="BZ971" s="24"/>
      <c r="CA971" s="24"/>
      <c r="CB971" s="24"/>
      <c r="CC971" s="24"/>
      <c r="CD971" s="24"/>
    </row>
    <row r="972" spans="1:82" ht="16.5" customHeight="1" x14ac:dyDescent="0.25">
      <c r="A972" s="26"/>
      <c r="B972" s="26"/>
      <c r="C972" s="26"/>
      <c r="D972" s="26"/>
      <c r="E972" s="26"/>
      <c r="F972" s="26"/>
      <c r="G972" s="26"/>
      <c r="H972" s="24"/>
      <c r="I972" s="27"/>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24"/>
      <c r="AH972" s="24"/>
      <c r="AI972" s="24"/>
      <c r="AJ972" s="24"/>
      <c r="AK972" s="24"/>
      <c r="AL972" s="24"/>
      <c r="AM972" s="24"/>
      <c r="AN972" s="24"/>
      <c r="AO972" s="24"/>
      <c r="AP972" s="24"/>
      <c r="AQ972" s="24"/>
      <c r="AR972" s="24"/>
      <c r="AS972" s="24"/>
      <c r="AT972" s="24"/>
      <c r="AU972" s="24"/>
      <c r="AV972" s="24"/>
      <c r="AW972" s="24"/>
      <c r="AX972" s="24"/>
      <c r="AY972" s="24"/>
      <c r="AZ972" s="24"/>
      <c r="BA972" s="24"/>
      <c r="BB972" s="24"/>
      <c r="BC972" s="24"/>
      <c r="BD972" s="24"/>
      <c r="BE972" s="24"/>
      <c r="BF972" s="24"/>
      <c r="BG972" s="24"/>
      <c r="BH972" s="24"/>
      <c r="BI972" s="24"/>
      <c r="BJ972" s="24"/>
      <c r="BK972" s="24"/>
      <c r="BL972" s="24"/>
      <c r="BM972" s="24"/>
      <c r="BN972" s="24"/>
      <c r="BO972" s="24"/>
      <c r="BP972" s="24"/>
      <c r="BQ972" s="24"/>
      <c r="BR972" s="24"/>
      <c r="BS972" s="24"/>
      <c r="BT972" s="24"/>
      <c r="BU972" s="24"/>
      <c r="BV972" s="24"/>
      <c r="BW972" s="24"/>
      <c r="BX972" s="24"/>
      <c r="BY972" s="24"/>
      <c r="BZ972" s="24"/>
      <c r="CA972" s="24"/>
      <c r="CB972" s="24"/>
      <c r="CC972" s="24"/>
      <c r="CD972" s="24"/>
    </row>
    <row r="973" spans="1:82" ht="16.5" customHeight="1" x14ac:dyDescent="0.25">
      <c r="A973" s="26"/>
      <c r="B973" s="26"/>
      <c r="C973" s="26"/>
      <c r="D973" s="26"/>
      <c r="E973" s="26"/>
      <c r="F973" s="26"/>
      <c r="G973" s="26"/>
      <c r="H973" s="24"/>
      <c r="I973" s="27"/>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24"/>
      <c r="AH973" s="24"/>
      <c r="AI973" s="24"/>
      <c r="AJ973" s="24"/>
      <c r="AK973" s="24"/>
      <c r="AL973" s="24"/>
      <c r="AM973" s="24"/>
      <c r="AN973" s="24"/>
      <c r="AO973" s="24"/>
      <c r="AP973" s="24"/>
      <c r="AQ973" s="24"/>
      <c r="AR973" s="24"/>
      <c r="AS973" s="24"/>
      <c r="AT973" s="24"/>
      <c r="AU973" s="24"/>
      <c r="AV973" s="24"/>
      <c r="AW973" s="24"/>
      <c r="AX973" s="24"/>
      <c r="AY973" s="24"/>
      <c r="AZ973" s="24"/>
      <c r="BA973" s="24"/>
      <c r="BB973" s="24"/>
      <c r="BC973" s="24"/>
      <c r="BD973" s="24"/>
      <c r="BE973" s="24"/>
      <c r="BF973" s="24"/>
      <c r="BG973" s="24"/>
      <c r="BH973" s="24"/>
      <c r="BI973" s="24"/>
      <c r="BJ973" s="24"/>
      <c r="BK973" s="24"/>
      <c r="BL973" s="24"/>
      <c r="BM973" s="24"/>
      <c r="BN973" s="24"/>
      <c r="BO973" s="24"/>
      <c r="BP973" s="24"/>
      <c r="BQ973" s="24"/>
      <c r="BR973" s="24"/>
      <c r="BS973" s="24"/>
      <c r="BT973" s="24"/>
      <c r="BU973" s="24"/>
      <c r="BV973" s="24"/>
      <c r="BW973" s="24"/>
      <c r="BX973" s="24"/>
      <c r="BY973" s="24"/>
      <c r="BZ973" s="24"/>
      <c r="CA973" s="24"/>
      <c r="CB973" s="24"/>
      <c r="CC973" s="24"/>
      <c r="CD973" s="24"/>
    </row>
    <row r="974" spans="1:82" ht="16.5" customHeight="1" x14ac:dyDescent="0.25">
      <c r="A974" s="26"/>
      <c r="B974" s="26"/>
      <c r="C974" s="26"/>
      <c r="D974" s="26"/>
      <c r="E974" s="26"/>
      <c r="F974" s="26"/>
      <c r="G974" s="26"/>
      <c r="H974" s="24"/>
      <c r="I974" s="27"/>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24"/>
      <c r="AH974" s="24"/>
      <c r="AI974" s="24"/>
      <c r="AJ974" s="24"/>
      <c r="AK974" s="24"/>
      <c r="AL974" s="24"/>
      <c r="AM974" s="24"/>
      <c r="AN974" s="24"/>
      <c r="AO974" s="24"/>
      <c r="AP974" s="24"/>
      <c r="AQ974" s="24"/>
      <c r="AR974" s="24"/>
      <c r="AS974" s="24"/>
      <c r="AT974" s="24"/>
      <c r="AU974" s="24"/>
      <c r="AV974" s="24"/>
      <c r="AW974" s="24"/>
      <c r="AX974" s="24"/>
      <c r="AY974" s="24"/>
      <c r="AZ974" s="24"/>
      <c r="BA974" s="24"/>
      <c r="BB974" s="24"/>
      <c r="BC974" s="24"/>
      <c r="BD974" s="24"/>
      <c r="BE974" s="24"/>
      <c r="BF974" s="24"/>
      <c r="BG974" s="24"/>
      <c r="BH974" s="24"/>
      <c r="BI974" s="24"/>
      <c r="BJ974" s="24"/>
      <c r="BK974" s="24"/>
      <c r="BL974" s="24"/>
      <c r="BM974" s="24"/>
      <c r="BN974" s="24"/>
      <c r="BO974" s="24"/>
      <c r="BP974" s="24"/>
      <c r="BQ974" s="24"/>
      <c r="BR974" s="24"/>
      <c r="BS974" s="24"/>
      <c r="BT974" s="24"/>
      <c r="BU974" s="24"/>
      <c r="BV974" s="24"/>
      <c r="BW974" s="24"/>
      <c r="BX974" s="24"/>
      <c r="BY974" s="24"/>
      <c r="BZ974" s="24"/>
      <c r="CA974" s="24"/>
      <c r="CB974" s="24"/>
      <c r="CC974" s="24"/>
      <c r="CD974" s="24"/>
    </row>
    <row r="975" spans="1:82" ht="16.5" customHeight="1" x14ac:dyDescent="0.25">
      <c r="A975" s="26"/>
      <c r="B975" s="26"/>
      <c r="C975" s="26"/>
      <c r="D975" s="26"/>
      <c r="E975" s="26"/>
      <c r="F975" s="26"/>
      <c r="G975" s="26"/>
      <c r="H975" s="24"/>
      <c r="I975" s="27"/>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24"/>
      <c r="AH975" s="24"/>
      <c r="AI975" s="24"/>
      <c r="AJ975" s="24"/>
      <c r="AK975" s="24"/>
      <c r="AL975" s="24"/>
      <c r="AM975" s="24"/>
      <c r="AN975" s="24"/>
      <c r="AO975" s="24"/>
      <c r="AP975" s="24"/>
      <c r="AQ975" s="24"/>
      <c r="AR975" s="24"/>
      <c r="AS975" s="24"/>
      <c r="AT975" s="24"/>
      <c r="AU975" s="24"/>
      <c r="AV975" s="24"/>
      <c r="AW975" s="24"/>
      <c r="AX975" s="24"/>
      <c r="AY975" s="24"/>
      <c r="AZ975" s="24"/>
      <c r="BA975" s="24"/>
      <c r="BB975" s="24"/>
      <c r="BC975" s="24"/>
      <c r="BD975" s="24"/>
      <c r="BE975" s="24"/>
      <c r="BF975" s="24"/>
      <c r="BG975" s="24"/>
      <c r="BH975" s="24"/>
      <c r="BI975" s="24"/>
      <c r="BJ975" s="24"/>
      <c r="BK975" s="24"/>
      <c r="BL975" s="24"/>
      <c r="BM975" s="24"/>
      <c r="BN975" s="24"/>
      <c r="BO975" s="24"/>
      <c r="BP975" s="24"/>
      <c r="BQ975" s="24"/>
      <c r="BR975" s="24"/>
      <c r="BS975" s="24"/>
      <c r="BT975" s="24"/>
      <c r="BU975" s="24"/>
      <c r="BV975" s="24"/>
      <c r="BW975" s="24"/>
      <c r="BX975" s="24"/>
      <c r="BY975" s="24"/>
      <c r="BZ975" s="24"/>
      <c r="CA975" s="24"/>
      <c r="CB975" s="24"/>
      <c r="CC975" s="24"/>
      <c r="CD975" s="24"/>
    </row>
    <row r="976" spans="1:82" ht="16.5" customHeight="1" x14ac:dyDescent="0.25">
      <c r="A976" s="26"/>
      <c r="B976" s="26"/>
      <c r="C976" s="26"/>
      <c r="D976" s="26"/>
      <c r="E976" s="26"/>
      <c r="F976" s="26"/>
      <c r="G976" s="26"/>
      <c r="H976" s="24"/>
      <c r="I976" s="27"/>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24"/>
      <c r="AH976" s="24"/>
      <c r="AI976" s="24"/>
      <c r="AJ976" s="24"/>
      <c r="AK976" s="24"/>
      <c r="AL976" s="24"/>
      <c r="AM976" s="24"/>
      <c r="AN976" s="24"/>
      <c r="AO976" s="24"/>
      <c r="AP976" s="24"/>
      <c r="AQ976" s="24"/>
      <c r="AR976" s="24"/>
      <c r="AS976" s="24"/>
      <c r="AT976" s="24"/>
      <c r="AU976" s="24"/>
      <c r="AV976" s="24"/>
      <c r="AW976" s="24"/>
      <c r="AX976" s="24"/>
      <c r="AY976" s="24"/>
      <c r="AZ976" s="24"/>
      <c r="BA976" s="24"/>
      <c r="BB976" s="24"/>
      <c r="BC976" s="24"/>
      <c r="BD976" s="24"/>
      <c r="BE976" s="24"/>
      <c r="BF976" s="24"/>
      <c r="BG976" s="24"/>
      <c r="BH976" s="24"/>
      <c r="BI976" s="24"/>
      <c r="BJ976" s="24"/>
      <c r="BK976" s="24"/>
      <c r="BL976" s="24"/>
      <c r="BM976" s="24"/>
      <c r="BN976" s="24"/>
      <c r="BO976" s="24"/>
      <c r="BP976" s="24"/>
      <c r="BQ976" s="24"/>
      <c r="BR976" s="24"/>
      <c r="BS976" s="24"/>
      <c r="BT976" s="24"/>
      <c r="BU976" s="24"/>
      <c r="BV976" s="24"/>
      <c r="BW976" s="24"/>
      <c r="BX976" s="24"/>
      <c r="BY976" s="24"/>
      <c r="BZ976" s="24"/>
      <c r="CA976" s="24"/>
      <c r="CB976" s="24"/>
      <c r="CC976" s="24"/>
      <c r="CD976" s="24"/>
    </row>
    <row r="977" spans="1:82" ht="16.5" customHeight="1" x14ac:dyDescent="0.25">
      <c r="A977" s="26"/>
      <c r="B977" s="26"/>
      <c r="C977" s="26"/>
      <c r="D977" s="26"/>
      <c r="E977" s="26"/>
      <c r="F977" s="26"/>
      <c r="G977" s="26"/>
      <c r="H977" s="24"/>
      <c r="I977" s="27"/>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24"/>
      <c r="AH977" s="24"/>
      <c r="AI977" s="24"/>
      <c r="AJ977" s="24"/>
      <c r="AK977" s="24"/>
      <c r="AL977" s="24"/>
      <c r="AM977" s="24"/>
      <c r="AN977" s="24"/>
      <c r="AO977" s="24"/>
      <c r="AP977" s="24"/>
      <c r="AQ977" s="24"/>
      <c r="AR977" s="24"/>
      <c r="AS977" s="24"/>
      <c r="AT977" s="24"/>
      <c r="AU977" s="24"/>
      <c r="AV977" s="24"/>
      <c r="AW977" s="24"/>
      <c r="AX977" s="24"/>
      <c r="AY977" s="24"/>
      <c r="AZ977" s="24"/>
      <c r="BA977" s="24"/>
      <c r="BB977" s="24"/>
      <c r="BC977" s="24"/>
      <c r="BD977" s="24"/>
      <c r="BE977" s="24"/>
      <c r="BF977" s="24"/>
      <c r="BG977" s="24"/>
      <c r="BH977" s="24"/>
      <c r="BI977" s="24"/>
      <c r="BJ977" s="24"/>
      <c r="BK977" s="24"/>
      <c r="BL977" s="24"/>
      <c r="BM977" s="24"/>
      <c r="BN977" s="24"/>
      <c r="BO977" s="24"/>
      <c r="BP977" s="24"/>
      <c r="BQ977" s="24"/>
      <c r="BR977" s="24"/>
      <c r="BS977" s="24"/>
      <c r="BT977" s="24"/>
      <c r="BU977" s="24"/>
      <c r="BV977" s="24"/>
      <c r="BW977" s="24"/>
      <c r="BX977" s="24"/>
      <c r="BY977" s="24"/>
      <c r="BZ977" s="24"/>
      <c r="CA977" s="24"/>
      <c r="CB977" s="24"/>
      <c r="CC977" s="24"/>
      <c r="CD977" s="24"/>
    </row>
    <row r="978" spans="1:82" ht="16.5" customHeight="1" x14ac:dyDescent="0.25">
      <c r="A978" s="26"/>
      <c r="B978" s="26"/>
      <c r="C978" s="26"/>
      <c r="D978" s="26"/>
      <c r="E978" s="26"/>
      <c r="F978" s="26"/>
      <c r="G978" s="26"/>
      <c r="H978" s="24"/>
      <c r="I978" s="27"/>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24"/>
      <c r="AH978" s="24"/>
      <c r="AI978" s="24"/>
      <c r="AJ978" s="24"/>
      <c r="AK978" s="24"/>
      <c r="AL978" s="24"/>
      <c r="AM978" s="24"/>
      <c r="AN978" s="24"/>
      <c r="AO978" s="24"/>
      <c r="AP978" s="24"/>
      <c r="AQ978" s="24"/>
      <c r="AR978" s="24"/>
      <c r="AS978" s="24"/>
      <c r="AT978" s="24"/>
      <c r="AU978" s="24"/>
      <c r="AV978" s="24"/>
      <c r="AW978" s="24"/>
      <c r="AX978" s="24"/>
      <c r="AY978" s="24"/>
      <c r="AZ978" s="24"/>
      <c r="BA978" s="24"/>
      <c r="BB978" s="24"/>
      <c r="BC978" s="24"/>
      <c r="BD978" s="24"/>
      <c r="BE978" s="24"/>
      <c r="BF978" s="24"/>
      <c r="BG978" s="24"/>
      <c r="BH978" s="24"/>
      <c r="BI978" s="24"/>
      <c r="BJ978" s="24"/>
      <c r="BK978" s="24"/>
      <c r="BL978" s="24"/>
      <c r="BM978" s="24"/>
      <c r="BN978" s="24"/>
      <c r="BO978" s="24"/>
      <c r="BP978" s="24"/>
      <c r="BQ978" s="24"/>
      <c r="BR978" s="24"/>
      <c r="BS978" s="24"/>
      <c r="BT978" s="24"/>
      <c r="BU978" s="24"/>
      <c r="BV978" s="24"/>
      <c r="BW978" s="24"/>
      <c r="BX978" s="24"/>
      <c r="BY978" s="24"/>
      <c r="BZ978" s="24"/>
      <c r="CA978" s="24"/>
      <c r="CB978" s="24"/>
      <c r="CC978" s="24"/>
      <c r="CD978" s="24"/>
    </row>
    <row r="979" spans="1:82" ht="16.5" customHeight="1" x14ac:dyDescent="0.25">
      <c r="A979" s="26"/>
      <c r="B979" s="26"/>
      <c r="C979" s="26"/>
      <c r="D979" s="26"/>
      <c r="E979" s="26"/>
      <c r="F979" s="26"/>
      <c r="G979" s="26"/>
      <c r="H979" s="24"/>
      <c r="I979" s="27"/>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24"/>
      <c r="AH979" s="24"/>
      <c r="AI979" s="24"/>
      <c r="AJ979" s="24"/>
      <c r="AK979" s="24"/>
      <c r="AL979" s="24"/>
      <c r="AM979" s="24"/>
      <c r="AN979" s="24"/>
      <c r="AO979" s="24"/>
      <c r="AP979" s="24"/>
      <c r="AQ979" s="24"/>
      <c r="AR979" s="24"/>
      <c r="AS979" s="24"/>
      <c r="AT979" s="24"/>
      <c r="AU979" s="24"/>
      <c r="AV979" s="24"/>
      <c r="AW979" s="24"/>
      <c r="AX979" s="24"/>
      <c r="AY979" s="24"/>
      <c r="AZ979" s="24"/>
      <c r="BA979" s="24"/>
      <c r="BB979" s="24"/>
      <c r="BC979" s="24"/>
      <c r="BD979" s="24"/>
      <c r="BE979" s="24"/>
      <c r="BF979" s="24"/>
      <c r="BG979" s="24"/>
      <c r="BH979" s="24"/>
      <c r="BI979" s="24"/>
      <c r="BJ979" s="24"/>
      <c r="BK979" s="24"/>
      <c r="BL979" s="24"/>
      <c r="BM979" s="24"/>
      <c r="BN979" s="24"/>
      <c r="BO979" s="24"/>
      <c r="BP979" s="24"/>
      <c r="BQ979" s="24"/>
      <c r="BR979" s="24"/>
      <c r="BS979" s="24"/>
      <c r="BT979" s="24"/>
      <c r="BU979" s="24"/>
      <c r="BV979" s="24"/>
      <c r="BW979" s="24"/>
      <c r="BX979" s="24"/>
      <c r="BY979" s="24"/>
      <c r="BZ979" s="24"/>
      <c r="CA979" s="24"/>
      <c r="CB979" s="24"/>
      <c r="CC979" s="24"/>
      <c r="CD979" s="24"/>
    </row>
    <row r="980" spans="1:82" ht="16.5" customHeight="1" x14ac:dyDescent="0.25">
      <c r="A980" s="26"/>
      <c r="B980" s="26"/>
      <c r="C980" s="26"/>
      <c r="D980" s="26"/>
      <c r="E980" s="26"/>
      <c r="F980" s="26"/>
      <c r="G980" s="26"/>
      <c r="H980" s="24"/>
      <c r="I980" s="27"/>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24"/>
      <c r="AH980" s="24"/>
      <c r="AI980" s="24"/>
      <c r="AJ980" s="24"/>
      <c r="AK980" s="24"/>
      <c r="AL980" s="24"/>
      <c r="AM980" s="24"/>
      <c r="AN980" s="24"/>
      <c r="AO980" s="24"/>
      <c r="AP980" s="24"/>
      <c r="AQ980" s="24"/>
      <c r="AR980" s="24"/>
      <c r="AS980" s="24"/>
      <c r="AT980" s="24"/>
      <c r="AU980" s="24"/>
      <c r="AV980" s="24"/>
      <c r="AW980" s="24"/>
      <c r="AX980" s="24"/>
      <c r="AY980" s="24"/>
      <c r="AZ980" s="24"/>
      <c r="BA980" s="24"/>
      <c r="BB980" s="24"/>
      <c r="BC980" s="24"/>
      <c r="BD980" s="24"/>
      <c r="BE980" s="24"/>
      <c r="BF980" s="24"/>
      <c r="BG980" s="24"/>
      <c r="BH980" s="24"/>
      <c r="BI980" s="24"/>
      <c r="BJ980" s="24"/>
      <c r="BK980" s="24"/>
      <c r="BL980" s="24"/>
      <c r="BM980" s="24"/>
      <c r="BN980" s="24"/>
      <c r="BO980" s="24"/>
      <c r="BP980" s="24"/>
      <c r="BQ980" s="24"/>
      <c r="BR980" s="24"/>
      <c r="BS980" s="24"/>
      <c r="BT980" s="24"/>
      <c r="BU980" s="24"/>
      <c r="BV980" s="24"/>
      <c r="BW980" s="24"/>
      <c r="BX980" s="24"/>
      <c r="BY980" s="24"/>
      <c r="BZ980" s="24"/>
      <c r="CA980" s="24"/>
      <c r="CB980" s="24"/>
      <c r="CC980" s="24"/>
      <c r="CD980" s="24"/>
    </row>
    <row r="981" spans="1:82" ht="16.5" customHeight="1" x14ac:dyDescent="0.25">
      <c r="A981" s="26"/>
      <c r="B981" s="26"/>
      <c r="C981" s="26"/>
      <c r="D981" s="26"/>
      <c r="E981" s="26"/>
      <c r="F981" s="26"/>
      <c r="G981" s="26"/>
      <c r="H981" s="24"/>
      <c r="I981" s="27"/>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24"/>
      <c r="AH981" s="24"/>
      <c r="AI981" s="24"/>
      <c r="AJ981" s="24"/>
      <c r="AK981" s="24"/>
      <c r="AL981" s="24"/>
      <c r="AM981" s="24"/>
      <c r="AN981" s="24"/>
      <c r="AO981" s="24"/>
      <c r="AP981" s="24"/>
      <c r="AQ981" s="24"/>
      <c r="AR981" s="24"/>
      <c r="AS981" s="24"/>
      <c r="AT981" s="24"/>
      <c r="AU981" s="24"/>
      <c r="AV981" s="24"/>
      <c r="AW981" s="24"/>
      <c r="AX981" s="24"/>
      <c r="AY981" s="24"/>
      <c r="AZ981" s="24"/>
      <c r="BA981" s="24"/>
      <c r="BB981" s="24"/>
      <c r="BC981" s="24"/>
      <c r="BD981" s="24"/>
      <c r="BE981" s="24"/>
      <c r="BF981" s="24"/>
      <c r="BG981" s="24"/>
      <c r="BH981" s="24"/>
      <c r="BI981" s="24"/>
      <c r="BJ981" s="24"/>
      <c r="BK981" s="24"/>
      <c r="BL981" s="24"/>
      <c r="BM981" s="24"/>
      <c r="BN981" s="24"/>
      <c r="BO981" s="24"/>
      <c r="BP981" s="24"/>
      <c r="BQ981" s="24"/>
      <c r="BR981" s="24"/>
      <c r="BS981" s="24"/>
      <c r="BT981" s="24"/>
      <c r="BU981" s="24"/>
      <c r="BV981" s="24"/>
      <c r="BW981" s="24"/>
      <c r="BX981" s="24"/>
      <c r="BY981" s="24"/>
      <c r="BZ981" s="24"/>
      <c r="CA981" s="24"/>
      <c r="CB981" s="24"/>
      <c r="CC981" s="24"/>
      <c r="CD981" s="24"/>
    </row>
    <row r="982" spans="1:82" ht="16.5" customHeight="1" x14ac:dyDescent="0.25">
      <c r="A982" s="26"/>
      <c r="B982" s="26"/>
      <c r="C982" s="26"/>
      <c r="D982" s="26"/>
      <c r="E982" s="26"/>
      <c r="F982" s="26"/>
      <c r="G982" s="26"/>
      <c r="H982" s="24"/>
      <c r="I982" s="27"/>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24"/>
      <c r="AH982" s="24"/>
      <c r="AI982" s="24"/>
      <c r="AJ982" s="24"/>
      <c r="AK982" s="24"/>
      <c r="AL982" s="24"/>
      <c r="AM982" s="24"/>
      <c r="AN982" s="24"/>
      <c r="AO982" s="24"/>
      <c r="AP982" s="24"/>
      <c r="AQ982" s="24"/>
      <c r="AR982" s="24"/>
      <c r="AS982" s="24"/>
      <c r="AT982" s="24"/>
      <c r="AU982" s="24"/>
      <c r="AV982" s="24"/>
      <c r="AW982" s="24"/>
      <c r="AX982" s="24"/>
      <c r="AY982" s="24"/>
      <c r="AZ982" s="24"/>
      <c r="BA982" s="24"/>
      <c r="BB982" s="24"/>
      <c r="BC982" s="24"/>
      <c r="BD982" s="24"/>
      <c r="BE982" s="24"/>
      <c r="BF982" s="24"/>
      <c r="BG982" s="24"/>
      <c r="BH982" s="24"/>
      <c r="BI982" s="24"/>
      <c r="BJ982" s="24"/>
      <c r="BK982" s="24"/>
      <c r="BL982" s="24"/>
      <c r="BM982" s="24"/>
      <c r="BN982" s="24"/>
      <c r="BO982" s="24"/>
      <c r="BP982" s="24"/>
      <c r="BQ982" s="24"/>
      <c r="BR982" s="24"/>
      <c r="BS982" s="24"/>
      <c r="BT982" s="24"/>
      <c r="BU982" s="24"/>
      <c r="BV982" s="24"/>
      <c r="BW982" s="24"/>
      <c r="BX982" s="24"/>
      <c r="BY982" s="24"/>
      <c r="BZ982" s="24"/>
      <c r="CA982" s="24"/>
      <c r="CB982" s="24"/>
      <c r="CC982" s="24"/>
      <c r="CD982" s="24"/>
    </row>
    <row r="983" spans="1:82" ht="16.5" customHeight="1" x14ac:dyDescent="0.25">
      <c r="A983" s="26"/>
      <c r="B983" s="26"/>
      <c r="C983" s="26"/>
      <c r="D983" s="26"/>
      <c r="E983" s="26"/>
      <c r="F983" s="26"/>
      <c r="G983" s="26"/>
      <c r="H983" s="24"/>
      <c r="I983" s="27"/>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24"/>
      <c r="AM983" s="24"/>
      <c r="AN983" s="24"/>
      <c r="AO983" s="24"/>
      <c r="AP983" s="24"/>
      <c r="AQ983" s="24"/>
      <c r="AR983" s="24"/>
      <c r="AS983" s="24"/>
      <c r="AT983" s="24"/>
      <c r="AU983" s="24"/>
      <c r="AV983" s="24"/>
      <c r="AW983" s="24"/>
      <c r="AX983" s="24"/>
      <c r="AY983" s="24"/>
      <c r="AZ983" s="24"/>
      <c r="BA983" s="24"/>
      <c r="BB983" s="24"/>
      <c r="BC983" s="24"/>
      <c r="BD983" s="24"/>
      <c r="BE983" s="24"/>
      <c r="BF983" s="24"/>
      <c r="BG983" s="24"/>
      <c r="BH983" s="24"/>
      <c r="BI983" s="24"/>
      <c r="BJ983" s="24"/>
      <c r="BK983" s="24"/>
      <c r="BL983" s="24"/>
      <c r="BM983" s="24"/>
      <c r="BN983" s="24"/>
      <c r="BO983" s="24"/>
      <c r="BP983" s="24"/>
      <c r="BQ983" s="24"/>
      <c r="BR983" s="24"/>
      <c r="BS983" s="24"/>
      <c r="BT983" s="24"/>
      <c r="BU983" s="24"/>
      <c r="BV983" s="24"/>
      <c r="BW983" s="24"/>
      <c r="BX983" s="24"/>
      <c r="BY983" s="24"/>
      <c r="BZ983" s="24"/>
      <c r="CA983" s="24"/>
      <c r="CB983" s="24"/>
      <c r="CC983" s="24"/>
      <c r="CD983" s="24"/>
    </row>
    <row r="984" spans="1:82" ht="16.5" customHeight="1" x14ac:dyDescent="0.25">
      <c r="A984" s="26"/>
      <c r="B984" s="26"/>
      <c r="C984" s="26"/>
      <c r="D984" s="26"/>
      <c r="E984" s="26"/>
      <c r="F984" s="26"/>
      <c r="G984" s="26"/>
      <c r="H984" s="24"/>
      <c r="I984" s="27"/>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24"/>
      <c r="AH984" s="24"/>
      <c r="AI984" s="24"/>
      <c r="AJ984" s="24"/>
      <c r="AK984" s="24"/>
      <c r="AL984" s="24"/>
      <c r="AM984" s="24"/>
      <c r="AN984" s="24"/>
      <c r="AO984" s="24"/>
      <c r="AP984" s="24"/>
      <c r="AQ984" s="24"/>
      <c r="AR984" s="24"/>
      <c r="AS984" s="24"/>
      <c r="AT984" s="24"/>
      <c r="AU984" s="24"/>
      <c r="AV984" s="24"/>
      <c r="AW984" s="24"/>
      <c r="AX984" s="24"/>
      <c r="AY984" s="24"/>
      <c r="AZ984" s="24"/>
      <c r="BA984" s="24"/>
      <c r="BB984" s="24"/>
      <c r="BC984" s="24"/>
      <c r="BD984" s="24"/>
      <c r="BE984" s="24"/>
      <c r="BF984" s="24"/>
      <c r="BG984" s="24"/>
      <c r="BH984" s="24"/>
      <c r="BI984" s="24"/>
      <c r="BJ984" s="24"/>
      <c r="BK984" s="24"/>
      <c r="BL984" s="24"/>
      <c r="BM984" s="24"/>
      <c r="BN984" s="24"/>
      <c r="BO984" s="24"/>
      <c r="BP984" s="24"/>
      <c r="BQ984" s="24"/>
      <c r="BR984" s="24"/>
      <c r="BS984" s="24"/>
      <c r="BT984" s="24"/>
      <c r="BU984" s="24"/>
      <c r="BV984" s="24"/>
      <c r="BW984" s="24"/>
      <c r="BX984" s="24"/>
      <c r="BY984" s="24"/>
      <c r="BZ984" s="24"/>
      <c r="CA984" s="24"/>
      <c r="CB984" s="24"/>
      <c r="CC984" s="24"/>
      <c r="CD984" s="24"/>
    </row>
    <row r="985" spans="1:82" ht="16.5" customHeight="1" x14ac:dyDescent="0.25">
      <c r="A985" s="26"/>
      <c r="B985" s="26"/>
      <c r="C985" s="26"/>
      <c r="D985" s="26"/>
      <c r="E985" s="26"/>
      <c r="F985" s="26"/>
      <c r="G985" s="26"/>
      <c r="H985" s="24"/>
      <c r="I985" s="27"/>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24"/>
      <c r="AH985" s="24"/>
      <c r="AI985" s="24"/>
      <c r="AJ985" s="24"/>
      <c r="AK985" s="24"/>
      <c r="AL985" s="24"/>
      <c r="AM985" s="24"/>
      <c r="AN985" s="24"/>
      <c r="AO985" s="24"/>
      <c r="AP985" s="24"/>
      <c r="AQ985" s="24"/>
      <c r="AR985" s="24"/>
      <c r="AS985" s="24"/>
      <c r="AT985" s="24"/>
      <c r="AU985" s="24"/>
      <c r="AV985" s="24"/>
      <c r="AW985" s="24"/>
      <c r="AX985" s="24"/>
      <c r="AY985" s="24"/>
      <c r="AZ985" s="24"/>
      <c r="BA985" s="24"/>
      <c r="BB985" s="24"/>
      <c r="BC985" s="24"/>
      <c r="BD985" s="24"/>
      <c r="BE985" s="24"/>
      <c r="BF985" s="24"/>
      <c r="BG985" s="24"/>
      <c r="BH985" s="24"/>
      <c r="BI985" s="24"/>
      <c r="BJ985" s="24"/>
      <c r="BK985" s="24"/>
      <c r="BL985" s="24"/>
      <c r="BM985" s="24"/>
      <c r="BN985" s="24"/>
      <c r="BO985" s="24"/>
      <c r="BP985" s="24"/>
      <c r="BQ985" s="24"/>
      <c r="BR985" s="24"/>
      <c r="BS985" s="24"/>
      <c r="BT985" s="24"/>
      <c r="BU985" s="24"/>
      <c r="BV985" s="24"/>
      <c r="BW985" s="24"/>
      <c r="BX985" s="24"/>
      <c r="BY985" s="24"/>
      <c r="BZ985" s="24"/>
      <c r="CA985" s="24"/>
      <c r="CB985" s="24"/>
      <c r="CC985" s="24"/>
      <c r="CD985" s="24"/>
    </row>
    <row r="986" spans="1:82" ht="16.5" customHeight="1" x14ac:dyDescent="0.25">
      <c r="A986" s="26"/>
      <c r="B986" s="26"/>
      <c r="C986" s="26"/>
      <c r="D986" s="26"/>
      <c r="E986" s="26"/>
      <c r="F986" s="26"/>
      <c r="G986" s="26"/>
      <c r="H986" s="24"/>
      <c r="I986" s="27"/>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24"/>
      <c r="AH986" s="24"/>
      <c r="AI986" s="24"/>
      <c r="AJ986" s="24"/>
      <c r="AK986" s="24"/>
      <c r="AL986" s="24"/>
      <c r="AM986" s="24"/>
      <c r="AN986" s="24"/>
      <c r="AO986" s="24"/>
      <c r="AP986" s="24"/>
      <c r="AQ986" s="24"/>
      <c r="AR986" s="24"/>
      <c r="AS986" s="24"/>
      <c r="AT986" s="24"/>
      <c r="AU986" s="24"/>
      <c r="AV986" s="24"/>
      <c r="AW986" s="24"/>
      <c r="AX986" s="24"/>
      <c r="AY986" s="24"/>
      <c r="AZ986" s="24"/>
      <c r="BA986" s="24"/>
      <c r="BB986" s="24"/>
      <c r="BC986" s="24"/>
      <c r="BD986" s="24"/>
      <c r="BE986" s="24"/>
      <c r="BF986" s="24"/>
      <c r="BG986" s="24"/>
      <c r="BH986" s="24"/>
      <c r="BI986" s="24"/>
      <c r="BJ986" s="24"/>
      <c r="BK986" s="24"/>
      <c r="BL986" s="24"/>
      <c r="BM986" s="24"/>
      <c r="BN986" s="24"/>
      <c r="BO986" s="24"/>
      <c r="BP986" s="24"/>
      <c r="BQ986" s="24"/>
      <c r="BR986" s="24"/>
      <c r="BS986" s="24"/>
      <c r="BT986" s="24"/>
      <c r="BU986" s="24"/>
      <c r="BV986" s="24"/>
      <c r="BW986" s="24"/>
      <c r="BX986" s="24"/>
      <c r="BY986" s="24"/>
      <c r="BZ986" s="24"/>
      <c r="CA986" s="24"/>
      <c r="CB986" s="24"/>
      <c r="CC986" s="24"/>
      <c r="CD986" s="24"/>
    </row>
    <row r="987" spans="1:82" ht="16.5" customHeight="1" x14ac:dyDescent="0.25">
      <c r="A987" s="26"/>
      <c r="B987" s="26"/>
      <c r="C987" s="26"/>
      <c r="D987" s="26"/>
      <c r="E987" s="26"/>
      <c r="F987" s="26"/>
      <c r="G987" s="26"/>
      <c r="H987" s="24"/>
      <c r="I987" s="27"/>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24"/>
      <c r="AH987" s="24"/>
      <c r="AI987" s="24"/>
      <c r="AJ987" s="24"/>
      <c r="AK987" s="24"/>
      <c r="AL987" s="24"/>
      <c r="AM987" s="24"/>
      <c r="AN987" s="24"/>
      <c r="AO987" s="24"/>
      <c r="AP987" s="24"/>
      <c r="AQ987" s="24"/>
      <c r="AR987" s="24"/>
      <c r="AS987" s="24"/>
      <c r="AT987" s="24"/>
      <c r="AU987" s="24"/>
      <c r="AV987" s="24"/>
      <c r="AW987" s="24"/>
      <c r="AX987" s="24"/>
      <c r="AY987" s="24"/>
      <c r="AZ987" s="24"/>
      <c r="BA987" s="24"/>
      <c r="BB987" s="24"/>
      <c r="BC987" s="24"/>
      <c r="BD987" s="24"/>
      <c r="BE987" s="24"/>
      <c r="BF987" s="24"/>
      <c r="BG987" s="24"/>
      <c r="BH987" s="24"/>
      <c r="BI987" s="24"/>
      <c r="BJ987" s="24"/>
      <c r="BK987" s="24"/>
      <c r="BL987" s="24"/>
      <c r="BM987" s="24"/>
      <c r="BN987" s="24"/>
      <c r="BO987" s="24"/>
      <c r="BP987" s="24"/>
      <c r="BQ987" s="24"/>
      <c r="BR987" s="24"/>
      <c r="BS987" s="24"/>
      <c r="BT987" s="24"/>
      <c r="BU987" s="24"/>
      <c r="BV987" s="24"/>
      <c r="BW987" s="24"/>
      <c r="BX987" s="24"/>
      <c r="BY987" s="24"/>
      <c r="BZ987" s="24"/>
      <c r="CA987" s="24"/>
      <c r="CB987" s="24"/>
      <c r="CC987" s="24"/>
      <c r="CD987" s="24"/>
    </row>
    <row r="988" spans="1:82" ht="16.5" customHeight="1" x14ac:dyDescent="0.25">
      <c r="A988" s="26"/>
      <c r="B988" s="26"/>
      <c r="C988" s="26"/>
      <c r="D988" s="26"/>
      <c r="E988" s="26"/>
      <c r="F988" s="26"/>
      <c r="G988" s="26"/>
      <c r="H988" s="24"/>
      <c r="I988" s="27"/>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24"/>
      <c r="AH988" s="24"/>
      <c r="AI988" s="24"/>
      <c r="AJ988" s="24"/>
      <c r="AK988" s="24"/>
      <c r="AL988" s="24"/>
      <c r="AM988" s="24"/>
      <c r="AN988" s="24"/>
      <c r="AO988" s="24"/>
      <c r="AP988" s="24"/>
      <c r="AQ988" s="24"/>
      <c r="AR988" s="24"/>
      <c r="AS988" s="24"/>
      <c r="AT988" s="24"/>
      <c r="AU988" s="24"/>
      <c r="AV988" s="24"/>
      <c r="AW988" s="24"/>
      <c r="AX988" s="24"/>
      <c r="AY988" s="24"/>
      <c r="AZ988" s="24"/>
      <c r="BA988" s="24"/>
      <c r="BB988" s="24"/>
      <c r="BC988" s="24"/>
      <c r="BD988" s="24"/>
      <c r="BE988" s="24"/>
      <c r="BF988" s="24"/>
      <c r="BG988" s="24"/>
      <c r="BH988" s="24"/>
      <c r="BI988" s="24"/>
      <c r="BJ988" s="24"/>
      <c r="BK988" s="24"/>
      <c r="BL988" s="24"/>
      <c r="BM988" s="24"/>
      <c r="BN988" s="24"/>
      <c r="BO988" s="24"/>
      <c r="BP988" s="24"/>
      <c r="BQ988" s="24"/>
      <c r="BR988" s="24"/>
      <c r="BS988" s="24"/>
      <c r="BT988" s="24"/>
      <c r="BU988" s="24"/>
      <c r="BV988" s="24"/>
      <c r="BW988" s="24"/>
      <c r="BX988" s="24"/>
      <c r="BY988" s="24"/>
      <c r="BZ988" s="24"/>
      <c r="CA988" s="24"/>
      <c r="CB988" s="24"/>
      <c r="CC988" s="24"/>
      <c r="CD988" s="24"/>
    </row>
    <row r="989" spans="1:82" ht="16.5" customHeight="1" x14ac:dyDescent="0.25">
      <c r="A989" s="26"/>
      <c r="B989" s="26"/>
      <c r="C989" s="26"/>
      <c r="D989" s="26"/>
      <c r="E989" s="26"/>
      <c r="F989" s="26"/>
      <c r="G989" s="26"/>
      <c r="H989" s="24"/>
      <c r="I989" s="27"/>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24"/>
      <c r="AH989" s="24"/>
      <c r="AI989" s="24"/>
      <c r="AJ989" s="24"/>
      <c r="AK989" s="24"/>
      <c r="AL989" s="24"/>
      <c r="AM989" s="24"/>
      <c r="AN989" s="24"/>
      <c r="AO989" s="24"/>
      <c r="AP989" s="24"/>
      <c r="AQ989" s="24"/>
      <c r="AR989" s="24"/>
      <c r="AS989" s="24"/>
      <c r="AT989" s="24"/>
      <c r="AU989" s="24"/>
      <c r="AV989" s="24"/>
      <c r="AW989" s="24"/>
      <c r="AX989" s="24"/>
      <c r="AY989" s="24"/>
      <c r="AZ989" s="24"/>
      <c r="BA989" s="24"/>
      <c r="BB989" s="24"/>
      <c r="BC989" s="24"/>
      <c r="BD989" s="24"/>
      <c r="BE989" s="24"/>
      <c r="BF989" s="24"/>
      <c r="BG989" s="24"/>
      <c r="BH989" s="24"/>
      <c r="BI989" s="24"/>
      <c r="BJ989" s="24"/>
      <c r="BK989" s="24"/>
      <c r="BL989" s="24"/>
      <c r="BM989" s="24"/>
      <c r="BN989" s="24"/>
      <c r="BO989" s="24"/>
      <c r="BP989" s="24"/>
      <c r="BQ989" s="24"/>
      <c r="BR989" s="24"/>
      <c r="BS989" s="24"/>
      <c r="BT989" s="24"/>
      <c r="BU989" s="24"/>
      <c r="BV989" s="24"/>
      <c r="BW989" s="24"/>
      <c r="BX989" s="24"/>
      <c r="BY989" s="24"/>
      <c r="BZ989" s="24"/>
      <c r="CA989" s="24"/>
      <c r="CB989" s="24"/>
      <c r="CC989" s="24"/>
      <c r="CD989" s="24"/>
    </row>
    <row r="990" spans="1:82" ht="16.5" customHeight="1" x14ac:dyDescent="0.25">
      <c r="A990" s="26"/>
      <c r="B990" s="26"/>
      <c r="C990" s="26"/>
      <c r="D990" s="26"/>
      <c r="E990" s="26"/>
      <c r="F990" s="26"/>
      <c r="G990" s="26"/>
      <c r="H990" s="24"/>
      <c r="I990" s="27"/>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24"/>
      <c r="AH990" s="24"/>
      <c r="AI990" s="24"/>
      <c r="AJ990" s="24"/>
      <c r="AK990" s="24"/>
      <c r="AL990" s="24"/>
      <c r="AM990" s="24"/>
      <c r="AN990" s="24"/>
      <c r="AO990" s="24"/>
      <c r="AP990" s="24"/>
      <c r="AQ990" s="24"/>
      <c r="AR990" s="24"/>
      <c r="AS990" s="24"/>
      <c r="AT990" s="24"/>
      <c r="AU990" s="24"/>
      <c r="AV990" s="24"/>
      <c r="AW990" s="24"/>
      <c r="AX990" s="24"/>
      <c r="AY990" s="24"/>
      <c r="AZ990" s="24"/>
      <c r="BA990" s="24"/>
      <c r="BB990" s="24"/>
      <c r="BC990" s="24"/>
      <c r="BD990" s="24"/>
      <c r="BE990" s="24"/>
      <c r="BF990" s="24"/>
      <c r="BG990" s="24"/>
      <c r="BH990" s="24"/>
      <c r="BI990" s="24"/>
      <c r="BJ990" s="24"/>
      <c r="BK990" s="24"/>
      <c r="BL990" s="24"/>
      <c r="BM990" s="24"/>
      <c r="BN990" s="24"/>
      <c r="BO990" s="24"/>
      <c r="BP990" s="24"/>
      <c r="BQ990" s="24"/>
      <c r="BR990" s="24"/>
      <c r="BS990" s="24"/>
      <c r="BT990" s="24"/>
      <c r="BU990" s="24"/>
      <c r="BV990" s="24"/>
      <c r="BW990" s="24"/>
      <c r="BX990" s="24"/>
      <c r="BY990" s="24"/>
      <c r="BZ990" s="24"/>
      <c r="CA990" s="24"/>
      <c r="CB990" s="24"/>
      <c r="CC990" s="24"/>
      <c r="CD990" s="24"/>
    </row>
    <row r="991" spans="1:82" ht="16.5" customHeight="1" x14ac:dyDescent="0.25">
      <c r="A991" s="26"/>
      <c r="B991" s="26"/>
      <c r="C991" s="26"/>
      <c r="D991" s="26"/>
      <c r="E991" s="26"/>
      <c r="F991" s="26"/>
      <c r="G991" s="26"/>
      <c r="H991" s="24"/>
      <c r="I991" s="27"/>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c r="BC991" s="24"/>
      <c r="BD991" s="24"/>
      <c r="BE991" s="24"/>
      <c r="BF991" s="24"/>
      <c r="BG991" s="24"/>
      <c r="BH991" s="24"/>
      <c r="BI991" s="24"/>
      <c r="BJ991" s="24"/>
      <c r="BK991" s="24"/>
      <c r="BL991" s="24"/>
      <c r="BM991" s="24"/>
      <c r="BN991" s="24"/>
      <c r="BO991" s="24"/>
      <c r="BP991" s="24"/>
      <c r="BQ991" s="24"/>
      <c r="BR991" s="24"/>
      <c r="BS991" s="24"/>
      <c r="BT991" s="24"/>
      <c r="BU991" s="24"/>
      <c r="BV991" s="24"/>
      <c r="BW991" s="24"/>
      <c r="BX991" s="24"/>
      <c r="BY991" s="24"/>
      <c r="BZ991" s="24"/>
      <c r="CA991" s="24"/>
      <c r="CB991" s="24"/>
      <c r="CC991" s="24"/>
      <c r="CD991" s="24"/>
    </row>
    <row r="992" spans="1:82" ht="16.5" customHeight="1" x14ac:dyDescent="0.25">
      <c r="A992" s="26"/>
      <c r="B992" s="26"/>
      <c r="C992" s="26"/>
      <c r="D992" s="26"/>
      <c r="E992" s="26"/>
      <c r="F992" s="26"/>
      <c r="G992" s="26"/>
      <c r="H992" s="24"/>
      <c r="I992" s="27"/>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24"/>
      <c r="AH992" s="24"/>
      <c r="AI992" s="24"/>
      <c r="AJ992" s="24"/>
      <c r="AK992" s="24"/>
      <c r="AL992" s="24"/>
      <c r="AM992" s="24"/>
      <c r="AN992" s="24"/>
      <c r="AO992" s="24"/>
      <c r="AP992" s="24"/>
      <c r="AQ992" s="24"/>
      <c r="AR992" s="24"/>
      <c r="AS992" s="24"/>
      <c r="AT992" s="24"/>
      <c r="AU992" s="24"/>
      <c r="AV992" s="24"/>
      <c r="AW992" s="24"/>
      <c r="AX992" s="24"/>
      <c r="AY992" s="24"/>
      <c r="AZ992" s="24"/>
      <c r="BA992" s="24"/>
      <c r="BB992" s="24"/>
      <c r="BC992" s="24"/>
      <c r="BD992" s="24"/>
      <c r="BE992" s="24"/>
      <c r="BF992" s="24"/>
      <c r="BG992" s="24"/>
      <c r="BH992" s="24"/>
      <c r="BI992" s="24"/>
      <c r="BJ992" s="24"/>
      <c r="BK992" s="24"/>
      <c r="BL992" s="24"/>
      <c r="BM992" s="24"/>
      <c r="BN992" s="24"/>
      <c r="BO992" s="24"/>
      <c r="BP992" s="24"/>
      <c r="BQ992" s="24"/>
      <c r="BR992" s="24"/>
      <c r="BS992" s="24"/>
      <c r="BT992" s="24"/>
      <c r="BU992" s="24"/>
      <c r="BV992" s="24"/>
      <c r="BW992" s="24"/>
      <c r="BX992" s="24"/>
      <c r="BY992" s="24"/>
      <c r="BZ992" s="24"/>
      <c r="CA992" s="24"/>
      <c r="CB992" s="24"/>
      <c r="CC992" s="24"/>
      <c r="CD992" s="24"/>
    </row>
    <row r="993" spans="1:82" ht="16.5" customHeight="1" x14ac:dyDescent="0.25">
      <c r="A993" s="26"/>
      <c r="B993" s="26"/>
      <c r="C993" s="26"/>
      <c r="D993" s="26"/>
      <c r="E993" s="26"/>
      <c r="F993" s="26"/>
      <c r="G993" s="26"/>
      <c r="H993" s="24"/>
      <c r="I993" s="27"/>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c r="BC993" s="24"/>
      <c r="BD993" s="24"/>
      <c r="BE993" s="24"/>
      <c r="BF993" s="24"/>
      <c r="BG993" s="24"/>
      <c r="BH993" s="24"/>
      <c r="BI993" s="24"/>
      <c r="BJ993" s="24"/>
      <c r="BK993" s="24"/>
      <c r="BL993" s="24"/>
      <c r="BM993" s="24"/>
      <c r="BN993" s="24"/>
      <c r="BO993" s="24"/>
      <c r="BP993" s="24"/>
      <c r="BQ993" s="24"/>
      <c r="BR993" s="24"/>
      <c r="BS993" s="24"/>
      <c r="BT993" s="24"/>
      <c r="BU993" s="24"/>
      <c r="BV993" s="24"/>
      <c r="BW993" s="24"/>
      <c r="BX993" s="24"/>
      <c r="BY993" s="24"/>
      <c r="BZ993" s="24"/>
      <c r="CA993" s="24"/>
      <c r="CB993" s="24"/>
      <c r="CC993" s="24"/>
      <c r="CD993" s="24"/>
    </row>
    <row r="994" spans="1:82" ht="16.5" customHeight="1" x14ac:dyDescent="0.25">
      <c r="A994" s="26"/>
      <c r="B994" s="26"/>
      <c r="C994" s="26"/>
      <c r="D994" s="26"/>
      <c r="E994" s="26"/>
      <c r="F994" s="26"/>
      <c r="G994" s="26"/>
      <c r="H994" s="24"/>
      <c r="I994" s="27"/>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c r="BC994" s="24"/>
      <c r="BD994" s="24"/>
      <c r="BE994" s="24"/>
      <c r="BF994" s="24"/>
      <c r="BG994" s="24"/>
      <c r="BH994" s="24"/>
      <c r="BI994" s="24"/>
      <c r="BJ994" s="24"/>
      <c r="BK994" s="24"/>
      <c r="BL994" s="24"/>
      <c r="BM994" s="24"/>
      <c r="BN994" s="24"/>
      <c r="BO994" s="24"/>
      <c r="BP994" s="24"/>
      <c r="BQ994" s="24"/>
      <c r="BR994" s="24"/>
      <c r="BS994" s="24"/>
      <c r="BT994" s="24"/>
      <c r="BU994" s="24"/>
      <c r="BV994" s="24"/>
      <c r="BW994" s="24"/>
      <c r="BX994" s="24"/>
      <c r="BY994" s="24"/>
      <c r="BZ994" s="24"/>
      <c r="CA994" s="24"/>
      <c r="CB994" s="24"/>
      <c r="CC994" s="24"/>
      <c r="CD994" s="24"/>
    </row>
    <row r="995" spans="1:82" ht="16.5" customHeight="1" x14ac:dyDescent="0.25">
      <c r="A995" s="26"/>
      <c r="B995" s="26"/>
      <c r="C995" s="26"/>
      <c r="D995" s="26"/>
      <c r="E995" s="26"/>
      <c r="F995" s="26"/>
      <c r="G995" s="26"/>
      <c r="H995" s="24"/>
      <c r="I995" s="27"/>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c r="BA995" s="24"/>
      <c r="BB995" s="24"/>
      <c r="BC995" s="24"/>
      <c r="BD995" s="24"/>
      <c r="BE995" s="24"/>
      <c r="BF995" s="24"/>
      <c r="BG995" s="24"/>
      <c r="BH995" s="24"/>
      <c r="BI995" s="24"/>
      <c r="BJ995" s="24"/>
      <c r="BK995" s="24"/>
      <c r="BL995" s="24"/>
      <c r="BM995" s="24"/>
      <c r="BN995" s="24"/>
      <c r="BO995" s="24"/>
      <c r="BP995" s="24"/>
      <c r="BQ995" s="24"/>
      <c r="BR995" s="24"/>
      <c r="BS995" s="24"/>
      <c r="BT995" s="24"/>
      <c r="BU995" s="24"/>
      <c r="BV995" s="24"/>
      <c r="BW995" s="24"/>
      <c r="BX995" s="24"/>
      <c r="BY995" s="24"/>
      <c r="BZ995" s="24"/>
      <c r="CA995" s="24"/>
      <c r="CB995" s="24"/>
      <c r="CC995" s="24"/>
      <c r="CD995" s="24"/>
    </row>
    <row r="996" spans="1:82" ht="16.5" customHeight="1" x14ac:dyDescent="0.25">
      <c r="A996" s="26"/>
      <c r="B996" s="26"/>
      <c r="C996" s="26"/>
      <c r="D996" s="26"/>
      <c r="E996" s="26"/>
      <c r="F996" s="26"/>
      <c r="G996" s="26"/>
      <c r="H996" s="24"/>
      <c r="I996" s="27"/>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c r="BA996" s="24"/>
      <c r="BB996" s="24"/>
      <c r="BC996" s="24"/>
      <c r="BD996" s="24"/>
      <c r="BE996" s="24"/>
      <c r="BF996" s="24"/>
      <c r="BG996" s="24"/>
      <c r="BH996" s="24"/>
      <c r="BI996" s="24"/>
      <c r="BJ996" s="24"/>
      <c r="BK996" s="24"/>
      <c r="BL996" s="24"/>
      <c r="BM996" s="24"/>
      <c r="BN996" s="24"/>
      <c r="BO996" s="24"/>
      <c r="BP996" s="24"/>
      <c r="BQ996" s="24"/>
      <c r="BR996" s="24"/>
      <c r="BS996" s="24"/>
      <c r="BT996" s="24"/>
      <c r="BU996" s="24"/>
      <c r="BV996" s="24"/>
      <c r="BW996" s="24"/>
      <c r="BX996" s="24"/>
      <c r="BY996" s="24"/>
      <c r="BZ996" s="24"/>
      <c r="CA996" s="24"/>
      <c r="CB996" s="24"/>
      <c r="CC996" s="24"/>
      <c r="CD996" s="24"/>
    </row>
    <row r="997" spans="1:82" ht="16.5" customHeight="1" x14ac:dyDescent="0.25">
      <c r="A997" s="26"/>
      <c r="B997" s="26"/>
      <c r="C997" s="26"/>
      <c r="D997" s="26"/>
      <c r="E997" s="26"/>
      <c r="F997" s="26"/>
      <c r="G997" s="26"/>
      <c r="H997" s="24"/>
      <c r="I997" s="27"/>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c r="BA997" s="24"/>
      <c r="BB997" s="24"/>
      <c r="BC997" s="24"/>
      <c r="BD997" s="24"/>
      <c r="BE997" s="24"/>
      <c r="BF997" s="24"/>
      <c r="BG997" s="24"/>
      <c r="BH997" s="24"/>
      <c r="BI997" s="24"/>
      <c r="BJ997" s="24"/>
      <c r="BK997" s="24"/>
      <c r="BL997" s="24"/>
      <c r="BM997" s="24"/>
      <c r="BN997" s="24"/>
      <c r="BO997" s="24"/>
      <c r="BP997" s="24"/>
      <c r="BQ997" s="24"/>
      <c r="BR997" s="24"/>
      <c r="BS997" s="24"/>
      <c r="BT997" s="24"/>
      <c r="BU997" s="24"/>
      <c r="BV997" s="24"/>
      <c r="BW997" s="24"/>
      <c r="BX997" s="24"/>
      <c r="BY997" s="24"/>
      <c r="BZ997" s="24"/>
      <c r="CA997" s="24"/>
      <c r="CB997" s="24"/>
      <c r="CC997" s="24"/>
      <c r="CD997" s="24"/>
    </row>
    <row r="998" spans="1:82" ht="16.5" customHeight="1" x14ac:dyDescent="0.25">
      <c r="A998" s="26"/>
      <c r="B998" s="26"/>
      <c r="C998" s="26"/>
      <c r="D998" s="26"/>
      <c r="E998" s="26"/>
      <c r="F998" s="26"/>
      <c r="G998" s="26"/>
      <c r="H998" s="24"/>
      <c r="I998" s="27"/>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24"/>
      <c r="AH998" s="24"/>
      <c r="AI998" s="24"/>
      <c r="AJ998" s="24"/>
      <c r="AK998" s="24"/>
      <c r="AL998" s="24"/>
      <c r="AM998" s="24"/>
      <c r="AN998" s="24"/>
      <c r="AO998" s="24"/>
      <c r="AP998" s="24"/>
      <c r="AQ998" s="24"/>
      <c r="AR998" s="24"/>
      <c r="AS998" s="24"/>
      <c r="AT998" s="24"/>
      <c r="AU998" s="24"/>
      <c r="AV998" s="24"/>
      <c r="AW998" s="24"/>
      <c r="AX998" s="24"/>
      <c r="AY998" s="24"/>
      <c r="AZ998" s="24"/>
      <c r="BA998" s="24"/>
      <c r="BB998" s="24"/>
      <c r="BC998" s="24"/>
      <c r="BD998" s="24"/>
      <c r="BE998" s="24"/>
      <c r="BF998" s="24"/>
      <c r="BG998" s="24"/>
      <c r="BH998" s="24"/>
      <c r="BI998" s="24"/>
      <c r="BJ998" s="24"/>
      <c r="BK998" s="24"/>
      <c r="BL998" s="24"/>
      <c r="BM998" s="24"/>
      <c r="BN998" s="24"/>
      <c r="BO998" s="24"/>
      <c r="BP998" s="24"/>
      <c r="BQ998" s="24"/>
      <c r="BR998" s="24"/>
      <c r="BS998" s="24"/>
      <c r="BT998" s="24"/>
      <c r="BU998" s="24"/>
      <c r="BV998" s="24"/>
      <c r="BW998" s="24"/>
      <c r="BX998" s="24"/>
      <c r="BY998" s="24"/>
      <c r="BZ998" s="24"/>
      <c r="CA998" s="24"/>
      <c r="CB998" s="24"/>
      <c r="CC998" s="24"/>
      <c r="CD998" s="24"/>
    </row>
    <row r="999" spans="1:82" ht="16.5" customHeight="1" x14ac:dyDescent="0.25">
      <c r="A999" s="26"/>
      <c r="B999" s="26"/>
      <c r="C999" s="26"/>
      <c r="D999" s="26"/>
      <c r="E999" s="26"/>
      <c r="F999" s="26"/>
      <c r="G999" s="26"/>
      <c r="H999" s="24"/>
      <c r="I999" s="27"/>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24"/>
      <c r="AH999" s="24"/>
      <c r="AI999" s="24"/>
      <c r="AJ999" s="24"/>
      <c r="AK999" s="24"/>
      <c r="AL999" s="24"/>
      <c r="AM999" s="24"/>
      <c r="AN999" s="24"/>
      <c r="AO999" s="24"/>
      <c r="AP999" s="24"/>
      <c r="AQ999" s="24"/>
      <c r="AR999" s="24"/>
      <c r="AS999" s="24"/>
      <c r="AT999" s="24"/>
      <c r="AU999" s="24"/>
      <c r="AV999" s="24"/>
      <c r="AW999" s="24"/>
      <c r="AX999" s="24"/>
      <c r="AY999" s="24"/>
      <c r="AZ999" s="24"/>
      <c r="BA999" s="24"/>
      <c r="BB999" s="24"/>
      <c r="BC999" s="24"/>
      <c r="BD999" s="24"/>
      <c r="BE999" s="24"/>
      <c r="BF999" s="24"/>
      <c r="BG999" s="24"/>
      <c r="BH999" s="24"/>
      <c r="BI999" s="24"/>
      <c r="BJ999" s="24"/>
      <c r="BK999" s="24"/>
      <c r="BL999" s="24"/>
      <c r="BM999" s="24"/>
      <c r="BN999" s="24"/>
      <c r="BO999" s="24"/>
      <c r="BP999" s="24"/>
      <c r="BQ999" s="24"/>
      <c r="BR999" s="24"/>
      <c r="BS999" s="24"/>
      <c r="BT999" s="24"/>
      <c r="BU999" s="24"/>
      <c r="BV999" s="24"/>
      <c r="BW999" s="24"/>
      <c r="BX999" s="24"/>
      <c r="BY999" s="24"/>
      <c r="BZ999" s="24"/>
      <c r="CA999" s="24"/>
      <c r="CB999" s="24"/>
      <c r="CC999" s="24"/>
      <c r="CD999" s="24"/>
    </row>
    <row r="1000" spans="1:82" ht="16.5" customHeight="1" x14ac:dyDescent="0.25">
      <c r="A1000" s="26"/>
      <c r="B1000" s="26"/>
      <c r="C1000" s="26"/>
      <c r="D1000" s="26"/>
      <c r="E1000" s="26"/>
      <c r="F1000" s="26"/>
      <c r="G1000" s="26"/>
      <c r="H1000" s="24"/>
      <c r="I1000" s="27"/>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24"/>
      <c r="AH1000" s="24"/>
      <c r="AI1000" s="24"/>
      <c r="AJ1000" s="24"/>
      <c r="AK1000" s="24"/>
      <c r="AL1000" s="24"/>
      <c r="AM1000" s="24"/>
      <c r="AN1000" s="24"/>
      <c r="AO1000" s="24"/>
      <c r="AP1000" s="24"/>
      <c r="AQ1000" s="24"/>
      <c r="AR1000" s="24"/>
      <c r="AS1000" s="24"/>
      <c r="AT1000" s="24"/>
      <c r="AU1000" s="24"/>
      <c r="AV1000" s="24"/>
      <c r="AW1000" s="24"/>
      <c r="AX1000" s="24"/>
      <c r="AY1000" s="24"/>
      <c r="AZ1000" s="24"/>
      <c r="BA1000" s="24"/>
      <c r="BB1000" s="24"/>
      <c r="BC1000" s="24"/>
      <c r="BD1000" s="24"/>
      <c r="BE1000" s="24"/>
      <c r="BF1000" s="24"/>
      <c r="BG1000" s="24"/>
      <c r="BH1000" s="24"/>
      <c r="BI1000" s="24"/>
      <c r="BJ1000" s="24"/>
      <c r="BK1000" s="24"/>
      <c r="BL1000" s="24"/>
      <c r="BM1000" s="24"/>
      <c r="BN1000" s="24"/>
      <c r="BO1000" s="24"/>
      <c r="BP1000" s="24"/>
      <c r="BQ1000" s="24"/>
      <c r="BR1000" s="24"/>
      <c r="BS1000" s="24"/>
      <c r="BT1000" s="24"/>
      <c r="BU1000" s="24"/>
      <c r="BV1000" s="24"/>
      <c r="BW1000" s="24"/>
      <c r="BX1000" s="24"/>
      <c r="BY1000" s="24"/>
      <c r="BZ1000" s="24"/>
      <c r="CA1000" s="24"/>
      <c r="CB1000" s="24"/>
      <c r="CC1000" s="24"/>
      <c r="CD1000" s="24"/>
    </row>
    <row r="1001" spans="1:82" ht="16.5" customHeight="1" x14ac:dyDescent="0.25">
      <c r="A1001" s="26"/>
      <c r="B1001" s="26"/>
      <c r="C1001" s="26"/>
      <c r="D1001" s="26"/>
      <c r="E1001" s="26"/>
      <c r="F1001" s="26"/>
      <c r="G1001" s="26"/>
      <c r="H1001" s="24"/>
      <c r="I1001" s="27"/>
      <c r="J1001" s="24"/>
      <c r="K1001" s="24"/>
      <c r="L1001" s="24"/>
      <c r="M1001" s="24"/>
      <c r="N1001" s="24"/>
      <c r="O1001" s="24"/>
      <c r="P1001" s="24"/>
      <c r="Q1001" s="24"/>
      <c r="R1001" s="24"/>
      <c r="S1001" s="24"/>
      <c r="T1001" s="24"/>
      <c r="U1001" s="24"/>
      <c r="V1001" s="24"/>
      <c r="W1001" s="24"/>
      <c r="X1001" s="24"/>
      <c r="Y1001" s="24"/>
      <c r="Z1001" s="24"/>
      <c r="AA1001" s="24"/>
      <c r="AB1001" s="24"/>
      <c r="AC1001" s="24"/>
      <c r="AD1001" s="24"/>
      <c r="AE1001" s="24"/>
      <c r="AF1001" s="24"/>
      <c r="AG1001" s="24"/>
      <c r="AH1001" s="24"/>
      <c r="AI1001" s="24"/>
      <c r="AJ1001" s="24"/>
      <c r="AK1001" s="24"/>
      <c r="AL1001" s="24"/>
      <c r="AM1001" s="24"/>
      <c r="AN1001" s="24"/>
      <c r="AO1001" s="24"/>
      <c r="AP1001" s="24"/>
      <c r="AQ1001" s="24"/>
      <c r="AR1001" s="24"/>
      <c r="AS1001" s="24"/>
      <c r="AT1001" s="24"/>
      <c r="AU1001" s="24"/>
      <c r="AV1001" s="24"/>
      <c r="AW1001" s="24"/>
      <c r="AX1001" s="24"/>
      <c r="AY1001" s="24"/>
      <c r="AZ1001" s="24"/>
      <c r="BA1001" s="24"/>
      <c r="BB1001" s="24"/>
      <c r="BC1001" s="24"/>
      <c r="BD1001" s="24"/>
      <c r="BE1001" s="24"/>
      <c r="BF1001" s="24"/>
      <c r="BG1001" s="24"/>
      <c r="BH1001" s="24"/>
      <c r="BI1001" s="24"/>
      <c r="BJ1001" s="24"/>
      <c r="BK1001" s="24"/>
      <c r="BL1001" s="24"/>
      <c r="BM1001" s="24"/>
      <c r="BN1001" s="24"/>
      <c r="BO1001" s="24"/>
      <c r="BP1001" s="24"/>
      <c r="BQ1001" s="24"/>
      <c r="BR1001" s="24"/>
      <c r="BS1001" s="24"/>
      <c r="BT1001" s="24"/>
      <c r="BU1001" s="24"/>
      <c r="BV1001" s="24"/>
      <c r="BW1001" s="24"/>
      <c r="BX1001" s="24"/>
      <c r="BY1001" s="24"/>
      <c r="BZ1001" s="24"/>
      <c r="CA1001" s="24"/>
      <c r="CB1001" s="24"/>
      <c r="CC1001" s="24"/>
      <c r="CD1001" s="24"/>
    </row>
    <row r="1002" spans="1:82" ht="16.5" customHeight="1" x14ac:dyDescent="0.25">
      <c r="A1002" s="26"/>
      <c r="B1002" s="26"/>
      <c r="C1002" s="26"/>
      <c r="D1002" s="26"/>
      <c r="E1002" s="26"/>
      <c r="F1002" s="26"/>
      <c r="G1002" s="26"/>
      <c r="H1002" s="24"/>
      <c r="I1002" s="27"/>
      <c r="J1002" s="24"/>
      <c r="K1002" s="24"/>
      <c r="L1002" s="24"/>
      <c r="M1002" s="24"/>
      <c r="N1002" s="24"/>
      <c r="O1002" s="24"/>
      <c r="P1002" s="24"/>
      <c r="Q1002" s="24"/>
      <c r="R1002" s="24"/>
      <c r="S1002" s="24"/>
      <c r="T1002" s="24"/>
      <c r="U1002" s="24"/>
      <c r="V1002" s="24"/>
      <c r="W1002" s="24"/>
      <c r="X1002" s="24"/>
      <c r="Y1002" s="24"/>
      <c r="Z1002" s="24"/>
      <c r="AA1002" s="24"/>
      <c r="AB1002" s="24"/>
      <c r="AC1002" s="24"/>
      <c r="AD1002" s="24"/>
      <c r="AE1002" s="24"/>
      <c r="AF1002" s="24"/>
      <c r="AG1002" s="24"/>
      <c r="AH1002" s="24"/>
      <c r="AI1002" s="24"/>
      <c r="AJ1002" s="24"/>
      <c r="AK1002" s="24"/>
      <c r="AL1002" s="24"/>
      <c r="AM1002" s="24"/>
      <c r="AN1002" s="24"/>
      <c r="AO1002" s="24"/>
      <c r="AP1002" s="24"/>
      <c r="AQ1002" s="24"/>
      <c r="AR1002" s="24"/>
      <c r="AS1002" s="24"/>
      <c r="AT1002" s="24"/>
      <c r="AU1002" s="24"/>
      <c r="AV1002" s="24"/>
      <c r="AW1002" s="24"/>
      <c r="AX1002" s="24"/>
      <c r="AY1002" s="24"/>
      <c r="AZ1002" s="24"/>
      <c r="BA1002" s="24"/>
      <c r="BB1002" s="24"/>
      <c r="BC1002" s="24"/>
      <c r="BD1002" s="24"/>
      <c r="BE1002" s="24"/>
      <c r="BF1002" s="24"/>
      <c r="BG1002" s="24"/>
      <c r="BH1002" s="24"/>
      <c r="BI1002" s="24"/>
      <c r="BJ1002" s="24"/>
      <c r="BK1002" s="24"/>
      <c r="BL1002" s="24"/>
      <c r="BM1002" s="24"/>
      <c r="BN1002" s="24"/>
      <c r="BO1002" s="24"/>
      <c r="BP1002" s="24"/>
      <c r="BQ1002" s="24"/>
      <c r="BR1002" s="24"/>
      <c r="BS1002" s="24"/>
      <c r="BT1002" s="24"/>
      <c r="BU1002" s="24"/>
      <c r="BV1002" s="24"/>
      <c r="BW1002" s="24"/>
      <c r="BX1002" s="24"/>
      <c r="BY1002" s="24"/>
      <c r="BZ1002" s="24"/>
      <c r="CA1002" s="24"/>
      <c r="CB1002" s="24"/>
      <c r="CC1002" s="24"/>
      <c r="CD1002" s="24"/>
    </row>
    <row r="1003" spans="1:82" ht="16.5" customHeight="1" x14ac:dyDescent="0.25">
      <c r="A1003" s="26"/>
      <c r="B1003" s="26"/>
      <c r="C1003" s="26"/>
      <c r="D1003" s="26"/>
      <c r="E1003" s="26"/>
      <c r="F1003" s="26"/>
      <c r="G1003" s="26"/>
      <c r="H1003" s="24"/>
      <c r="I1003" s="27"/>
      <c r="J1003" s="24"/>
      <c r="K1003" s="24"/>
      <c r="L1003" s="24"/>
      <c r="M1003" s="24"/>
      <c r="N1003" s="24"/>
      <c r="O1003" s="24"/>
      <c r="P1003" s="24"/>
      <c r="Q1003" s="24"/>
      <c r="R1003" s="24"/>
      <c r="S1003" s="24"/>
      <c r="T1003" s="24"/>
      <c r="U1003" s="24"/>
      <c r="V1003" s="24"/>
      <c r="W1003" s="24"/>
      <c r="X1003" s="24"/>
      <c r="Y1003" s="24"/>
      <c r="Z1003" s="24"/>
      <c r="AA1003" s="24"/>
      <c r="AB1003" s="24"/>
      <c r="AC1003" s="24"/>
      <c r="AD1003" s="24"/>
      <c r="AE1003" s="24"/>
      <c r="AF1003" s="24"/>
      <c r="AG1003" s="24"/>
      <c r="AH1003" s="24"/>
      <c r="AI1003" s="24"/>
      <c r="AJ1003" s="24"/>
      <c r="AK1003" s="24"/>
      <c r="AL1003" s="24"/>
      <c r="AM1003" s="24"/>
      <c r="AN1003" s="24"/>
      <c r="AO1003" s="24"/>
      <c r="AP1003" s="24"/>
      <c r="AQ1003" s="24"/>
      <c r="AR1003" s="24"/>
      <c r="AS1003" s="24"/>
      <c r="AT1003" s="24"/>
      <c r="AU1003" s="24"/>
      <c r="AV1003" s="24"/>
      <c r="AW1003" s="24"/>
      <c r="AX1003" s="24"/>
      <c r="AY1003" s="24"/>
      <c r="AZ1003" s="24"/>
      <c r="BA1003" s="24"/>
      <c r="BB1003" s="24"/>
      <c r="BC1003" s="24"/>
      <c r="BD1003" s="24"/>
      <c r="BE1003" s="24"/>
      <c r="BF1003" s="24"/>
      <c r="BG1003" s="24"/>
      <c r="BH1003" s="24"/>
      <c r="BI1003" s="24"/>
      <c r="BJ1003" s="24"/>
      <c r="BK1003" s="24"/>
      <c r="BL1003" s="24"/>
      <c r="BM1003" s="24"/>
      <c r="BN1003" s="24"/>
      <c r="BO1003" s="24"/>
      <c r="BP1003" s="24"/>
      <c r="BQ1003" s="24"/>
      <c r="BR1003" s="24"/>
      <c r="BS1003" s="24"/>
      <c r="BT1003" s="24"/>
      <c r="BU1003" s="24"/>
      <c r="BV1003" s="24"/>
      <c r="BW1003" s="24"/>
      <c r="BX1003" s="24"/>
      <c r="BY1003" s="24"/>
      <c r="BZ1003" s="24"/>
      <c r="CA1003" s="24"/>
      <c r="CB1003" s="24"/>
      <c r="CC1003" s="24"/>
      <c r="CD1003" s="24"/>
    </row>
    <row r="1004" spans="1:82" ht="16.5" customHeight="1" x14ac:dyDescent="0.25">
      <c r="A1004" s="26"/>
      <c r="B1004" s="26"/>
      <c r="C1004" s="26"/>
      <c r="D1004" s="26"/>
      <c r="E1004" s="26"/>
      <c r="F1004" s="26"/>
      <c r="G1004" s="26"/>
      <c r="H1004" s="24"/>
      <c r="I1004" s="27"/>
      <c r="J1004" s="24"/>
      <c r="K1004" s="24"/>
      <c r="L1004" s="24"/>
      <c r="M1004" s="24"/>
      <c r="N1004" s="24"/>
      <c r="O1004" s="24"/>
      <c r="P1004" s="24"/>
      <c r="Q1004" s="24"/>
      <c r="R1004" s="24"/>
      <c r="S1004" s="24"/>
      <c r="T1004" s="24"/>
      <c r="U1004" s="24"/>
      <c r="V1004" s="24"/>
      <c r="W1004" s="24"/>
      <c r="X1004" s="24"/>
      <c r="Y1004" s="24"/>
      <c r="Z1004" s="24"/>
      <c r="AA1004" s="24"/>
      <c r="AB1004" s="24"/>
      <c r="AC1004" s="24"/>
      <c r="AD1004" s="24"/>
      <c r="AE1004" s="24"/>
      <c r="AF1004" s="24"/>
      <c r="AG1004" s="24"/>
      <c r="AH1004" s="24"/>
      <c r="AI1004" s="24"/>
      <c r="AJ1004" s="24"/>
      <c r="AK1004" s="24"/>
      <c r="AL1004" s="24"/>
      <c r="AM1004" s="24"/>
      <c r="AN1004" s="24"/>
      <c r="AO1004" s="24"/>
      <c r="AP1004" s="24"/>
      <c r="AQ1004" s="24"/>
      <c r="AR1004" s="24"/>
      <c r="AS1004" s="24"/>
      <c r="AT1004" s="24"/>
      <c r="AU1004" s="24"/>
      <c r="AV1004" s="24"/>
      <c r="AW1004" s="24"/>
      <c r="AX1004" s="24"/>
      <c r="AY1004" s="24"/>
      <c r="AZ1004" s="24"/>
      <c r="BA1004" s="24"/>
      <c r="BB1004" s="24"/>
      <c r="BC1004" s="24"/>
      <c r="BD1004" s="24"/>
      <c r="BE1004" s="24"/>
      <c r="BF1004" s="24"/>
      <c r="BG1004" s="24"/>
      <c r="BH1004" s="24"/>
      <c r="BI1004" s="24"/>
      <c r="BJ1004" s="24"/>
      <c r="BK1004" s="24"/>
      <c r="BL1004" s="24"/>
      <c r="BM1004" s="24"/>
      <c r="BN1004" s="24"/>
      <c r="BO1004" s="24"/>
      <c r="BP1004" s="24"/>
      <c r="BQ1004" s="24"/>
      <c r="BR1004" s="24"/>
      <c r="BS1004" s="24"/>
      <c r="BT1004" s="24"/>
      <c r="BU1004" s="24"/>
      <c r="BV1004" s="24"/>
      <c r="BW1004" s="24"/>
      <c r="BX1004" s="24"/>
      <c r="BY1004" s="24"/>
      <c r="BZ1004" s="24"/>
      <c r="CA1004" s="24"/>
      <c r="CB1004" s="24"/>
      <c r="CC1004" s="24"/>
      <c r="CD1004" s="24"/>
    </row>
    <row r="1005" spans="1:82" ht="16.5" customHeight="1" x14ac:dyDescent="0.25">
      <c r="A1005" s="26"/>
      <c r="B1005" s="26"/>
      <c r="C1005" s="26"/>
      <c r="D1005" s="26"/>
      <c r="E1005" s="26"/>
      <c r="F1005" s="26"/>
      <c r="G1005" s="26"/>
      <c r="H1005" s="24"/>
      <c r="I1005" s="27"/>
      <c r="J1005" s="24"/>
      <c r="K1005" s="24"/>
      <c r="L1005" s="24"/>
      <c r="M1005" s="24"/>
      <c r="N1005" s="24"/>
      <c r="O1005" s="24"/>
      <c r="P1005" s="24"/>
      <c r="Q1005" s="24"/>
      <c r="R1005" s="24"/>
      <c r="S1005" s="24"/>
      <c r="T1005" s="24"/>
      <c r="U1005" s="24"/>
      <c r="V1005" s="24"/>
      <c r="W1005" s="24"/>
      <c r="X1005" s="24"/>
      <c r="Y1005" s="24"/>
      <c r="Z1005" s="24"/>
      <c r="AA1005" s="24"/>
      <c r="AB1005" s="24"/>
      <c r="AC1005" s="24"/>
      <c r="AD1005" s="24"/>
      <c r="AE1005" s="24"/>
      <c r="AF1005" s="24"/>
      <c r="AG1005" s="24"/>
      <c r="AH1005" s="24"/>
      <c r="AI1005" s="24"/>
      <c r="AJ1005" s="24"/>
      <c r="AK1005" s="24"/>
      <c r="AL1005" s="24"/>
      <c r="AM1005" s="24"/>
      <c r="AN1005" s="24"/>
      <c r="AO1005" s="24"/>
      <c r="AP1005" s="24"/>
      <c r="AQ1005" s="24"/>
      <c r="AR1005" s="24"/>
      <c r="AS1005" s="24"/>
      <c r="AT1005" s="24"/>
      <c r="AU1005" s="24"/>
      <c r="AV1005" s="24"/>
      <c r="AW1005" s="24"/>
      <c r="AX1005" s="24"/>
      <c r="AY1005" s="24"/>
      <c r="AZ1005" s="24"/>
      <c r="BA1005" s="24"/>
      <c r="BB1005" s="24"/>
      <c r="BC1005" s="24"/>
      <c r="BD1005" s="24"/>
      <c r="BE1005" s="24"/>
      <c r="BF1005" s="24"/>
      <c r="BG1005" s="24"/>
      <c r="BH1005" s="24"/>
      <c r="BI1005" s="24"/>
      <c r="BJ1005" s="24"/>
      <c r="BK1005" s="24"/>
      <c r="BL1005" s="24"/>
      <c r="BM1005" s="24"/>
      <c r="BN1005" s="24"/>
      <c r="BO1005" s="24"/>
      <c r="BP1005" s="24"/>
      <c r="BQ1005" s="24"/>
      <c r="BR1005" s="24"/>
      <c r="BS1005" s="24"/>
      <c r="BT1005" s="24"/>
      <c r="BU1005" s="24"/>
      <c r="BV1005" s="24"/>
      <c r="BW1005" s="24"/>
      <c r="BX1005" s="24"/>
      <c r="BY1005" s="24"/>
      <c r="BZ1005" s="24"/>
      <c r="CA1005" s="24"/>
      <c r="CB1005" s="24"/>
      <c r="CC1005" s="24"/>
      <c r="CD1005" s="24"/>
    </row>
  </sheetData>
  <mergeCells count="569">
    <mergeCell ref="N14:N18"/>
    <mergeCell ref="O14:O18"/>
    <mergeCell ref="AI14:AI18"/>
    <mergeCell ref="AJ14:AJ18"/>
    <mergeCell ref="AK14:AK18"/>
    <mergeCell ref="E14:E18"/>
    <mergeCell ref="D4:AK4"/>
    <mergeCell ref="D5:AK5"/>
    <mergeCell ref="D6:AK6"/>
    <mergeCell ref="J8:J9"/>
    <mergeCell ref="J10:J13"/>
    <mergeCell ref="J14:J18"/>
    <mergeCell ref="AJ10:AJ13"/>
    <mergeCell ref="AK10:AK13"/>
    <mergeCell ref="I10:I13"/>
    <mergeCell ref="K10:K13"/>
    <mergeCell ref="L10:L13"/>
    <mergeCell ref="M10:M13"/>
    <mergeCell ref="F14:F18"/>
    <mergeCell ref="G14:G18"/>
    <mergeCell ref="H14:H18"/>
    <mergeCell ref="I14:I18"/>
    <mergeCell ref="K14:K18"/>
    <mergeCell ref="D14:D18"/>
    <mergeCell ref="A19:A22"/>
    <mergeCell ref="C19:C22"/>
    <mergeCell ref="D19:D22"/>
    <mergeCell ref="E19:E22"/>
    <mergeCell ref="F19:F22"/>
    <mergeCell ref="G19:G22"/>
    <mergeCell ref="H19:H22"/>
    <mergeCell ref="I19:I22"/>
    <mergeCell ref="J19:J22"/>
    <mergeCell ref="A1:BJ2"/>
    <mergeCell ref="A4:C4"/>
    <mergeCell ref="AL4:AQ4"/>
    <mergeCell ref="A5:C5"/>
    <mergeCell ref="BI8:BI9"/>
    <mergeCell ref="BJ8:BJ9"/>
    <mergeCell ref="A6:C6"/>
    <mergeCell ref="A7:K7"/>
    <mergeCell ref="L7:AK7"/>
    <mergeCell ref="AL7:AW7"/>
    <mergeCell ref="AX7:BD7"/>
    <mergeCell ref="BE7:BJ7"/>
    <mergeCell ref="A8:A9"/>
    <mergeCell ref="AP8:AP9"/>
    <mergeCell ref="AQ8:AQ9"/>
    <mergeCell ref="AR8:AW8"/>
    <mergeCell ref="AX8:AX9"/>
    <mergeCell ref="AY8:AY9"/>
    <mergeCell ref="AZ8:AZ9"/>
    <mergeCell ref="BA8:BA9"/>
    <mergeCell ref="BB8:BB9"/>
    <mergeCell ref="E8:E9"/>
    <mergeCell ref="BC8:BC9"/>
    <mergeCell ref="BD8:BD9"/>
    <mergeCell ref="AI10:AI13"/>
    <mergeCell ref="N8:N9"/>
    <mergeCell ref="O8:O9"/>
    <mergeCell ref="AI8:AI9"/>
    <mergeCell ref="E10:E13"/>
    <mergeCell ref="BE8:BE9"/>
    <mergeCell ref="W10:W13"/>
    <mergeCell ref="X10:X13"/>
    <mergeCell ref="Y10:Y13"/>
    <mergeCell ref="Z10:Z13"/>
    <mergeCell ref="AA10:AA13"/>
    <mergeCell ref="AB10:AB13"/>
    <mergeCell ref="AC10:AC13"/>
    <mergeCell ref="AD10:AD13"/>
    <mergeCell ref="AE10:AE13"/>
    <mergeCell ref="AF10:AF13"/>
    <mergeCell ref="AG10:AG13"/>
    <mergeCell ref="AH10:AH13"/>
    <mergeCell ref="AM8:AO8"/>
    <mergeCell ref="C75:BJ75"/>
    <mergeCell ref="A10:A13"/>
    <mergeCell ref="C10:C13"/>
    <mergeCell ref="F10:F13"/>
    <mergeCell ref="G10:G13"/>
    <mergeCell ref="H10:H13"/>
    <mergeCell ref="G8:G9"/>
    <mergeCell ref="H8:H9"/>
    <mergeCell ref="I8:I9"/>
    <mergeCell ref="K8:K9"/>
    <mergeCell ref="L8:L9"/>
    <mergeCell ref="M8:M9"/>
    <mergeCell ref="L14:L18"/>
    <mergeCell ref="M14:M18"/>
    <mergeCell ref="D8:D9"/>
    <mergeCell ref="D10:D13"/>
    <mergeCell ref="A14:A18"/>
    <mergeCell ref="C14:C18"/>
    <mergeCell ref="BF8:BF9"/>
    <mergeCell ref="BG8:BG9"/>
    <mergeCell ref="BH8:BH9"/>
    <mergeCell ref="AJ8:AJ9"/>
    <mergeCell ref="AK8:AK9"/>
    <mergeCell ref="AL8:AL9"/>
    <mergeCell ref="B8:B9"/>
    <mergeCell ref="B10:B13"/>
    <mergeCell ref="P10:P13"/>
    <mergeCell ref="Q10:Q13"/>
    <mergeCell ref="R10:R13"/>
    <mergeCell ref="S10:S13"/>
    <mergeCell ref="T10:T13"/>
    <mergeCell ref="U10:U13"/>
    <mergeCell ref="V10:V13"/>
    <mergeCell ref="P8:AH8"/>
    <mergeCell ref="C8:C9"/>
    <mergeCell ref="F8:F9"/>
    <mergeCell ref="N10:N13"/>
    <mergeCell ref="O10:O13"/>
    <mergeCell ref="AI19:AI22"/>
    <mergeCell ref="AJ19:AJ22"/>
    <mergeCell ref="AK19:AK22"/>
    <mergeCell ref="A23:A28"/>
    <mergeCell ref="C23:C28"/>
    <mergeCell ref="D23:D28"/>
    <mergeCell ref="E23:E28"/>
    <mergeCell ref="F23:F28"/>
    <mergeCell ref="G23:G28"/>
    <mergeCell ref="H23:H28"/>
    <mergeCell ref="I23:I28"/>
    <mergeCell ref="J23:J28"/>
    <mergeCell ref="K23:K28"/>
    <mergeCell ref="L23:L28"/>
    <mergeCell ref="M23:M28"/>
    <mergeCell ref="N23:N28"/>
    <mergeCell ref="O23:O28"/>
    <mergeCell ref="AI23:AI28"/>
    <mergeCell ref="AJ23:AJ28"/>
    <mergeCell ref="X19:X22"/>
    <mergeCell ref="Y19:Y22"/>
    <mergeCell ref="Z19:Z22"/>
    <mergeCell ref="AA19:AA22"/>
    <mergeCell ref="AB19:AB22"/>
    <mergeCell ref="B29:B34"/>
    <mergeCell ref="P29:P34"/>
    <mergeCell ref="Q29:Q34"/>
    <mergeCell ref="R29:R34"/>
    <mergeCell ref="S29:S34"/>
    <mergeCell ref="T29:T34"/>
    <mergeCell ref="K19:K22"/>
    <mergeCell ref="L19:L22"/>
    <mergeCell ref="M19:M22"/>
    <mergeCell ref="N19:N22"/>
    <mergeCell ref="O19:O22"/>
    <mergeCell ref="E35:E39"/>
    <mergeCell ref="F35:F39"/>
    <mergeCell ref="G35:G39"/>
    <mergeCell ref="H35:H39"/>
    <mergeCell ref="I35:I39"/>
    <mergeCell ref="J35:J39"/>
    <mergeCell ref="AK23:AK28"/>
    <mergeCell ref="A29:A34"/>
    <mergeCell ref="C29:C34"/>
    <mergeCell ref="D29:D34"/>
    <mergeCell ref="E29:E34"/>
    <mergeCell ref="F29:F34"/>
    <mergeCell ref="G29:G34"/>
    <mergeCell ref="H29:H34"/>
    <mergeCell ref="I29:I34"/>
    <mergeCell ref="J29:J34"/>
    <mergeCell ref="K29:K34"/>
    <mergeCell ref="L29:L34"/>
    <mergeCell ref="M29:M34"/>
    <mergeCell ref="N29:N34"/>
    <mergeCell ref="O29:O34"/>
    <mergeCell ref="AI29:AI34"/>
    <mergeCell ref="AJ29:AJ34"/>
    <mergeCell ref="AK29:AK34"/>
    <mergeCell ref="N35:N39"/>
    <mergeCell ref="O35:O39"/>
    <mergeCell ref="AI35:AI39"/>
    <mergeCell ref="AJ35:AJ39"/>
    <mergeCell ref="AK35:AK39"/>
    <mergeCell ref="A40:A44"/>
    <mergeCell ref="C40:C44"/>
    <mergeCell ref="D40:D44"/>
    <mergeCell ref="E40:E44"/>
    <mergeCell ref="F40:F44"/>
    <mergeCell ref="G40:G44"/>
    <mergeCell ref="H40:H44"/>
    <mergeCell ref="I40:I44"/>
    <mergeCell ref="J40:J44"/>
    <mergeCell ref="K40:K44"/>
    <mergeCell ref="L40:L44"/>
    <mergeCell ref="M40:M44"/>
    <mergeCell ref="N40:N44"/>
    <mergeCell ref="O40:O44"/>
    <mergeCell ref="AI40:AI44"/>
    <mergeCell ref="AJ40:AJ44"/>
    <mergeCell ref="A35:A39"/>
    <mergeCell ref="C35:C39"/>
    <mergeCell ref="D35:D39"/>
    <mergeCell ref="AK40:AK44"/>
    <mergeCell ref="A45:A49"/>
    <mergeCell ref="C45:C49"/>
    <mergeCell ref="D45:D49"/>
    <mergeCell ref="E45:E49"/>
    <mergeCell ref="F45:F49"/>
    <mergeCell ref="G45:G49"/>
    <mergeCell ref="H45:H49"/>
    <mergeCell ref="I45:I49"/>
    <mergeCell ref="J45:J49"/>
    <mergeCell ref="K45:K49"/>
    <mergeCell ref="L45:L49"/>
    <mergeCell ref="M45:M49"/>
    <mergeCell ref="N45:N49"/>
    <mergeCell ref="O45:O49"/>
    <mergeCell ref="AI45:AI49"/>
    <mergeCell ref="AJ45:AJ49"/>
    <mergeCell ref="AK45:AK49"/>
    <mergeCell ref="B45:B49"/>
    <mergeCell ref="P45:P49"/>
    <mergeCell ref="Q45:Q49"/>
    <mergeCell ref="R45:R49"/>
    <mergeCell ref="S45:S49"/>
    <mergeCell ref="T45:T49"/>
    <mergeCell ref="A50:A53"/>
    <mergeCell ref="C50:C53"/>
    <mergeCell ref="D50:D53"/>
    <mergeCell ref="E50:E53"/>
    <mergeCell ref="F50:F53"/>
    <mergeCell ref="G50:G53"/>
    <mergeCell ref="H50:H53"/>
    <mergeCell ref="I50:I53"/>
    <mergeCell ref="J50:J53"/>
    <mergeCell ref="A54:A57"/>
    <mergeCell ref="C54:C57"/>
    <mergeCell ref="D54:D57"/>
    <mergeCell ref="E54:E57"/>
    <mergeCell ref="F54:F57"/>
    <mergeCell ref="G54:G57"/>
    <mergeCell ref="H54:H57"/>
    <mergeCell ref="I54:I57"/>
    <mergeCell ref="J54:J57"/>
    <mergeCell ref="B54:B57"/>
    <mergeCell ref="T58:T61"/>
    <mergeCell ref="K50:K53"/>
    <mergeCell ref="L50:L53"/>
    <mergeCell ref="M50:M53"/>
    <mergeCell ref="N50:N53"/>
    <mergeCell ref="O50:O53"/>
    <mergeCell ref="AI50:AI53"/>
    <mergeCell ref="AJ50:AJ53"/>
    <mergeCell ref="AK50:AK53"/>
    <mergeCell ref="K54:K57"/>
    <mergeCell ref="L54:L57"/>
    <mergeCell ref="M54:M57"/>
    <mergeCell ref="N54:N57"/>
    <mergeCell ref="O54:O57"/>
    <mergeCell ref="AI54:AI57"/>
    <mergeCell ref="AJ54:AJ57"/>
    <mergeCell ref="P54:P57"/>
    <mergeCell ref="Q54:Q57"/>
    <mergeCell ref="R54:R57"/>
    <mergeCell ref="S54:S57"/>
    <mergeCell ref="T54:T57"/>
    <mergeCell ref="U54:U57"/>
    <mergeCell ref="V54:V57"/>
    <mergeCell ref="W54:W57"/>
    <mergeCell ref="J62:J64"/>
    <mergeCell ref="AK54:AK57"/>
    <mergeCell ref="A58:A61"/>
    <mergeCell ref="C58:C61"/>
    <mergeCell ref="D58:D61"/>
    <mergeCell ref="E58:E61"/>
    <mergeCell ref="F58:F61"/>
    <mergeCell ref="G58:G61"/>
    <mergeCell ref="H58:H61"/>
    <mergeCell ref="I58:I61"/>
    <mergeCell ref="J58:J61"/>
    <mergeCell ref="K58:K61"/>
    <mergeCell ref="L58:L61"/>
    <mergeCell ref="M58:M61"/>
    <mergeCell ref="N58:N61"/>
    <mergeCell ref="O58:O61"/>
    <mergeCell ref="AI58:AI61"/>
    <mergeCell ref="AJ58:AJ61"/>
    <mergeCell ref="AK58:AK61"/>
    <mergeCell ref="B58:B61"/>
    <mergeCell ref="P58:P61"/>
    <mergeCell ref="Q58:Q61"/>
    <mergeCell ref="R58:R61"/>
    <mergeCell ref="S58:S61"/>
    <mergeCell ref="AJ62:AJ64"/>
    <mergeCell ref="AK62:AK64"/>
    <mergeCell ref="A65:A70"/>
    <mergeCell ref="C65:C70"/>
    <mergeCell ref="D65:D70"/>
    <mergeCell ref="E65:E70"/>
    <mergeCell ref="F65:F70"/>
    <mergeCell ref="G65:G70"/>
    <mergeCell ref="H65:H70"/>
    <mergeCell ref="I65:I70"/>
    <mergeCell ref="J65:J70"/>
    <mergeCell ref="K65:K70"/>
    <mergeCell ref="L65:L70"/>
    <mergeCell ref="M65:M70"/>
    <mergeCell ref="N65:N70"/>
    <mergeCell ref="O65:O70"/>
    <mergeCell ref="AI65:AI70"/>
    <mergeCell ref="AJ65:AJ70"/>
    <mergeCell ref="A62:A64"/>
    <mergeCell ref="C62:C64"/>
    <mergeCell ref="D62:D64"/>
    <mergeCell ref="E62:E64"/>
    <mergeCell ref="F62:F64"/>
    <mergeCell ref="G62:G64"/>
    <mergeCell ref="AK71:AK74"/>
    <mergeCell ref="B71:B74"/>
    <mergeCell ref="P71:P74"/>
    <mergeCell ref="Q71:Q74"/>
    <mergeCell ref="R71:R74"/>
    <mergeCell ref="S71:S74"/>
    <mergeCell ref="T71:T74"/>
    <mergeCell ref="K62:K64"/>
    <mergeCell ref="L62:L64"/>
    <mergeCell ref="M62:M64"/>
    <mergeCell ref="N62:N64"/>
    <mergeCell ref="O62:O64"/>
    <mergeCell ref="AI62:AI64"/>
    <mergeCell ref="X65:X70"/>
    <mergeCell ref="Y65:Y70"/>
    <mergeCell ref="Z65:Z70"/>
    <mergeCell ref="AA65:AA70"/>
    <mergeCell ref="AB65:AB70"/>
    <mergeCell ref="AC65:AC70"/>
    <mergeCell ref="AD65:AD70"/>
    <mergeCell ref="AE65:AE70"/>
    <mergeCell ref="AF65:AF70"/>
    <mergeCell ref="AG65:AG70"/>
    <mergeCell ref="AH65:AH70"/>
    <mergeCell ref="AC14:AC18"/>
    <mergeCell ref="AD14:AD18"/>
    <mergeCell ref="AE14:AE18"/>
    <mergeCell ref="AF14:AF18"/>
    <mergeCell ref="AG14:AG18"/>
    <mergeCell ref="AH14:AH18"/>
    <mergeCell ref="P14:P18"/>
    <mergeCell ref="AK65:AK70"/>
    <mergeCell ref="A71:A74"/>
    <mergeCell ref="C71:C74"/>
    <mergeCell ref="D71:D74"/>
    <mergeCell ref="E71:E74"/>
    <mergeCell ref="F71:F74"/>
    <mergeCell ref="G71:G74"/>
    <mergeCell ref="H71:H74"/>
    <mergeCell ref="I71:I74"/>
    <mergeCell ref="J71:J74"/>
    <mergeCell ref="K71:K74"/>
    <mergeCell ref="L71:L74"/>
    <mergeCell ref="M71:M74"/>
    <mergeCell ref="N71:N74"/>
    <mergeCell ref="O71:O74"/>
    <mergeCell ref="AI71:AI74"/>
    <mergeCell ref="AJ71:AJ74"/>
    <mergeCell ref="AC19:AC22"/>
    <mergeCell ref="AD19:AD22"/>
    <mergeCell ref="AE19:AE22"/>
    <mergeCell ref="B14:B18"/>
    <mergeCell ref="B19:B22"/>
    <mergeCell ref="P19:P22"/>
    <mergeCell ref="Q19:Q22"/>
    <mergeCell ref="R19:R22"/>
    <mergeCell ref="S19:S22"/>
    <mergeCell ref="T19:T22"/>
    <mergeCell ref="U19:U22"/>
    <mergeCell ref="V19:V22"/>
    <mergeCell ref="Q14:Q18"/>
    <mergeCell ref="R14:R18"/>
    <mergeCell ref="S14:S18"/>
    <mergeCell ref="T14:T18"/>
    <mergeCell ref="U14:U18"/>
    <mergeCell ref="V14:V18"/>
    <mergeCell ref="W14:W18"/>
    <mergeCell ref="X14:X18"/>
    <mergeCell ref="Y14:Y18"/>
    <mergeCell ref="Z14:Z18"/>
    <mergeCell ref="AA14:AA18"/>
    <mergeCell ref="AB14:AB18"/>
    <mergeCell ref="AF19:AF22"/>
    <mergeCell ref="AG19:AG22"/>
    <mergeCell ref="AH19:AH22"/>
    <mergeCell ref="B23:B28"/>
    <mergeCell ref="P23:P28"/>
    <mergeCell ref="Q23:Q28"/>
    <mergeCell ref="R23:R28"/>
    <mergeCell ref="S23:S28"/>
    <mergeCell ref="T23:T28"/>
    <mergeCell ref="U23:U28"/>
    <mergeCell ref="V23:V28"/>
    <mergeCell ref="W23:W28"/>
    <mergeCell ref="X23:X28"/>
    <mergeCell ref="Y23:Y28"/>
    <mergeCell ref="Z23:Z28"/>
    <mergeCell ref="AA23:AA28"/>
    <mergeCell ref="AB23:AB28"/>
    <mergeCell ref="AC23:AC28"/>
    <mergeCell ref="AD23:AD28"/>
    <mergeCell ref="AE23:AE28"/>
    <mergeCell ref="AF23:AF28"/>
    <mergeCell ref="AG23:AG28"/>
    <mergeCell ref="AH23:AH28"/>
    <mergeCell ref="W19:W22"/>
    <mergeCell ref="U29:U34"/>
    <mergeCell ref="V29:V34"/>
    <mergeCell ref="W29:W34"/>
    <mergeCell ref="X29:X34"/>
    <mergeCell ref="Y29:Y34"/>
    <mergeCell ref="Z29:Z34"/>
    <mergeCell ref="AA29:AA34"/>
    <mergeCell ref="AB29:AB34"/>
    <mergeCell ref="AC29:AC34"/>
    <mergeCell ref="AD29:AD34"/>
    <mergeCell ref="AE29:AE34"/>
    <mergeCell ref="AF29:AF34"/>
    <mergeCell ref="AG29:AG34"/>
    <mergeCell ref="AH29:AH34"/>
    <mergeCell ref="B35:B39"/>
    <mergeCell ref="P35:P39"/>
    <mergeCell ref="Q35:Q39"/>
    <mergeCell ref="R35:R39"/>
    <mergeCell ref="S35:S39"/>
    <mergeCell ref="T35:T39"/>
    <mergeCell ref="U35:U39"/>
    <mergeCell ref="V35:V39"/>
    <mergeCell ref="W35:W39"/>
    <mergeCell ref="X35:X39"/>
    <mergeCell ref="Y35:Y39"/>
    <mergeCell ref="Z35:Z39"/>
    <mergeCell ref="AA35:AA39"/>
    <mergeCell ref="AB35:AB39"/>
    <mergeCell ref="AC35:AC39"/>
    <mergeCell ref="AD35:AD39"/>
    <mergeCell ref="AE35:AE39"/>
    <mergeCell ref="AF35:AF39"/>
    <mergeCell ref="AG35:AG39"/>
    <mergeCell ref="AH35:AH39"/>
    <mergeCell ref="B40:B44"/>
    <mergeCell ref="P40:P44"/>
    <mergeCell ref="Q40:Q44"/>
    <mergeCell ref="R40:R44"/>
    <mergeCell ref="S40:S44"/>
    <mergeCell ref="T40:T44"/>
    <mergeCell ref="U40:U44"/>
    <mergeCell ref="V40:V44"/>
    <mergeCell ref="W40:W44"/>
    <mergeCell ref="X40:X44"/>
    <mergeCell ref="Y40:Y44"/>
    <mergeCell ref="Z40:Z44"/>
    <mergeCell ref="AA40:AA44"/>
    <mergeCell ref="AB40:AB44"/>
    <mergeCell ref="AC40:AC44"/>
    <mergeCell ref="AD40:AD44"/>
    <mergeCell ref="AE40:AE44"/>
    <mergeCell ref="AF40:AF44"/>
    <mergeCell ref="AG40:AG44"/>
    <mergeCell ref="AH40:AH44"/>
    <mergeCell ref="K35:K39"/>
    <mergeCell ref="L35:L39"/>
    <mergeCell ref="M35:M39"/>
    <mergeCell ref="U45:U49"/>
    <mergeCell ref="V45:V49"/>
    <mergeCell ref="W45:W49"/>
    <mergeCell ref="X45:X49"/>
    <mergeCell ref="Y45:Y49"/>
    <mergeCell ref="Z45:Z49"/>
    <mergeCell ref="AA45:AA49"/>
    <mergeCell ref="AB45:AB49"/>
    <mergeCell ref="AC45:AC49"/>
    <mergeCell ref="AD45:AD49"/>
    <mergeCell ref="AE45:AE49"/>
    <mergeCell ref="AF45:AF49"/>
    <mergeCell ref="AG45:AG49"/>
    <mergeCell ref="AH45:AH49"/>
    <mergeCell ref="B50:B53"/>
    <mergeCell ref="P50:P53"/>
    <mergeCell ref="Q50:Q53"/>
    <mergeCell ref="R50:R53"/>
    <mergeCell ref="S50:S53"/>
    <mergeCell ref="T50:T53"/>
    <mergeCell ref="U50:U53"/>
    <mergeCell ref="V50:V53"/>
    <mergeCell ref="W50:W53"/>
    <mergeCell ref="X50:X53"/>
    <mergeCell ref="Y50:Y53"/>
    <mergeCell ref="Z50:Z53"/>
    <mergeCell ref="AA50:AA53"/>
    <mergeCell ref="AB50:AB53"/>
    <mergeCell ref="AC50:AC53"/>
    <mergeCell ref="AD50:AD53"/>
    <mergeCell ref="AE50:AE53"/>
    <mergeCell ref="AF50:AF53"/>
    <mergeCell ref="AG50:AG53"/>
    <mergeCell ref="V58:V61"/>
    <mergeCell ref="W58:W61"/>
    <mergeCell ref="X58:X61"/>
    <mergeCell ref="Y58:Y61"/>
    <mergeCell ref="Z58:Z61"/>
    <mergeCell ref="AA58:AA61"/>
    <mergeCell ref="AB58:AB61"/>
    <mergeCell ref="AC58:AC61"/>
    <mergeCell ref="AH50:AH53"/>
    <mergeCell ref="X54:X57"/>
    <mergeCell ref="Y54:Y57"/>
    <mergeCell ref="Z54:Z57"/>
    <mergeCell ref="AA54:AA57"/>
    <mergeCell ref="AB54:AB57"/>
    <mergeCell ref="AC54:AC57"/>
    <mergeCell ref="AD54:AD57"/>
    <mergeCell ref="AE54:AE57"/>
    <mergeCell ref="AF54:AF57"/>
    <mergeCell ref="AG54:AG57"/>
    <mergeCell ref="AH54:AH57"/>
    <mergeCell ref="AD58:AD61"/>
    <mergeCell ref="AE58:AE61"/>
    <mergeCell ref="AF58:AF61"/>
    <mergeCell ref="AG58:AG61"/>
    <mergeCell ref="AH58:AH61"/>
    <mergeCell ref="B62:B64"/>
    <mergeCell ref="P62:P64"/>
    <mergeCell ref="Q62:Q64"/>
    <mergeCell ref="R62:R64"/>
    <mergeCell ref="S62:S64"/>
    <mergeCell ref="T62:T64"/>
    <mergeCell ref="U62:U64"/>
    <mergeCell ref="V62:V64"/>
    <mergeCell ref="W62:W64"/>
    <mergeCell ref="X62:X64"/>
    <mergeCell ref="Y62:Y64"/>
    <mergeCell ref="Z62:Z64"/>
    <mergeCell ref="AA62:AA64"/>
    <mergeCell ref="AB62:AB64"/>
    <mergeCell ref="AC62:AC64"/>
    <mergeCell ref="AD62:AD64"/>
    <mergeCell ref="AE62:AE64"/>
    <mergeCell ref="AF62:AF64"/>
    <mergeCell ref="U58:U61"/>
    <mergeCell ref="AG62:AG64"/>
    <mergeCell ref="AH62:AH64"/>
    <mergeCell ref="H62:H64"/>
    <mergeCell ref="I62:I64"/>
    <mergeCell ref="B65:B70"/>
    <mergeCell ref="P65:P70"/>
    <mergeCell ref="Q65:Q70"/>
    <mergeCell ref="R65:R70"/>
    <mergeCell ref="S65:S70"/>
    <mergeCell ref="T65:T70"/>
    <mergeCell ref="U65:U70"/>
    <mergeCell ref="V65:V70"/>
    <mergeCell ref="W65:W70"/>
    <mergeCell ref="AH71:AH74"/>
    <mergeCell ref="U71:U74"/>
    <mergeCell ref="V71:V74"/>
    <mergeCell ref="W71:W74"/>
    <mergeCell ref="X71:X74"/>
    <mergeCell ref="Y71:Y74"/>
    <mergeCell ref="Z71:Z74"/>
    <mergeCell ref="AA71:AA74"/>
    <mergeCell ref="AB71:AB74"/>
    <mergeCell ref="AC71:AC74"/>
    <mergeCell ref="AD71:AD74"/>
    <mergeCell ref="AE71:AE74"/>
    <mergeCell ref="AF71:AF74"/>
    <mergeCell ref="AG71:AG74"/>
  </mergeCells>
  <phoneticPr fontId="53" type="noConversion"/>
  <conditionalFormatting sqref="L10 AY10:AY74 L14 L19 L23 L29 L35 L40 L45 L50 L54 L58 L62 L65 L71">
    <cfRule type="cellIs" dxfId="80" priority="95" operator="equal">
      <formula>"Baja"</formula>
    </cfRule>
    <cfRule type="cellIs" dxfId="79" priority="94" operator="equal">
      <formula>"Media"</formula>
    </cfRule>
    <cfRule type="cellIs" dxfId="78" priority="93" operator="equal">
      <formula>"Alta"</formula>
    </cfRule>
    <cfRule type="cellIs" dxfId="77" priority="92" operator="equal">
      <formula>"Muy Alta"</formula>
    </cfRule>
    <cfRule type="cellIs" dxfId="76" priority="96" operator="equal">
      <formula>"Muy Baja"</formula>
    </cfRule>
  </conditionalFormatting>
  <conditionalFormatting sqref="O10:O74">
    <cfRule type="containsText" dxfId="75" priority="322" operator="containsText" text="❌">
      <formula>NOT(ISERROR(SEARCH(("❌"),(O10))))</formula>
    </cfRule>
  </conditionalFormatting>
  <conditionalFormatting sqref="P10:AH10">
    <cfRule type="containsText" dxfId="74" priority="91" operator="containsText" text="❌">
      <formula>NOT(ISERROR(SEARCH(("❌"),(P10))))</formula>
    </cfRule>
  </conditionalFormatting>
  <conditionalFormatting sqref="P14:AH14">
    <cfRule type="containsText" dxfId="73" priority="14" operator="containsText" text="❌">
      <formula>NOT(ISERROR(SEARCH(("❌"),(P14))))</formula>
    </cfRule>
  </conditionalFormatting>
  <conditionalFormatting sqref="P19:AH19">
    <cfRule type="containsText" dxfId="72" priority="13" operator="containsText" text="❌">
      <formula>NOT(ISERROR(SEARCH(("❌"),(P19))))</formula>
    </cfRule>
  </conditionalFormatting>
  <conditionalFormatting sqref="P23:AH23">
    <cfRule type="containsText" dxfId="71" priority="12" operator="containsText" text="❌">
      <formula>NOT(ISERROR(SEARCH(("❌"),(P23))))</formula>
    </cfRule>
  </conditionalFormatting>
  <conditionalFormatting sqref="P29:AH29">
    <cfRule type="containsText" dxfId="70" priority="11" operator="containsText" text="❌">
      <formula>NOT(ISERROR(SEARCH(("❌"),(P29))))</formula>
    </cfRule>
  </conditionalFormatting>
  <conditionalFormatting sqref="P35:AH35">
    <cfRule type="containsText" dxfId="69" priority="10" operator="containsText" text="❌">
      <formula>NOT(ISERROR(SEARCH(("❌"),(P35))))</formula>
    </cfRule>
  </conditionalFormatting>
  <conditionalFormatting sqref="P40:AH40">
    <cfRule type="containsText" dxfId="68" priority="9" operator="containsText" text="❌">
      <formula>NOT(ISERROR(SEARCH(("❌"),(P40))))</formula>
    </cfRule>
  </conditionalFormatting>
  <conditionalFormatting sqref="P45:AH45">
    <cfRule type="containsText" dxfId="67" priority="8" operator="containsText" text="❌">
      <formula>NOT(ISERROR(SEARCH(("❌"),(P45))))</formula>
    </cfRule>
  </conditionalFormatting>
  <conditionalFormatting sqref="P50:AH50">
    <cfRule type="containsText" dxfId="66" priority="7" operator="containsText" text="❌">
      <formula>NOT(ISERROR(SEARCH(("❌"),(P50))))</formula>
    </cfRule>
  </conditionalFormatting>
  <conditionalFormatting sqref="P54:AH54">
    <cfRule type="containsText" dxfId="65" priority="6" operator="containsText" text="❌">
      <formula>NOT(ISERROR(SEARCH(("❌"),(P54))))</formula>
    </cfRule>
  </conditionalFormatting>
  <conditionalFormatting sqref="P58:AH58">
    <cfRule type="containsText" dxfId="64" priority="5" operator="containsText" text="❌">
      <formula>NOT(ISERROR(SEARCH(("❌"),(P58))))</formula>
    </cfRule>
  </conditionalFormatting>
  <conditionalFormatting sqref="P62:AH62">
    <cfRule type="containsText" dxfId="63" priority="4" operator="containsText" text="❌">
      <formula>NOT(ISERROR(SEARCH(("❌"),(P62))))</formula>
    </cfRule>
  </conditionalFormatting>
  <conditionalFormatting sqref="P65:AH65">
    <cfRule type="containsText" dxfId="62" priority="3" operator="containsText" text="❌">
      <formula>NOT(ISERROR(SEARCH(("❌"),(P65))))</formula>
    </cfRule>
  </conditionalFormatting>
  <conditionalFormatting sqref="P71:AH71">
    <cfRule type="containsText" dxfId="61" priority="1" operator="containsText" text="❌">
      <formula>NOT(ISERROR(SEARCH(("❌"),(P71))))</formula>
    </cfRule>
  </conditionalFormatting>
  <conditionalFormatting sqref="AI10 BA10:BA74 AI14 AI19 AI23 AI29 AI35 AI40 AI45 AI50 AI54 AI58 AI62 AI65 AI71">
    <cfRule type="cellIs" dxfId="60" priority="100" operator="equal">
      <formula>"Menor"</formula>
    </cfRule>
    <cfRule type="cellIs" dxfId="59" priority="97" operator="equal">
      <formula>"Catastrófico"</formula>
    </cfRule>
    <cfRule type="cellIs" dxfId="58" priority="98" operator="equal">
      <formula>"Mayor"</formula>
    </cfRule>
    <cfRule type="cellIs" dxfId="57" priority="99" operator="equal">
      <formula>"Moderado"</formula>
    </cfRule>
    <cfRule type="cellIs" dxfId="56" priority="101" operator="equal">
      <formula>"Leve"</formula>
    </cfRule>
  </conditionalFormatting>
  <conditionalFormatting sqref="AK10 BC10:BC74">
    <cfRule type="cellIs" dxfId="55" priority="105" operator="equal">
      <formula>"Bajo"</formula>
    </cfRule>
    <cfRule type="cellIs" dxfId="54" priority="104" operator="equal">
      <formula>"Moderado"</formula>
    </cfRule>
    <cfRule type="cellIs" dxfId="53" priority="102" operator="equal">
      <formula>"Extremo"</formula>
    </cfRule>
    <cfRule type="cellIs" dxfId="52" priority="103" operator="equal">
      <formula>"Alto"</formula>
    </cfRule>
  </conditionalFormatting>
  <conditionalFormatting sqref="AK14">
    <cfRule type="cellIs" dxfId="51" priority="128" operator="equal">
      <formula>"Bajo"</formula>
    </cfRule>
    <cfRule type="cellIs" dxfId="50" priority="127" operator="equal">
      <formula>"Moderado"</formula>
    </cfRule>
    <cfRule type="cellIs" dxfId="49" priority="126" operator="equal">
      <formula>"Alto"</formula>
    </cfRule>
    <cfRule type="cellIs" dxfId="48" priority="125" operator="equal">
      <formula>"Extremo"</formula>
    </cfRule>
  </conditionalFormatting>
  <conditionalFormatting sqref="AK19">
    <cfRule type="cellIs" dxfId="47" priority="90" operator="equal">
      <formula>"Bajo"</formula>
    </cfRule>
    <cfRule type="cellIs" dxfId="46" priority="89" operator="equal">
      <formula>"Moderado"</formula>
    </cfRule>
    <cfRule type="cellIs" dxfId="45" priority="88" operator="equal">
      <formula>"Alto"</formula>
    </cfRule>
    <cfRule type="cellIs" dxfId="44" priority="87" operator="equal">
      <formula>"Extremo"</formula>
    </cfRule>
  </conditionalFormatting>
  <conditionalFormatting sqref="AK23">
    <cfRule type="cellIs" dxfId="43" priority="84" operator="equal">
      <formula>"Alto"</formula>
    </cfRule>
    <cfRule type="cellIs" dxfId="42" priority="83" operator="equal">
      <formula>"Extremo"</formula>
    </cfRule>
    <cfRule type="cellIs" dxfId="41" priority="86" operator="equal">
      <formula>"Bajo"</formula>
    </cfRule>
    <cfRule type="cellIs" dxfId="40" priority="85" operator="equal">
      <formula>"Moderado"</formula>
    </cfRule>
  </conditionalFormatting>
  <conditionalFormatting sqref="AK29">
    <cfRule type="cellIs" dxfId="39" priority="81" operator="equal">
      <formula>"Moderado"</formula>
    </cfRule>
    <cfRule type="cellIs" dxfId="38" priority="82" operator="equal">
      <formula>"Bajo"</formula>
    </cfRule>
    <cfRule type="cellIs" dxfId="37" priority="79" operator="equal">
      <formula>"Extremo"</formula>
    </cfRule>
    <cfRule type="cellIs" dxfId="36" priority="80" operator="equal">
      <formula>"Alto"</formula>
    </cfRule>
  </conditionalFormatting>
  <conditionalFormatting sqref="AK35">
    <cfRule type="cellIs" dxfId="35" priority="76" operator="equal">
      <formula>"Alto"</formula>
    </cfRule>
    <cfRule type="cellIs" dxfId="34" priority="75" operator="equal">
      <formula>"Extremo"</formula>
    </cfRule>
    <cfRule type="cellIs" dxfId="33" priority="77" operator="equal">
      <formula>"Moderado"</formula>
    </cfRule>
    <cfRule type="cellIs" dxfId="32" priority="78" operator="equal">
      <formula>"Bajo"</formula>
    </cfRule>
  </conditionalFormatting>
  <conditionalFormatting sqref="AK40">
    <cfRule type="cellIs" dxfId="31" priority="71" operator="equal">
      <formula>"Extremo"</formula>
    </cfRule>
    <cfRule type="cellIs" dxfId="30" priority="72" operator="equal">
      <formula>"Alto"</formula>
    </cfRule>
    <cfRule type="cellIs" dxfId="29" priority="73" operator="equal">
      <formula>"Moderado"</formula>
    </cfRule>
    <cfRule type="cellIs" dxfId="28" priority="74" operator="equal">
      <formula>"Bajo"</formula>
    </cfRule>
  </conditionalFormatting>
  <conditionalFormatting sqref="AK45">
    <cfRule type="cellIs" dxfId="27" priority="69" operator="equal">
      <formula>"Moderado"</formula>
    </cfRule>
    <cfRule type="cellIs" dxfId="26" priority="68" operator="equal">
      <formula>"Alto"</formula>
    </cfRule>
    <cfRule type="cellIs" dxfId="25" priority="67" operator="equal">
      <formula>"Extremo"</formula>
    </cfRule>
    <cfRule type="cellIs" dxfId="24" priority="70" operator="equal">
      <formula>"Bajo"</formula>
    </cfRule>
  </conditionalFormatting>
  <conditionalFormatting sqref="AK50">
    <cfRule type="cellIs" dxfId="23" priority="66" operator="equal">
      <formula>"Bajo"</formula>
    </cfRule>
    <cfRule type="cellIs" dxfId="22" priority="65" operator="equal">
      <formula>"Moderado"</formula>
    </cfRule>
    <cfRule type="cellIs" dxfId="21" priority="64" operator="equal">
      <formula>"Alto"</formula>
    </cfRule>
    <cfRule type="cellIs" dxfId="20" priority="63" operator="equal">
      <formula>"Extremo"</formula>
    </cfRule>
  </conditionalFormatting>
  <conditionalFormatting sqref="AK54">
    <cfRule type="cellIs" dxfId="19" priority="60" operator="equal">
      <formula>"Alto"</formula>
    </cfRule>
    <cfRule type="cellIs" dxfId="18" priority="62" operator="equal">
      <formula>"Bajo"</formula>
    </cfRule>
    <cfRule type="cellIs" dxfId="17" priority="61" operator="equal">
      <formula>"Moderado"</formula>
    </cfRule>
    <cfRule type="cellIs" dxfId="16" priority="59" operator="equal">
      <formula>"Extremo"</formula>
    </cfRule>
  </conditionalFormatting>
  <conditionalFormatting sqref="AK58">
    <cfRule type="cellIs" dxfId="15" priority="57" operator="equal">
      <formula>"Moderado"</formula>
    </cfRule>
    <cfRule type="cellIs" dxfId="14" priority="58" operator="equal">
      <formula>"Bajo"</formula>
    </cfRule>
    <cfRule type="cellIs" dxfId="13" priority="56" operator="equal">
      <formula>"Alto"</formula>
    </cfRule>
    <cfRule type="cellIs" dxfId="12" priority="55" operator="equal">
      <formula>"Extremo"</formula>
    </cfRule>
  </conditionalFormatting>
  <conditionalFormatting sqref="AK62">
    <cfRule type="cellIs" dxfId="11" priority="54" operator="equal">
      <formula>"Bajo"</formula>
    </cfRule>
    <cfRule type="cellIs" dxfId="10" priority="53" operator="equal">
      <formula>"Moderado"</formula>
    </cfRule>
    <cfRule type="cellIs" dxfId="9" priority="52" operator="equal">
      <formula>"Alto"</formula>
    </cfRule>
    <cfRule type="cellIs" dxfId="8" priority="51" operator="equal">
      <formula>"Extremo"</formula>
    </cfRule>
  </conditionalFormatting>
  <conditionalFormatting sqref="AK65">
    <cfRule type="cellIs" dxfId="7" priority="47" operator="equal">
      <formula>"Extremo"</formula>
    </cfRule>
    <cfRule type="cellIs" dxfId="6" priority="50" operator="equal">
      <formula>"Bajo"</formula>
    </cfRule>
    <cfRule type="cellIs" dxfId="5" priority="49" operator="equal">
      <formula>"Moderado"</formula>
    </cfRule>
    <cfRule type="cellIs" dxfId="4" priority="48" operator="equal">
      <formula>"Alto"</formula>
    </cfRule>
  </conditionalFormatting>
  <conditionalFormatting sqref="AK71">
    <cfRule type="cellIs" dxfId="3" priority="44" operator="equal">
      <formula>"Alto"</formula>
    </cfRule>
    <cfRule type="cellIs" dxfId="2" priority="45" operator="equal">
      <formula>"Moderado"</formula>
    </cfRule>
    <cfRule type="cellIs" dxfId="1" priority="46" operator="equal">
      <formula>"Bajo"</formula>
    </cfRule>
    <cfRule type="cellIs" dxfId="0" priority="43" operator="equal">
      <formula>"Extremo"</formula>
    </cfRule>
  </conditionalFormatting>
  <dataValidations xWindow="1736" yWindow="645" count="1">
    <dataValidation type="list" allowBlank="1" showInputMessage="1" showErrorMessage="1" sqref="E10:E74" xr:uid="{F6B97FE2-1F67-4B6C-8475-8C75504DDBAE}">
      <formula1>INDIRECT(D10)</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xWindow="1736" yWindow="645" count="20">
        <x14:dataValidation type="list" allowBlank="1" showErrorMessage="1" xr:uid="{00196F71-1F29-4C06-A876-0C4038C28E5F}">
          <x14:formula1>
            <xm:f>'Tabla Impacto'!$F$210:$F$221</xm:f>
          </x14:formula1>
          <xm:sqref>N10 N14 N19 N23 N29 N35 N40 N45 N50 N54 N58 N62 N65 N71</xm:sqref>
        </x14:dataValidation>
        <x14:dataValidation type="list" allowBlank="1" showErrorMessage="1" xr:uid="{C2C5FE9F-215E-43BE-A69E-AD6D9277C55C}">
          <x14:formula1>
            <xm:f>'Opciones Tratamiento'!$B$9:$B$10</xm:f>
          </x14:formula1>
          <xm:sqref>BJ10:BJ11 BJ13:BJ15 BJ17:BJ20 BJ22:BJ24 BJ26:BJ27 BJ29:BJ30 BJ32:BJ33 BJ35:BJ36 BJ38:BJ41 BJ43:BJ46 BJ48:BJ51 BJ53:BJ55 BJ57:BJ59 BJ61:BJ63 BJ65:BJ66 BJ68:BJ69 BJ71:BJ72 BJ74</xm:sqref>
        </x14:dataValidation>
        <x14:dataValidation type="list" allowBlank="1" showErrorMessage="1" xr:uid="{86E7B08E-6F62-4227-ADDC-CFA8C55D2153}">
          <x14:formula1>
            <xm:f>'Opciones Tratamiento'!$E$2:$E$4</xm:f>
          </x14:formula1>
          <xm:sqref>C14 C10 C19 C23 C29 C35 C40 C45 C50 C54 C58 C62 C65 C71</xm:sqref>
        </x14:dataValidation>
        <x14:dataValidation type="list" allowBlank="1" showInputMessage="1" showErrorMessage="1" xr:uid="{EF3D500F-B189-45BF-B067-C6F729CA5E74}">
          <x14:formula1>
            <xm:f>'Opciones Tratamiento'!$P$2:$P$4</xm:f>
          </x14:formula1>
          <xm:sqref>Q11:AH13 Q15:AH18 Q20:AH22 Q24:AH28 Q30:AH34 Q36:AH39 Q41:AH44 Q46:AH49 Q51:AH53 Q55:AH57 Q59:AH61 Q63:AH64 P72:AH74</xm:sqref>
        </x14:dataValidation>
        <x14:dataValidation type="custom" allowBlank="1" showInputMessage="1" showErrorMessage="1" prompt="Recuerde que las acciones se generan bajo la medida de mitigar el riesgo" xr:uid="{56CF9FBA-6826-4804-BB65-90FF759EDC7B}">
          <x14:formula1>
            <xm:f>IF(OR(BD10='Opciones Tratamiento'!$B$2,BD10='Opciones Tratamiento'!$B$3,BD10='Opciones Tratamiento'!$B$4),ISBLANK(BD10),ISTEXT(BD10))</xm:f>
          </x14:formula1>
          <xm:sqref>BE50:BE74 BE10:BE48</xm:sqref>
        </x14:dataValidation>
        <x14:dataValidation type="custom" allowBlank="1" showInputMessage="1" showErrorMessage="1" prompt="Recuerde que las acciones se generan bajo la medida de mitigar el riesgo" xr:uid="{AF1DDC02-26DE-4830-85CE-29B9C6BBF7E0}">
          <x14:formula1>
            <xm:f>IF(OR(BD10='Opciones Tratamiento'!$B$2,BD10='Opciones Tratamiento'!$B$3,BD10='Opciones Tratamiento'!$B$4),ISBLANK(BD10),ISTEXT(BD10))</xm:f>
          </x14:formula1>
          <xm:sqref>BH10:BH48 BH50:BH74</xm:sqref>
        </x14:dataValidation>
        <x14:dataValidation type="custom" allowBlank="1" showInputMessage="1" showErrorMessage="1" prompt="Recuerde que las acciones se generan bajo la medida de mitigar el riesgo" xr:uid="{B33A575D-296D-4F85-9D9B-4DC82A781D7F}">
          <x14:formula1>
            <xm:f>IF(OR(BD10='Opciones Tratamiento'!$B$2,BD10='Opciones Tratamiento'!$B$3,BD10='Opciones Tratamiento'!$B$4),ISBLANK(BD10),ISTEXT(BD10))</xm:f>
          </x14:formula1>
          <xm:sqref>BG10:BG48 BG50:BG74</xm:sqref>
        </x14:dataValidation>
        <x14:dataValidation type="custom" allowBlank="1" showInputMessage="1" showErrorMessage="1" prompt="Recuerde que las acciones se generan bajo la medida de mitigar el riesgo" xr:uid="{E6C97E70-6A31-4293-86BF-2F35EB8375EE}">
          <x14:formula1>
            <xm:f>IF(OR(BD10='Opciones Tratamiento'!$B$2,BD10='Opciones Tratamiento'!$B$3,BD10='Opciones Tratamiento'!$B$4),ISBLANK(BD10),ISTEXT(BD10))</xm:f>
          </x14:formula1>
          <xm:sqref>BF10:BF48 BF50:BF74</xm:sqref>
        </x14:dataValidation>
        <x14:dataValidation type="list" allowBlank="1" showErrorMessage="1" xr:uid="{049F869D-D887-450A-BC41-B6DB928887F9}">
          <x14:formula1>
            <xm:f>'Tabla Valoración controles'!$D$11:$D$12</xm:f>
          </x14:formula1>
          <xm:sqref>AV10:AV49</xm:sqref>
        </x14:dataValidation>
        <x14:dataValidation type="list" allowBlank="1" showErrorMessage="1" xr:uid="{709BDCDF-A96B-4A1F-A3C4-E655D60169D2}">
          <x14:formula1>
            <xm:f>'Tabla Valoración controles'!$D$9:$D$10</xm:f>
          </x14:formula1>
          <xm:sqref>AU10:AU49</xm:sqref>
        </x14:dataValidation>
        <x14:dataValidation type="list" allowBlank="1" showErrorMessage="1" xr:uid="{E0C8ED39-71B4-4047-9D70-A890CFDFF4D5}">
          <x14:formula1>
            <xm:f>'Tabla Valoración controles'!$D$13:$D$14</xm:f>
          </x14:formula1>
          <xm:sqref>AW10:AW49</xm:sqref>
        </x14:dataValidation>
        <x14:dataValidation type="list" allowBlank="1" showErrorMessage="1" xr:uid="{300F580D-C62E-43C7-826A-F38AE15016B4}">
          <x14:formula1>
            <xm:f>'Opciones Tratamiento'!$B$2:$B$5</xm:f>
          </x14:formula1>
          <xm:sqref>BD10:BD74</xm:sqref>
        </x14:dataValidation>
        <x14:dataValidation type="list" allowBlank="1" showErrorMessage="1" xr:uid="{766F8884-A2F5-41A0-9444-46657E946BB4}">
          <x14:formula1>
            <xm:f>'Tabla Valoración controles'!$D$7:$D$8</xm:f>
          </x14:formula1>
          <xm:sqref>AS10:AS74</xm:sqref>
        </x14:dataValidation>
        <x14:dataValidation type="list" allowBlank="1" showErrorMessage="1" xr:uid="{3B53EB85-6381-4C36-91F3-D219B31B5F9D}">
          <x14:formula1>
            <xm:f>'Tabla Valoración controles'!$D$4:$D$6</xm:f>
          </x14:formula1>
          <xm:sqref>AR10:AR74</xm:sqref>
        </x14:dataValidation>
        <x14:dataValidation type="list" allowBlank="1" showInputMessage="1" showErrorMessage="1" xr:uid="{78C490CA-8F22-4DC5-84E7-DD36F7CEA155}">
          <x14:formula1>
            <xm:f>'Opciones Tratamiento'!$H$2:$H$4</xm:f>
          </x14:formula1>
          <xm:sqref>D10:D74</xm:sqref>
        </x14:dataValidation>
        <x14:dataValidation type="list" allowBlank="1" showInputMessage="1" showErrorMessage="1" xr:uid="{CBD39705-7B52-4CD9-B1F2-3EC640276815}">
          <x14:formula1>
            <xm:f>'Opciones Tratamiento'!$J$2:$J$3</xm:f>
          </x14:formula1>
          <xm:sqref>J10:J74</xm:sqref>
        </x14:dataValidation>
        <x14:dataValidation type="list" allowBlank="1" showErrorMessage="1" xr:uid="{FA8FA69B-27B5-4E73-9E52-C27AF018B197}">
          <x14:formula1>
            <xm:f>'Opciones Tratamiento'!$B$13:$B$22</xm:f>
          </x14:formula1>
          <xm:sqref>I10:I74</xm:sqref>
        </x14:dataValidation>
        <x14:dataValidation type="list" allowBlank="1" showInputMessage="1" showErrorMessage="1" xr:uid="{BFDAA0A5-1B94-4214-9289-05415224ABFC}">
          <x14:formula1>
            <xm:f>'Opciones Tratamiento'!$K$2:$K$17</xm:f>
          </x14:formula1>
          <xm:sqref>K10:K74</xm:sqref>
        </x14:dataValidation>
        <x14:dataValidation type="list" allowBlank="1" showInputMessage="1" showErrorMessage="1" xr:uid="{8F85A27B-6690-4201-97A8-15D9A9D5A458}">
          <x14:formula1>
            <xm:f>'Opciones Tratamiento'!$M$2:$M$37</xm:f>
          </x14:formula1>
          <xm:sqref>AM10:AM74</xm:sqref>
        </x14:dataValidation>
        <x14:dataValidation type="custom" allowBlank="1" showInputMessage="1" showErrorMessage="1" prompt="Recuerde que las acciones se generan bajo la medida de mitigar el riesgo" xr:uid="{CAD4B520-BFA7-428E-BDD7-D4F633C489D3}">
          <x14:formula1>
            <xm:f>IF(OR(BD10='Opciones Tratamiento'!$B$2,BD10='Opciones Tratamiento'!$B$3,BD10='Opciones Tratamiento'!$B$4),ISBLANK(BD10),ISTEXT(BD10))</xm:f>
          </x14:formula1>
          <xm:sqref>BI10:BI74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P1000"/>
  <sheetViews>
    <sheetView topLeftCell="D1" workbookViewId="0">
      <selection activeCell="I7" sqref="I7"/>
    </sheetView>
  </sheetViews>
  <sheetFormatPr baseColWidth="10" defaultColWidth="12.59765625" defaultRowHeight="15" customHeight="1" x14ac:dyDescent="0.25"/>
  <cols>
    <col min="1" max="7" width="9.296875" customWidth="1"/>
    <col min="8" max="8" width="17.296875" customWidth="1"/>
    <col min="9" max="9" width="21.09765625" customWidth="1"/>
    <col min="10" max="11" width="10.69921875" customWidth="1"/>
    <col min="12" max="12" width="23.296875" customWidth="1"/>
    <col min="13" max="13" width="22.5" customWidth="1"/>
    <col min="14" max="16" width="10.69921875" customWidth="1"/>
    <col min="17" max="27" width="9.296875" customWidth="1"/>
  </cols>
  <sheetData>
    <row r="1" spans="2:16" ht="15" customHeight="1" x14ac:dyDescent="0.25">
      <c r="H1" t="s">
        <v>213</v>
      </c>
      <c r="I1" t="s">
        <v>215</v>
      </c>
      <c r="J1" t="s">
        <v>230</v>
      </c>
      <c r="K1" t="s">
        <v>236</v>
      </c>
      <c r="L1" t="s">
        <v>237</v>
      </c>
      <c r="M1" t="s">
        <v>282</v>
      </c>
      <c r="N1" t="s">
        <v>283</v>
      </c>
      <c r="O1" t="s">
        <v>284</v>
      </c>
      <c r="P1" t="s">
        <v>217</v>
      </c>
    </row>
    <row r="2" spans="2:16" ht="14.4" x14ac:dyDescent="0.3">
      <c r="B2" s="98" t="s">
        <v>191</v>
      </c>
      <c r="E2" s="98" t="s">
        <v>192</v>
      </c>
      <c r="H2" t="s">
        <v>218</v>
      </c>
      <c r="I2" t="s">
        <v>216</v>
      </c>
      <c r="J2" t="s">
        <v>231</v>
      </c>
      <c r="K2" t="s">
        <v>238</v>
      </c>
      <c r="L2" t="s">
        <v>239</v>
      </c>
      <c r="M2" t="s">
        <v>285</v>
      </c>
      <c r="N2" t="s">
        <v>286</v>
      </c>
      <c r="O2" t="s">
        <v>287</v>
      </c>
      <c r="P2" s="119" t="s">
        <v>231</v>
      </c>
    </row>
    <row r="3" spans="2:16" ht="14.4" x14ac:dyDescent="0.3">
      <c r="B3" s="98" t="s">
        <v>193</v>
      </c>
      <c r="E3" s="98" t="s">
        <v>194</v>
      </c>
      <c r="H3" t="s">
        <v>228</v>
      </c>
      <c r="I3" t="s">
        <v>216</v>
      </c>
      <c r="J3" t="s">
        <v>232</v>
      </c>
      <c r="K3" t="s">
        <v>240</v>
      </c>
      <c r="L3" t="s">
        <v>241</v>
      </c>
      <c r="M3" t="s">
        <v>288</v>
      </c>
      <c r="N3" t="s">
        <v>289</v>
      </c>
      <c r="O3" t="s">
        <v>290</v>
      </c>
      <c r="P3" s="119" t="s">
        <v>232</v>
      </c>
    </row>
    <row r="4" spans="2:16" ht="14.4" x14ac:dyDescent="0.3">
      <c r="B4" s="98" t="s">
        <v>195</v>
      </c>
      <c r="E4" s="98" t="s">
        <v>196</v>
      </c>
      <c r="H4" t="s">
        <v>219</v>
      </c>
      <c r="I4" t="s">
        <v>395</v>
      </c>
      <c r="K4" t="s">
        <v>242</v>
      </c>
      <c r="L4" t="s">
        <v>243</v>
      </c>
      <c r="M4" t="s">
        <v>291</v>
      </c>
      <c r="N4" t="s">
        <v>292</v>
      </c>
      <c r="O4" t="s">
        <v>293</v>
      </c>
      <c r="P4" s="119" t="s">
        <v>216</v>
      </c>
    </row>
    <row r="5" spans="2:16" ht="14.4" x14ac:dyDescent="0.3">
      <c r="B5" s="98" t="s">
        <v>197</v>
      </c>
      <c r="I5" s="119" t="s">
        <v>396</v>
      </c>
      <c r="K5" t="s">
        <v>244</v>
      </c>
      <c r="L5" t="s">
        <v>243</v>
      </c>
      <c r="M5" t="s">
        <v>294</v>
      </c>
      <c r="N5" t="s">
        <v>295</v>
      </c>
      <c r="O5" t="s">
        <v>296</v>
      </c>
      <c r="P5" s="119"/>
    </row>
    <row r="6" spans="2:16" ht="15" customHeight="1" x14ac:dyDescent="0.25">
      <c r="I6" t="s">
        <v>397</v>
      </c>
      <c r="K6" t="s">
        <v>245</v>
      </c>
      <c r="L6" t="s">
        <v>243</v>
      </c>
      <c r="M6" t="s">
        <v>297</v>
      </c>
      <c r="N6" t="s">
        <v>298</v>
      </c>
      <c r="O6" t="s">
        <v>299</v>
      </c>
      <c r="P6" s="119"/>
    </row>
    <row r="7" spans="2:16" ht="15" customHeight="1" x14ac:dyDescent="0.25">
      <c r="I7" t="s">
        <v>220</v>
      </c>
      <c r="K7" t="s">
        <v>246</v>
      </c>
      <c r="L7" t="s">
        <v>243</v>
      </c>
      <c r="M7" t="s">
        <v>300</v>
      </c>
      <c r="N7" t="s">
        <v>301</v>
      </c>
      <c r="O7" t="s">
        <v>302</v>
      </c>
    </row>
    <row r="8" spans="2:16" ht="14.4" x14ac:dyDescent="0.3">
      <c r="B8" s="98" t="s">
        <v>198</v>
      </c>
      <c r="I8" t="s">
        <v>221</v>
      </c>
      <c r="K8" t="s">
        <v>247</v>
      </c>
      <c r="L8" t="s">
        <v>243</v>
      </c>
      <c r="M8" t="s">
        <v>303</v>
      </c>
      <c r="N8" t="s">
        <v>304</v>
      </c>
      <c r="O8" t="s">
        <v>305</v>
      </c>
    </row>
    <row r="9" spans="2:16" ht="14.4" x14ac:dyDescent="0.3">
      <c r="B9" s="98" t="s">
        <v>199</v>
      </c>
      <c r="I9" t="s">
        <v>222</v>
      </c>
      <c r="K9" t="s">
        <v>248</v>
      </c>
      <c r="L9" t="s">
        <v>243</v>
      </c>
      <c r="M9" t="s">
        <v>306</v>
      </c>
      <c r="N9" t="s">
        <v>307</v>
      </c>
      <c r="O9" t="s">
        <v>308</v>
      </c>
    </row>
    <row r="10" spans="2:16" ht="14.4" x14ac:dyDescent="0.3">
      <c r="B10" s="98" t="s">
        <v>200</v>
      </c>
      <c r="I10" t="s">
        <v>223</v>
      </c>
      <c r="K10" t="s">
        <v>249</v>
      </c>
      <c r="L10" t="s">
        <v>250</v>
      </c>
      <c r="M10" t="s">
        <v>309</v>
      </c>
      <c r="N10" t="s">
        <v>310</v>
      </c>
      <c r="O10" t="s">
        <v>311</v>
      </c>
    </row>
    <row r="11" spans="2:16" ht="15" customHeight="1" x14ac:dyDescent="0.25">
      <c r="I11" t="s">
        <v>224</v>
      </c>
      <c r="K11" t="s">
        <v>251</v>
      </c>
      <c r="L11" t="s">
        <v>250</v>
      </c>
      <c r="M11" t="s">
        <v>312</v>
      </c>
      <c r="N11" t="s">
        <v>313</v>
      </c>
      <c r="O11" t="s">
        <v>314</v>
      </c>
    </row>
    <row r="12" spans="2:16" ht="15" customHeight="1" x14ac:dyDescent="0.25">
      <c r="I12" t="s">
        <v>225</v>
      </c>
      <c r="K12" t="s">
        <v>252</v>
      </c>
      <c r="L12" t="s">
        <v>250</v>
      </c>
      <c r="M12" t="s">
        <v>315</v>
      </c>
      <c r="N12" t="s">
        <v>316</v>
      </c>
      <c r="O12" t="s">
        <v>317</v>
      </c>
    </row>
    <row r="13" spans="2:16" ht="14.4" x14ac:dyDescent="0.3">
      <c r="B13" s="98" t="s">
        <v>201</v>
      </c>
      <c r="I13" t="s">
        <v>226</v>
      </c>
      <c r="K13" t="s">
        <v>253</v>
      </c>
      <c r="L13" t="s">
        <v>250</v>
      </c>
      <c r="M13" t="s">
        <v>318</v>
      </c>
      <c r="N13" t="s">
        <v>319</v>
      </c>
      <c r="O13" t="s">
        <v>320</v>
      </c>
    </row>
    <row r="14" spans="2:16" ht="14.4" x14ac:dyDescent="0.3">
      <c r="B14" s="98" t="s">
        <v>202</v>
      </c>
      <c r="I14" t="s">
        <v>227</v>
      </c>
      <c r="K14" t="s">
        <v>254</v>
      </c>
      <c r="L14" t="s">
        <v>255</v>
      </c>
      <c r="M14" t="s">
        <v>321</v>
      </c>
      <c r="N14" t="s">
        <v>322</v>
      </c>
      <c r="O14" t="s">
        <v>323</v>
      </c>
    </row>
    <row r="15" spans="2:16" ht="14.4" x14ac:dyDescent="0.3">
      <c r="B15" s="98" t="s">
        <v>203</v>
      </c>
      <c r="K15" t="s">
        <v>256</v>
      </c>
      <c r="L15" t="s">
        <v>255</v>
      </c>
      <c r="M15" t="s">
        <v>324</v>
      </c>
      <c r="N15" t="s">
        <v>325</v>
      </c>
      <c r="O15" t="s">
        <v>326</v>
      </c>
    </row>
    <row r="16" spans="2:16" ht="14.4" x14ac:dyDescent="0.3">
      <c r="B16" s="98" t="s">
        <v>204</v>
      </c>
      <c r="K16" t="s">
        <v>257</v>
      </c>
      <c r="L16" t="s">
        <v>255</v>
      </c>
      <c r="M16" t="s">
        <v>327</v>
      </c>
      <c r="N16" t="s">
        <v>328</v>
      </c>
      <c r="O16" t="s">
        <v>329</v>
      </c>
    </row>
    <row r="17" spans="2:15" ht="14.4" x14ac:dyDescent="0.3">
      <c r="B17" s="98" t="s">
        <v>205</v>
      </c>
      <c r="K17" t="s">
        <v>258</v>
      </c>
      <c r="L17" t="s">
        <v>239</v>
      </c>
      <c r="M17" t="s">
        <v>260</v>
      </c>
      <c r="N17" t="s">
        <v>330</v>
      </c>
      <c r="O17" t="s">
        <v>331</v>
      </c>
    </row>
    <row r="18" spans="2:15" ht="14.4" x14ac:dyDescent="0.3">
      <c r="B18" s="98" t="s">
        <v>206</v>
      </c>
      <c r="M18" t="s">
        <v>332</v>
      </c>
      <c r="N18" t="s">
        <v>333</v>
      </c>
      <c r="O18" t="s">
        <v>334</v>
      </c>
    </row>
    <row r="19" spans="2:15" ht="14.4" x14ac:dyDescent="0.3">
      <c r="B19" s="98" t="s">
        <v>207</v>
      </c>
      <c r="M19" t="s">
        <v>335</v>
      </c>
      <c r="N19" t="s">
        <v>336</v>
      </c>
      <c r="O19" t="s">
        <v>337</v>
      </c>
    </row>
    <row r="20" spans="2:15" ht="15" customHeight="1" x14ac:dyDescent="0.3">
      <c r="B20" s="96" t="s">
        <v>233</v>
      </c>
      <c r="M20" t="s">
        <v>338</v>
      </c>
      <c r="N20" t="s">
        <v>339</v>
      </c>
      <c r="O20" t="s">
        <v>340</v>
      </c>
    </row>
    <row r="21" spans="2:15" ht="15.75" customHeight="1" x14ac:dyDescent="0.3">
      <c r="B21" s="96" t="s">
        <v>234</v>
      </c>
      <c r="M21" t="s">
        <v>261</v>
      </c>
      <c r="N21" t="s">
        <v>341</v>
      </c>
      <c r="O21" t="s">
        <v>342</v>
      </c>
    </row>
    <row r="22" spans="2:15" ht="15.75" customHeight="1" x14ac:dyDescent="0.3">
      <c r="B22" s="96" t="s">
        <v>235</v>
      </c>
      <c r="M22" t="s">
        <v>343</v>
      </c>
      <c r="N22" t="s">
        <v>344</v>
      </c>
      <c r="O22" t="s">
        <v>345</v>
      </c>
    </row>
    <row r="23" spans="2:15" ht="15.75" customHeight="1" x14ac:dyDescent="0.25">
      <c r="M23" t="s">
        <v>346</v>
      </c>
      <c r="N23" t="s">
        <v>347</v>
      </c>
      <c r="O23" t="s">
        <v>348</v>
      </c>
    </row>
    <row r="24" spans="2:15" ht="15.75" customHeight="1" x14ac:dyDescent="0.25">
      <c r="M24" t="s">
        <v>349</v>
      </c>
      <c r="N24" t="s">
        <v>350</v>
      </c>
      <c r="O24" t="s">
        <v>351</v>
      </c>
    </row>
    <row r="25" spans="2:15" ht="15.75" customHeight="1" x14ac:dyDescent="0.25">
      <c r="M25" t="s">
        <v>352</v>
      </c>
      <c r="N25" t="s">
        <v>353</v>
      </c>
      <c r="O25" t="s">
        <v>354</v>
      </c>
    </row>
    <row r="26" spans="2:15" ht="15.75" customHeight="1" x14ac:dyDescent="0.25">
      <c r="M26" t="s">
        <v>355</v>
      </c>
      <c r="N26" t="s">
        <v>356</v>
      </c>
      <c r="O26" t="s">
        <v>357</v>
      </c>
    </row>
    <row r="27" spans="2:15" ht="15.75" customHeight="1" x14ac:dyDescent="0.25">
      <c r="M27" t="s">
        <v>358</v>
      </c>
      <c r="N27" t="s">
        <v>359</v>
      </c>
      <c r="O27" t="s">
        <v>360</v>
      </c>
    </row>
    <row r="28" spans="2:15" ht="15.75" customHeight="1" x14ac:dyDescent="0.25">
      <c r="M28" t="s">
        <v>361</v>
      </c>
      <c r="N28" t="s">
        <v>362</v>
      </c>
      <c r="O28" t="s">
        <v>363</v>
      </c>
    </row>
    <row r="29" spans="2:15" ht="15.75" customHeight="1" x14ac:dyDescent="0.25">
      <c r="M29" t="s">
        <v>364</v>
      </c>
      <c r="N29" t="s">
        <v>365</v>
      </c>
      <c r="O29" t="s">
        <v>366</v>
      </c>
    </row>
    <row r="30" spans="2:15" ht="15.75" customHeight="1" x14ac:dyDescent="0.25">
      <c r="M30" t="s">
        <v>367</v>
      </c>
      <c r="N30" t="s">
        <v>368</v>
      </c>
      <c r="O30" t="s">
        <v>369</v>
      </c>
    </row>
    <row r="31" spans="2:15" ht="15.75" customHeight="1" x14ac:dyDescent="0.25">
      <c r="M31" t="s">
        <v>370</v>
      </c>
      <c r="N31" t="s">
        <v>371</v>
      </c>
      <c r="O31" t="s">
        <v>372</v>
      </c>
    </row>
    <row r="32" spans="2:15" ht="15.75" customHeight="1" x14ac:dyDescent="0.25">
      <c r="M32" t="s">
        <v>373</v>
      </c>
      <c r="N32" t="s">
        <v>374</v>
      </c>
      <c r="O32" t="s">
        <v>375</v>
      </c>
    </row>
    <row r="33" spans="13:15" ht="15.75" customHeight="1" x14ac:dyDescent="0.25">
      <c r="M33" t="s">
        <v>376</v>
      </c>
      <c r="N33" t="s">
        <v>377</v>
      </c>
      <c r="O33" t="s">
        <v>378</v>
      </c>
    </row>
    <row r="34" spans="13:15" ht="15.75" customHeight="1" x14ac:dyDescent="0.25">
      <c r="M34" t="s">
        <v>379</v>
      </c>
      <c r="N34" t="s">
        <v>380</v>
      </c>
      <c r="O34" t="s">
        <v>381</v>
      </c>
    </row>
    <row r="35" spans="13:15" ht="15.75" customHeight="1" x14ac:dyDescent="0.25">
      <c r="M35" t="s">
        <v>382</v>
      </c>
      <c r="N35" t="s">
        <v>383</v>
      </c>
      <c r="O35" t="s">
        <v>384</v>
      </c>
    </row>
    <row r="36" spans="13:15" ht="15.75" customHeight="1" x14ac:dyDescent="0.25">
      <c r="M36" t="s">
        <v>385</v>
      </c>
      <c r="N36" t="s">
        <v>386</v>
      </c>
      <c r="O36" t="s">
        <v>387</v>
      </c>
    </row>
    <row r="37" spans="13:15" ht="15.75" customHeight="1" x14ac:dyDescent="0.25">
      <c r="M37" s="119" t="s">
        <v>216</v>
      </c>
      <c r="N37" s="119" t="s">
        <v>216</v>
      </c>
      <c r="O37" s="119" t="s">
        <v>216</v>
      </c>
    </row>
    <row r="38" spans="13:15" ht="15.75" customHeight="1" x14ac:dyDescent="0.25"/>
    <row r="39" spans="13:15" ht="15.75" customHeight="1" x14ac:dyDescent="0.25"/>
    <row r="40" spans="13:15" ht="15.75" customHeight="1" x14ac:dyDescent="0.25"/>
    <row r="41" spans="13:15" ht="15.75" customHeight="1" x14ac:dyDescent="0.25"/>
    <row r="42" spans="13:15" ht="15.75" customHeight="1" x14ac:dyDescent="0.25"/>
    <row r="43" spans="13:15" ht="15.75" customHeight="1" x14ac:dyDescent="0.25"/>
    <row r="44" spans="13:15" ht="15.75" customHeight="1" x14ac:dyDescent="0.25"/>
    <row r="45" spans="13:15" ht="15.75" customHeight="1" x14ac:dyDescent="0.25"/>
    <row r="46" spans="13:15" ht="15.75" customHeight="1" x14ac:dyDescent="0.25"/>
    <row r="47" spans="13:15" ht="15.75" customHeight="1" x14ac:dyDescent="0.25"/>
    <row r="48" spans="13: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honeticPr fontId="53" type="noConversion"/>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topLeftCell="A16" zoomScale="60" workbookViewId="0">
      <selection activeCell="N16" sqref="N16:O17"/>
    </sheetView>
  </sheetViews>
  <sheetFormatPr baseColWidth="10" defaultColWidth="12.59765625" defaultRowHeight="15" customHeight="1" x14ac:dyDescent="0.25"/>
  <cols>
    <col min="1" max="1" width="9.296875" customWidth="1"/>
    <col min="2" max="39" width="5" customWidth="1"/>
    <col min="40" max="40" width="9.296875" customWidth="1"/>
    <col min="41" max="46" width="5" customWidth="1"/>
    <col min="47" max="61" width="9.296875" customWidth="1"/>
  </cols>
  <sheetData>
    <row r="1" spans="1:61" ht="14.4"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3">
      <c r="A2" s="1"/>
      <c r="B2" s="269" t="s">
        <v>92</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3">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3">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ht="14.4"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3">
      <c r="A6" s="1"/>
      <c r="B6" s="275" t="s">
        <v>93</v>
      </c>
      <c r="C6" s="271"/>
      <c r="D6" s="241"/>
      <c r="E6" s="260" t="s">
        <v>94</v>
      </c>
      <c r="F6" s="261"/>
      <c r="G6" s="261"/>
      <c r="H6" s="261"/>
      <c r="I6" s="247"/>
      <c r="J6" s="248" t="str">
        <f>IF(AND('Mapa final'!$L$10="Muy Alta",'Mapa final'!$AI$10="Leve"),CONCATENATE("R",'Mapa final'!$A$10),"")</f>
        <v/>
      </c>
      <c r="K6" s="245"/>
      <c r="L6" s="250" t="str">
        <f>IF(AND('Mapa final'!$L$14="Muy Alta",'Mapa final'!$AI$14="Leve"),CONCATENATE("R",'Mapa final'!$A$14),"")</f>
        <v/>
      </c>
      <c r="M6" s="245"/>
      <c r="N6" s="250" t="e">
        <f>IF(AND('Mapa final'!#REF!="Muy Alta",'Mapa final'!#REF!="Leve"),CONCATENATE("R",'Mapa final'!#REF!),"")</f>
        <v>#REF!</v>
      </c>
      <c r="O6" s="247"/>
      <c r="P6" s="248" t="str">
        <f>IF(AND('Mapa final'!$L$10="Muy Alta",'Mapa final'!$AI$10="Menor"),CONCATENATE("R",'Mapa final'!$A$10),"")</f>
        <v/>
      </c>
      <c r="Q6" s="245"/>
      <c r="R6" s="250" t="str">
        <f>IF(AND('Mapa final'!$L$14="Muy Alta",'Mapa final'!$AI$14="Menor"),CONCATENATE("R",'Mapa final'!$A$14),"")</f>
        <v/>
      </c>
      <c r="S6" s="245"/>
      <c r="T6" s="250" t="e">
        <f>IF(AND('Mapa final'!#REF!="Muy Alta",'Mapa final'!#REF!="Menor"),CONCATENATE("R",'Mapa final'!#REF!),"")</f>
        <v>#REF!</v>
      </c>
      <c r="U6" s="247"/>
      <c r="V6" s="248" t="str">
        <f>IF(AND('Mapa final'!$L$10="Muy Alta",'Mapa final'!$AI$10="Moderado"),CONCATENATE("R",'Mapa final'!$A$10),"")</f>
        <v/>
      </c>
      <c r="W6" s="245"/>
      <c r="X6" s="250" t="str">
        <f>IF(AND('Mapa final'!$L$14="Muy Alta",'Mapa final'!$AI$14="Moderado"),CONCATENATE("R",'Mapa final'!$A$14),"")</f>
        <v/>
      </c>
      <c r="Y6" s="245"/>
      <c r="Z6" s="250" t="e">
        <f>IF(AND('Mapa final'!#REF!="Muy Alta",'Mapa final'!#REF!="Moderado"),CONCATENATE("R",'Mapa final'!#REF!),"")</f>
        <v>#REF!</v>
      </c>
      <c r="AA6" s="247"/>
      <c r="AB6" s="248" t="str">
        <f>IF(AND('Mapa final'!$L$10="Muy Alta",'Mapa final'!$AI$10="Mayor"),CONCATENATE("R",'Mapa final'!$A$10),"")</f>
        <v/>
      </c>
      <c r="AC6" s="245"/>
      <c r="AD6" s="250" t="str">
        <f>IF(AND('Mapa final'!$L$14="Muy Alta",'Mapa final'!$AI$14="Mayor"),CONCATENATE("R",'Mapa final'!$A$14),"")</f>
        <v/>
      </c>
      <c r="AE6" s="245"/>
      <c r="AF6" s="250" t="e">
        <f>IF(AND('Mapa final'!#REF!="Muy Alta",'Mapa final'!#REF!="Mayor"),CONCATENATE("R",'Mapa final'!#REF!),"")</f>
        <v>#REF!</v>
      </c>
      <c r="AG6" s="247"/>
      <c r="AH6" s="267" t="str">
        <f>IF(AND('Mapa final'!$L$10="Muy Alta",'Mapa final'!$AI$10="Catastrófico"),CONCATENATE("R",'Mapa final'!$A$10),"")</f>
        <v>R1</v>
      </c>
      <c r="AI6" s="245"/>
      <c r="AJ6" s="251" t="str">
        <f>IF(AND('Mapa final'!$L$14="Muy Alta",'Mapa final'!$AI$14="Catastrófico"),CONCATENATE("R",'Mapa final'!$A$14),"")</f>
        <v/>
      </c>
      <c r="AK6" s="245"/>
      <c r="AL6" s="251" t="e">
        <f>IF(AND('Mapa final'!#REF!="Muy Alta",'Mapa final'!#REF!="Catastrófico"),CONCATENATE("R",'Mapa final'!#REF!),"")</f>
        <v>#REF!</v>
      </c>
      <c r="AM6" s="247"/>
      <c r="AO6" s="278" t="s">
        <v>95</v>
      </c>
      <c r="AP6" s="279"/>
      <c r="AQ6" s="279"/>
      <c r="AR6" s="279"/>
      <c r="AS6" s="279"/>
      <c r="AT6" s="280"/>
      <c r="AU6" s="1"/>
      <c r="AV6" s="1"/>
      <c r="AW6" s="1"/>
      <c r="AX6" s="1"/>
      <c r="AY6" s="1"/>
      <c r="AZ6" s="1"/>
      <c r="BA6" s="1"/>
      <c r="BB6" s="1"/>
      <c r="BC6" s="1"/>
      <c r="BD6" s="1"/>
      <c r="BE6" s="1"/>
      <c r="BF6" s="1"/>
      <c r="BG6" s="1"/>
      <c r="BH6" s="1"/>
      <c r="BI6" s="1"/>
    </row>
    <row r="7" spans="1:61" ht="15" customHeight="1" x14ac:dyDescent="0.3">
      <c r="A7" s="1"/>
      <c r="B7" s="272"/>
      <c r="C7" s="170"/>
      <c r="D7" s="171"/>
      <c r="E7" s="182"/>
      <c r="F7" s="170"/>
      <c r="G7" s="170"/>
      <c r="H7" s="170"/>
      <c r="I7" s="171"/>
      <c r="J7" s="249"/>
      <c r="K7" s="246"/>
      <c r="L7" s="242"/>
      <c r="M7" s="246"/>
      <c r="N7" s="242"/>
      <c r="O7" s="243"/>
      <c r="P7" s="249"/>
      <c r="Q7" s="246"/>
      <c r="R7" s="242"/>
      <c r="S7" s="246"/>
      <c r="T7" s="242"/>
      <c r="U7" s="243"/>
      <c r="V7" s="249"/>
      <c r="W7" s="246"/>
      <c r="X7" s="242"/>
      <c r="Y7" s="246"/>
      <c r="Z7" s="242"/>
      <c r="AA7" s="243"/>
      <c r="AB7" s="249"/>
      <c r="AC7" s="246"/>
      <c r="AD7" s="242"/>
      <c r="AE7" s="246"/>
      <c r="AF7" s="242"/>
      <c r="AG7" s="243"/>
      <c r="AH7" s="249"/>
      <c r="AI7" s="246"/>
      <c r="AJ7" s="242"/>
      <c r="AK7" s="246"/>
      <c r="AL7" s="242"/>
      <c r="AM7" s="243"/>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3">
      <c r="A8" s="1"/>
      <c r="B8" s="272"/>
      <c r="C8" s="170"/>
      <c r="D8" s="171"/>
      <c r="E8" s="182"/>
      <c r="F8" s="170"/>
      <c r="G8" s="170"/>
      <c r="H8" s="170"/>
      <c r="I8" s="171"/>
      <c r="J8" s="255" t="e">
        <f>IF(AND('Mapa final'!#REF!="Muy Alta",'Mapa final'!#REF!="Leve"),CONCATENATE("R",'Mapa final'!#REF!),"")</f>
        <v>#REF!</v>
      </c>
      <c r="K8" s="253"/>
      <c r="L8" s="256" t="e">
        <f>IF(AND('Mapa final'!#REF!="Muy Alta",'Mapa final'!#REF!="Leve"),CONCATENATE("R",'Mapa final'!#REF!),"")</f>
        <v>#REF!</v>
      </c>
      <c r="M8" s="253"/>
      <c r="N8" s="256" t="e">
        <f>IF(AND('Mapa final'!#REF!="Muy Alta",'Mapa final'!#REF!="Leve"),CONCATENATE("R",'Mapa final'!#REF!),"")</f>
        <v>#REF!</v>
      </c>
      <c r="O8" s="241"/>
      <c r="P8" s="255" t="e">
        <f>IF(AND('Mapa final'!#REF!="Muy Alta",'Mapa final'!#REF!="Menor"),CONCATENATE("R",'Mapa final'!#REF!),"")</f>
        <v>#REF!</v>
      </c>
      <c r="Q8" s="253"/>
      <c r="R8" s="256" t="e">
        <f>IF(AND('Mapa final'!#REF!="Muy Alta",'Mapa final'!#REF!="Menor"),CONCATENATE("R",'Mapa final'!#REF!),"")</f>
        <v>#REF!</v>
      </c>
      <c r="S8" s="253"/>
      <c r="T8" s="256" t="e">
        <f>IF(AND('Mapa final'!#REF!="Muy Alta",'Mapa final'!#REF!="Menor"),CONCATENATE("R",'Mapa final'!#REF!),"")</f>
        <v>#REF!</v>
      </c>
      <c r="U8" s="241"/>
      <c r="V8" s="255" t="e">
        <f>IF(AND('Mapa final'!#REF!="Muy Alta",'Mapa final'!#REF!="Moderado"),CONCATENATE("R",'Mapa final'!#REF!),"")</f>
        <v>#REF!</v>
      </c>
      <c r="W8" s="253"/>
      <c r="X8" s="256" t="e">
        <f>IF(AND('Mapa final'!#REF!="Muy Alta",'Mapa final'!#REF!="Moderado"),CONCATENATE("R",'Mapa final'!#REF!),"")</f>
        <v>#REF!</v>
      </c>
      <c r="Y8" s="253"/>
      <c r="Z8" s="256" t="e">
        <f>IF(AND('Mapa final'!#REF!="Muy Alta",'Mapa final'!#REF!="Moderado"),CONCATENATE("R",'Mapa final'!#REF!),"")</f>
        <v>#REF!</v>
      </c>
      <c r="AA8" s="241"/>
      <c r="AB8" s="255" t="e">
        <f>IF(AND('Mapa final'!#REF!="Muy Alta",'Mapa final'!#REF!="Mayor"),CONCATENATE("R",'Mapa final'!#REF!),"")</f>
        <v>#REF!</v>
      </c>
      <c r="AC8" s="253"/>
      <c r="AD8" s="256" t="e">
        <f>IF(AND('Mapa final'!#REF!="Muy Alta",'Mapa final'!#REF!="Mayor"),CONCATENATE("R",'Mapa final'!#REF!),"")</f>
        <v>#REF!</v>
      </c>
      <c r="AE8" s="253"/>
      <c r="AF8" s="256" t="e">
        <f>IF(AND('Mapa final'!#REF!="Muy Alta",'Mapa final'!#REF!="Mayor"),CONCATENATE("R",'Mapa final'!#REF!),"")</f>
        <v>#REF!</v>
      </c>
      <c r="AG8" s="241"/>
      <c r="AH8" s="257" t="e">
        <f>IF(AND('Mapa final'!#REF!="Muy Alta",'Mapa final'!#REF!="Catastrófico"),CONCATENATE("R",'Mapa final'!#REF!),"")</f>
        <v>#REF!</v>
      </c>
      <c r="AI8" s="253"/>
      <c r="AJ8" s="258" t="e">
        <f>IF(AND('Mapa final'!#REF!="Muy Alta",'Mapa final'!#REF!="Catastrófico"),CONCATENATE("R",'Mapa final'!#REF!),"")</f>
        <v>#REF!</v>
      </c>
      <c r="AK8" s="253"/>
      <c r="AL8" s="258" t="e">
        <f>IF(AND('Mapa final'!#REF!="Muy Alta",'Mapa final'!#REF!="Catastrófico"),CONCATENATE("R",'Mapa final'!#REF!),"")</f>
        <v>#REF!</v>
      </c>
      <c r="AM8" s="241"/>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3">
      <c r="A9" s="1"/>
      <c r="B9" s="272"/>
      <c r="C9" s="170"/>
      <c r="D9" s="171"/>
      <c r="E9" s="182"/>
      <c r="F9" s="170"/>
      <c r="G9" s="170"/>
      <c r="H9" s="170"/>
      <c r="I9" s="171"/>
      <c r="J9" s="249"/>
      <c r="K9" s="246"/>
      <c r="L9" s="242"/>
      <c r="M9" s="246"/>
      <c r="N9" s="242"/>
      <c r="O9" s="243"/>
      <c r="P9" s="249"/>
      <c r="Q9" s="246"/>
      <c r="R9" s="242"/>
      <c r="S9" s="246"/>
      <c r="T9" s="242"/>
      <c r="U9" s="243"/>
      <c r="V9" s="249"/>
      <c r="W9" s="246"/>
      <c r="X9" s="242"/>
      <c r="Y9" s="246"/>
      <c r="Z9" s="242"/>
      <c r="AA9" s="243"/>
      <c r="AB9" s="249"/>
      <c r="AC9" s="246"/>
      <c r="AD9" s="242"/>
      <c r="AE9" s="246"/>
      <c r="AF9" s="242"/>
      <c r="AG9" s="243"/>
      <c r="AH9" s="249"/>
      <c r="AI9" s="246"/>
      <c r="AJ9" s="242"/>
      <c r="AK9" s="246"/>
      <c r="AL9" s="242"/>
      <c r="AM9" s="243"/>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3">
      <c r="A10" s="1"/>
      <c r="B10" s="272"/>
      <c r="C10" s="170"/>
      <c r="D10" s="171"/>
      <c r="E10" s="182"/>
      <c r="F10" s="170"/>
      <c r="G10" s="170"/>
      <c r="H10" s="170"/>
      <c r="I10" s="171"/>
      <c r="J10" s="255" t="e">
        <f>IF(AND('Mapa final'!#REF!="Muy Alta",'Mapa final'!#REF!="Leve"),CONCATENATE("R",'Mapa final'!#REF!),"")</f>
        <v>#REF!</v>
      </c>
      <c r="K10" s="253"/>
      <c r="L10" s="256" t="e">
        <f>IF(AND('Mapa final'!#REF!="Muy Alta",'Mapa final'!#REF!="Leve"),CONCATENATE("R",'Mapa final'!#REF!),"")</f>
        <v>#REF!</v>
      </c>
      <c r="M10" s="253"/>
      <c r="N10" s="256" t="e">
        <f>IF(AND('Mapa final'!#REF!="Muy Alta",'Mapa final'!#REF!="Leve"),CONCATENATE("R",'Mapa final'!#REF!),"")</f>
        <v>#REF!</v>
      </c>
      <c r="O10" s="241"/>
      <c r="P10" s="255" t="e">
        <f>IF(AND('Mapa final'!#REF!="Muy Alta",'Mapa final'!#REF!="Menor"),CONCATENATE("R",'Mapa final'!#REF!),"")</f>
        <v>#REF!</v>
      </c>
      <c r="Q10" s="253"/>
      <c r="R10" s="256" t="e">
        <f>IF(AND('Mapa final'!#REF!="Muy Alta",'Mapa final'!#REF!="Menor"),CONCATENATE("R",'Mapa final'!#REF!),"")</f>
        <v>#REF!</v>
      </c>
      <c r="S10" s="253"/>
      <c r="T10" s="256" t="e">
        <f>IF(AND('Mapa final'!#REF!="Muy Alta",'Mapa final'!#REF!="Menor"),CONCATENATE("R",'Mapa final'!#REF!),"")</f>
        <v>#REF!</v>
      </c>
      <c r="U10" s="241"/>
      <c r="V10" s="255" t="e">
        <f>IF(AND('Mapa final'!#REF!="Muy Alta",'Mapa final'!#REF!="Moderado"),CONCATENATE("R",'Mapa final'!#REF!),"")</f>
        <v>#REF!</v>
      </c>
      <c r="W10" s="253"/>
      <c r="X10" s="256" t="e">
        <f>IF(AND('Mapa final'!#REF!="Muy Alta",'Mapa final'!#REF!="Moderado"),CONCATENATE("R",'Mapa final'!#REF!),"")</f>
        <v>#REF!</v>
      </c>
      <c r="Y10" s="253"/>
      <c r="Z10" s="256" t="e">
        <f>IF(AND('Mapa final'!#REF!="Muy Alta",'Mapa final'!#REF!="Moderado"),CONCATENATE("R",'Mapa final'!#REF!),"")</f>
        <v>#REF!</v>
      </c>
      <c r="AA10" s="241"/>
      <c r="AB10" s="255" t="e">
        <f>IF(AND('Mapa final'!#REF!="Muy Alta",'Mapa final'!#REF!="Mayor"),CONCATENATE("R",'Mapa final'!#REF!),"")</f>
        <v>#REF!</v>
      </c>
      <c r="AC10" s="253"/>
      <c r="AD10" s="256" t="e">
        <f>IF(AND('Mapa final'!#REF!="Muy Alta",'Mapa final'!#REF!="Mayor"),CONCATENATE("R",'Mapa final'!#REF!),"")</f>
        <v>#REF!</v>
      </c>
      <c r="AE10" s="253"/>
      <c r="AF10" s="256" t="e">
        <f>IF(AND('Mapa final'!#REF!="Muy Alta",'Mapa final'!#REF!="Mayor"),CONCATENATE("R",'Mapa final'!#REF!),"")</f>
        <v>#REF!</v>
      </c>
      <c r="AG10" s="241"/>
      <c r="AH10" s="257" t="e">
        <f>IF(AND('Mapa final'!#REF!="Muy Alta",'Mapa final'!#REF!="Catastrófico"),CONCATENATE("R",'Mapa final'!#REF!),"")</f>
        <v>#REF!</v>
      </c>
      <c r="AI10" s="253"/>
      <c r="AJ10" s="258" t="e">
        <f>IF(AND('Mapa final'!#REF!="Muy Alta",'Mapa final'!#REF!="Catastrófico"),CONCATENATE("R",'Mapa final'!#REF!),"")</f>
        <v>#REF!</v>
      </c>
      <c r="AK10" s="253"/>
      <c r="AL10" s="258" t="e">
        <f>IF(AND('Mapa final'!#REF!="Muy Alta",'Mapa final'!#REF!="Catastrófico"),CONCATENATE("R",'Mapa final'!#REF!),"")</f>
        <v>#REF!</v>
      </c>
      <c r="AM10" s="241"/>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3">
      <c r="A11" s="1"/>
      <c r="B11" s="272"/>
      <c r="C11" s="170"/>
      <c r="D11" s="171"/>
      <c r="E11" s="182"/>
      <c r="F11" s="170"/>
      <c r="G11" s="170"/>
      <c r="H11" s="170"/>
      <c r="I11" s="171"/>
      <c r="J11" s="249"/>
      <c r="K11" s="246"/>
      <c r="L11" s="242"/>
      <c r="M11" s="246"/>
      <c r="N11" s="242"/>
      <c r="O11" s="243"/>
      <c r="P11" s="249"/>
      <c r="Q11" s="246"/>
      <c r="R11" s="242"/>
      <c r="S11" s="246"/>
      <c r="T11" s="242"/>
      <c r="U11" s="243"/>
      <c r="V11" s="249"/>
      <c r="W11" s="246"/>
      <c r="X11" s="242"/>
      <c r="Y11" s="246"/>
      <c r="Z11" s="242"/>
      <c r="AA11" s="243"/>
      <c r="AB11" s="249"/>
      <c r="AC11" s="246"/>
      <c r="AD11" s="242"/>
      <c r="AE11" s="246"/>
      <c r="AF11" s="242"/>
      <c r="AG11" s="243"/>
      <c r="AH11" s="249"/>
      <c r="AI11" s="246"/>
      <c r="AJ11" s="242"/>
      <c r="AK11" s="246"/>
      <c r="AL11" s="242"/>
      <c r="AM11" s="243"/>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3">
      <c r="A12" s="1"/>
      <c r="B12" s="272"/>
      <c r="C12" s="170"/>
      <c r="D12" s="171"/>
      <c r="E12" s="182"/>
      <c r="F12" s="170"/>
      <c r="G12" s="170"/>
      <c r="H12" s="170"/>
      <c r="I12" s="171"/>
      <c r="J12" s="255" t="e">
        <f>IF(AND('Mapa final'!#REF!="Muy Alta",'Mapa final'!#REF!="Leve"),CONCATENATE("R",'Mapa final'!#REF!),"")</f>
        <v>#REF!</v>
      </c>
      <c r="K12" s="253"/>
      <c r="L12" s="256" t="str">
        <f>IF(AND('Mapa final'!$L$75="Muy Alta",'Mapa final'!$AI$75="Leve"),CONCATENATE("R",'Mapa final'!$A$75),"")</f>
        <v/>
      </c>
      <c r="M12" s="253"/>
      <c r="N12" s="256" t="str">
        <f>IF(AND('Mapa final'!$L$81="Muy Alta",'Mapa final'!$AI$81="Leve"),CONCATENATE("R",'Mapa final'!$A$81),"")</f>
        <v/>
      </c>
      <c r="O12" s="241"/>
      <c r="P12" s="255" t="e">
        <f>IF(AND('Mapa final'!#REF!="Muy Alta",'Mapa final'!#REF!="Menor"),CONCATENATE("R",'Mapa final'!#REF!),"")</f>
        <v>#REF!</v>
      </c>
      <c r="Q12" s="253"/>
      <c r="R12" s="256" t="str">
        <f>IF(AND('Mapa final'!$L$75="Muy Alta",'Mapa final'!$AI$75="Menor"),CONCATENATE("R",'Mapa final'!$A$75),"")</f>
        <v/>
      </c>
      <c r="S12" s="253"/>
      <c r="T12" s="256" t="str">
        <f>IF(AND('Mapa final'!$L$81="Muy Alta",'Mapa final'!$AI$81="Menor"),CONCATENATE("R",'Mapa final'!$A$81),"")</f>
        <v/>
      </c>
      <c r="U12" s="241"/>
      <c r="V12" s="255" t="e">
        <f>IF(AND('Mapa final'!#REF!="Muy Alta",'Mapa final'!#REF!="Moderado"),CONCATENATE("R",'Mapa final'!#REF!),"")</f>
        <v>#REF!</v>
      </c>
      <c r="W12" s="253"/>
      <c r="X12" s="256" t="str">
        <f>IF(AND('Mapa final'!$L$75="Muy Alta",'Mapa final'!$AI$75="Moderado"),CONCATENATE("R",'Mapa final'!$A$75),"")</f>
        <v/>
      </c>
      <c r="Y12" s="253"/>
      <c r="Z12" s="256" t="str">
        <f>IF(AND('Mapa final'!$L$81="Muy Alta",'Mapa final'!$AI$81="Moderado"),CONCATENATE("R",'Mapa final'!$A$81),"")</f>
        <v/>
      </c>
      <c r="AA12" s="241"/>
      <c r="AB12" s="255" t="e">
        <f>IF(AND('Mapa final'!#REF!="Muy Alta",'Mapa final'!#REF!="Mayor"),CONCATENATE("R",'Mapa final'!#REF!),"")</f>
        <v>#REF!</v>
      </c>
      <c r="AC12" s="253"/>
      <c r="AD12" s="256" t="str">
        <f>IF(AND('Mapa final'!$L$75="Muy Alta",'Mapa final'!$AI$75="Mayor"),CONCATENATE("R",'Mapa final'!$A$75),"")</f>
        <v/>
      </c>
      <c r="AE12" s="253"/>
      <c r="AF12" s="256" t="str">
        <f>IF(AND('Mapa final'!$L$81="Muy Alta",'Mapa final'!$AI$81="Mayor"),CONCATENATE("R",'Mapa final'!$A$81),"")</f>
        <v/>
      </c>
      <c r="AG12" s="241"/>
      <c r="AH12" s="257" t="e">
        <f>IF(AND('Mapa final'!#REF!="Muy Alta",'Mapa final'!#REF!="Catastrófico"),CONCATENATE("R",'Mapa final'!#REF!),"")</f>
        <v>#REF!</v>
      </c>
      <c r="AI12" s="253"/>
      <c r="AJ12" s="258" t="str">
        <f>IF(AND('Mapa final'!$L$75="Muy Alta",'Mapa final'!$AI$75="Catastrófico"),CONCATENATE("R",'Mapa final'!$A$75),"")</f>
        <v/>
      </c>
      <c r="AK12" s="253"/>
      <c r="AL12" s="258" t="str">
        <f>IF(AND('Mapa final'!$L$81="Muy Alta",'Mapa final'!$AI$81="Catastrófico"),CONCATENATE("R",'Mapa final'!$A$81),"")</f>
        <v/>
      </c>
      <c r="AM12" s="241"/>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75" customHeight="1" x14ac:dyDescent="0.3">
      <c r="A13" s="1"/>
      <c r="B13" s="272"/>
      <c r="C13" s="170"/>
      <c r="D13" s="171"/>
      <c r="E13" s="262"/>
      <c r="F13" s="263"/>
      <c r="G13" s="263"/>
      <c r="H13" s="263"/>
      <c r="I13" s="266"/>
      <c r="J13" s="249"/>
      <c r="K13" s="246"/>
      <c r="L13" s="242"/>
      <c r="M13" s="246"/>
      <c r="N13" s="242"/>
      <c r="O13" s="243"/>
      <c r="P13" s="249"/>
      <c r="Q13" s="246"/>
      <c r="R13" s="242"/>
      <c r="S13" s="246"/>
      <c r="T13" s="242"/>
      <c r="U13" s="243"/>
      <c r="V13" s="249"/>
      <c r="W13" s="246"/>
      <c r="X13" s="242"/>
      <c r="Y13" s="246"/>
      <c r="Z13" s="242"/>
      <c r="AA13" s="243"/>
      <c r="AB13" s="249"/>
      <c r="AC13" s="246"/>
      <c r="AD13" s="242"/>
      <c r="AE13" s="246"/>
      <c r="AF13" s="242"/>
      <c r="AG13" s="243"/>
      <c r="AH13" s="262"/>
      <c r="AI13" s="264"/>
      <c r="AJ13" s="265"/>
      <c r="AK13" s="264"/>
      <c r="AL13" s="265"/>
      <c r="AM13" s="266"/>
      <c r="AN13" s="1"/>
      <c r="AO13" s="283"/>
      <c r="AP13" s="284"/>
      <c r="AQ13" s="284"/>
      <c r="AR13" s="284"/>
      <c r="AS13" s="284"/>
      <c r="AT13" s="285"/>
      <c r="AU13" s="1"/>
      <c r="AV13" s="1"/>
      <c r="AW13" s="1"/>
      <c r="AX13" s="1"/>
      <c r="AY13" s="1"/>
      <c r="AZ13" s="1"/>
      <c r="BA13" s="1"/>
      <c r="BB13" s="1"/>
      <c r="BC13" s="1"/>
      <c r="BD13" s="1"/>
      <c r="BE13" s="1"/>
      <c r="BF13" s="1"/>
      <c r="BG13" s="1"/>
      <c r="BH13" s="1"/>
      <c r="BI13" s="1"/>
    </row>
    <row r="14" spans="1:61" ht="15" customHeight="1" x14ac:dyDescent="0.3">
      <c r="A14" s="1"/>
      <c r="B14" s="272"/>
      <c r="C14" s="170"/>
      <c r="D14" s="171"/>
      <c r="E14" s="260" t="s">
        <v>96</v>
      </c>
      <c r="F14" s="261"/>
      <c r="G14" s="261"/>
      <c r="H14" s="261"/>
      <c r="I14" s="261"/>
      <c r="J14" s="259" t="str">
        <f>IF(AND('Mapa final'!$L$10="Alta",'Mapa final'!$AI$10="Leve"),CONCATENATE("R",'Mapa final'!$A$10),"")</f>
        <v/>
      </c>
      <c r="K14" s="245"/>
      <c r="L14" s="244" t="str">
        <f>IF(AND('Mapa final'!$L$14="Alta",'Mapa final'!$AI$14="Leve"),CONCATENATE("R",'Mapa final'!$A$14),"")</f>
        <v/>
      </c>
      <c r="M14" s="245"/>
      <c r="N14" s="244" t="e">
        <f>IF(AND('Mapa final'!#REF!="Alta",'Mapa final'!#REF!="Leve"),CONCATENATE("R",'Mapa final'!#REF!),"")</f>
        <v>#REF!</v>
      </c>
      <c r="O14" s="247"/>
      <c r="P14" s="259" t="str">
        <f>IF(AND('Mapa final'!$L$10="Alta",'Mapa final'!$AI$10="Menor"),CONCATENATE("R",'Mapa final'!$A$10),"")</f>
        <v/>
      </c>
      <c r="Q14" s="245"/>
      <c r="R14" s="244" t="str">
        <f>IF(AND('Mapa final'!$L$14="Alta",'Mapa final'!$AI$14="Menor"),CONCATENATE("R",'Mapa final'!$A$14),"")</f>
        <v/>
      </c>
      <c r="S14" s="245"/>
      <c r="T14" s="244" t="e">
        <f>IF(AND('Mapa final'!#REF!="Alta",'Mapa final'!#REF!="Menor"),CONCATENATE("R",'Mapa final'!#REF!),"")</f>
        <v>#REF!</v>
      </c>
      <c r="U14" s="247"/>
      <c r="V14" s="248" t="str">
        <f>IF(AND('Mapa final'!$L$10="Alta",'Mapa final'!$AI$10="Moderado"),CONCATENATE("R",'Mapa final'!$A$10),"")</f>
        <v/>
      </c>
      <c r="W14" s="245"/>
      <c r="X14" s="250" t="str">
        <f>IF(AND('Mapa final'!$L$14="Alta",'Mapa final'!$AI$14="Moderado"),CONCATENATE("R",'Mapa final'!$A$14),"")</f>
        <v/>
      </c>
      <c r="Y14" s="245"/>
      <c r="Z14" s="250" t="e">
        <f>IF(AND('Mapa final'!#REF!="Alta",'Mapa final'!#REF!="Moderado"),CONCATENATE("R",'Mapa final'!#REF!),"")</f>
        <v>#REF!</v>
      </c>
      <c r="AA14" s="247"/>
      <c r="AB14" s="248" t="str">
        <f>IF(AND('Mapa final'!$L$10="Alta",'Mapa final'!$AI$10="Mayor"),CONCATENATE("R",'Mapa final'!$A$10),"")</f>
        <v/>
      </c>
      <c r="AC14" s="245"/>
      <c r="AD14" s="250" t="str">
        <f>IF(AND('Mapa final'!$L$14="Alta",'Mapa final'!$AI$14="Mayor"),CONCATENATE("R",'Mapa final'!$A$14),"")</f>
        <v/>
      </c>
      <c r="AE14" s="245"/>
      <c r="AF14" s="250" t="e">
        <f>IF(AND('Mapa final'!#REF!="Alta",'Mapa final'!#REF!="Mayor"),CONCATENATE("R",'Mapa final'!#REF!),"")</f>
        <v>#REF!</v>
      </c>
      <c r="AG14" s="247"/>
      <c r="AH14" s="267" t="str">
        <f>IF(AND('Mapa final'!$L$10="Alta",'Mapa final'!$AI$10="Catastrófico"),CONCATENATE("R",'Mapa final'!$A$10),"")</f>
        <v/>
      </c>
      <c r="AI14" s="245"/>
      <c r="AJ14" s="251" t="str">
        <f>IF(AND('Mapa final'!$L$14="Alta",'Mapa final'!$AI$14="Catastrófico"),CONCATENATE("R",'Mapa final'!$A$14),"")</f>
        <v/>
      </c>
      <c r="AK14" s="245"/>
      <c r="AL14" s="251" t="e">
        <f>IF(AND('Mapa final'!#REF!="Alta",'Mapa final'!#REF!="Catastrófico"),CONCATENATE("R",'Mapa final'!#REF!),"")</f>
        <v>#REF!</v>
      </c>
      <c r="AM14" s="247"/>
      <c r="AN14" s="1"/>
      <c r="AO14" s="287" t="s">
        <v>97</v>
      </c>
      <c r="AP14" s="279"/>
      <c r="AQ14" s="279"/>
      <c r="AR14" s="279"/>
      <c r="AS14" s="279"/>
      <c r="AT14" s="280"/>
      <c r="AU14" s="1"/>
      <c r="AV14" s="1"/>
      <c r="AW14" s="1"/>
      <c r="AX14" s="1"/>
      <c r="AY14" s="1"/>
      <c r="AZ14" s="1"/>
      <c r="BA14" s="1"/>
      <c r="BB14" s="1"/>
      <c r="BC14" s="1"/>
      <c r="BD14" s="1"/>
      <c r="BE14" s="1"/>
      <c r="BF14" s="1"/>
      <c r="BG14" s="1"/>
      <c r="BH14" s="1"/>
      <c r="BI14" s="1"/>
    </row>
    <row r="15" spans="1:61" ht="15" customHeight="1" x14ac:dyDescent="0.3">
      <c r="A15" s="1"/>
      <c r="B15" s="272"/>
      <c r="C15" s="170"/>
      <c r="D15" s="171"/>
      <c r="E15" s="182"/>
      <c r="F15" s="170"/>
      <c r="G15" s="170"/>
      <c r="H15" s="170"/>
      <c r="I15" s="170"/>
      <c r="J15" s="249"/>
      <c r="K15" s="246"/>
      <c r="L15" s="242"/>
      <c r="M15" s="246"/>
      <c r="N15" s="242"/>
      <c r="O15" s="243"/>
      <c r="P15" s="249"/>
      <c r="Q15" s="246"/>
      <c r="R15" s="242"/>
      <c r="S15" s="246"/>
      <c r="T15" s="242"/>
      <c r="U15" s="243"/>
      <c r="V15" s="249"/>
      <c r="W15" s="246"/>
      <c r="X15" s="242"/>
      <c r="Y15" s="246"/>
      <c r="Z15" s="242"/>
      <c r="AA15" s="243"/>
      <c r="AB15" s="249"/>
      <c r="AC15" s="246"/>
      <c r="AD15" s="242"/>
      <c r="AE15" s="246"/>
      <c r="AF15" s="242"/>
      <c r="AG15" s="243"/>
      <c r="AH15" s="249"/>
      <c r="AI15" s="246"/>
      <c r="AJ15" s="242"/>
      <c r="AK15" s="246"/>
      <c r="AL15" s="242"/>
      <c r="AM15" s="243"/>
      <c r="AN15" s="1"/>
      <c r="AO15" s="281"/>
      <c r="AP15" s="170"/>
      <c r="AQ15" s="170"/>
      <c r="AR15" s="170"/>
      <c r="AS15" s="170"/>
      <c r="AT15" s="282"/>
      <c r="AU15" s="1"/>
      <c r="AV15" s="1"/>
      <c r="AW15" s="1"/>
      <c r="AX15" s="1"/>
      <c r="AY15" s="1"/>
      <c r="AZ15" s="1"/>
      <c r="BA15" s="1"/>
      <c r="BB15" s="1"/>
      <c r="BC15" s="1"/>
      <c r="BD15" s="1"/>
      <c r="BE15" s="1"/>
      <c r="BF15" s="1"/>
      <c r="BG15" s="1"/>
      <c r="BH15" s="1"/>
      <c r="BI15" s="1"/>
    </row>
    <row r="16" spans="1:61" ht="15" customHeight="1" x14ac:dyDescent="0.3">
      <c r="A16" s="1"/>
      <c r="B16" s="272"/>
      <c r="C16" s="170"/>
      <c r="D16" s="171"/>
      <c r="E16" s="182"/>
      <c r="F16" s="170"/>
      <c r="G16" s="170"/>
      <c r="H16" s="170"/>
      <c r="I16" s="170"/>
      <c r="J16" s="254" t="e">
        <f>IF(AND('Mapa final'!#REF!="Alta",'Mapa final'!#REF!="Leve"),CONCATENATE("R",'Mapa final'!#REF!),"")</f>
        <v>#REF!</v>
      </c>
      <c r="K16" s="253"/>
      <c r="L16" s="240" t="e">
        <f>IF(AND('Mapa final'!#REF!="Alta",'Mapa final'!#REF!="Leve"),CONCATENATE("R",'Mapa final'!#REF!),"")</f>
        <v>#REF!</v>
      </c>
      <c r="M16" s="253"/>
      <c r="N16" s="240" t="e">
        <f>IF(AND('Mapa final'!#REF!="Alta",'Mapa final'!#REF!="Leve"),CONCATENATE("R",'Mapa final'!#REF!),"")</f>
        <v>#REF!</v>
      </c>
      <c r="O16" s="241"/>
      <c r="P16" s="254" t="e">
        <f>IF(AND('Mapa final'!#REF!="Alta",'Mapa final'!#REF!="Menor"),CONCATENATE("R",'Mapa final'!#REF!),"")</f>
        <v>#REF!</v>
      </c>
      <c r="Q16" s="253"/>
      <c r="R16" s="240" t="e">
        <f>IF(AND('Mapa final'!#REF!="Alta",'Mapa final'!#REF!="Menor"),CONCATENATE("R",'Mapa final'!#REF!),"")</f>
        <v>#REF!</v>
      </c>
      <c r="S16" s="253"/>
      <c r="T16" s="240" t="e">
        <f>IF(AND('Mapa final'!#REF!="Alta",'Mapa final'!#REF!="Menor"),CONCATENATE("R",'Mapa final'!#REF!),"")</f>
        <v>#REF!</v>
      </c>
      <c r="U16" s="241"/>
      <c r="V16" s="255" t="e">
        <f>IF(AND('Mapa final'!#REF!="Alta",'Mapa final'!#REF!="Moderado"),CONCATENATE("R",'Mapa final'!#REF!),"")</f>
        <v>#REF!</v>
      </c>
      <c r="W16" s="253"/>
      <c r="X16" s="256" t="e">
        <f>IF(AND('Mapa final'!#REF!="Alta",'Mapa final'!#REF!="Moderado"),CONCATENATE("R",'Mapa final'!#REF!),"")</f>
        <v>#REF!</v>
      </c>
      <c r="Y16" s="253"/>
      <c r="Z16" s="256" t="e">
        <f>IF(AND('Mapa final'!#REF!="Alta",'Mapa final'!#REF!="Moderado"),CONCATENATE("R",'Mapa final'!#REF!),"")</f>
        <v>#REF!</v>
      </c>
      <c r="AA16" s="241"/>
      <c r="AB16" s="255" t="e">
        <f>IF(AND('Mapa final'!#REF!="Alta",'Mapa final'!#REF!="Mayor"),CONCATENATE("R",'Mapa final'!#REF!),"")</f>
        <v>#REF!</v>
      </c>
      <c r="AC16" s="253"/>
      <c r="AD16" s="256" t="e">
        <f>IF(AND('Mapa final'!#REF!="Alta",'Mapa final'!#REF!="Mayor"),CONCATENATE("R",'Mapa final'!#REF!),"")</f>
        <v>#REF!</v>
      </c>
      <c r="AE16" s="253"/>
      <c r="AF16" s="256" t="e">
        <f>IF(AND('Mapa final'!#REF!="Alta",'Mapa final'!#REF!="Mayor"),CONCATENATE("R",'Mapa final'!#REF!),"")</f>
        <v>#REF!</v>
      </c>
      <c r="AG16" s="241"/>
      <c r="AH16" s="257" t="e">
        <f>IF(AND('Mapa final'!#REF!="Alta",'Mapa final'!#REF!="Catastrófico"),CONCATENATE("R",'Mapa final'!#REF!),"")</f>
        <v>#REF!</v>
      </c>
      <c r="AI16" s="253"/>
      <c r="AJ16" s="258" t="e">
        <f>IF(AND('Mapa final'!#REF!="Alta",'Mapa final'!#REF!="Catastrófico"),CONCATENATE("R",'Mapa final'!#REF!),"")</f>
        <v>#REF!</v>
      </c>
      <c r="AK16" s="253"/>
      <c r="AL16" s="258" t="e">
        <f>IF(AND('Mapa final'!#REF!="Alta",'Mapa final'!#REF!="Catastrófico"),CONCATENATE("R",'Mapa final'!#REF!),"")</f>
        <v>#REF!</v>
      </c>
      <c r="AM16" s="241"/>
      <c r="AN16" s="1"/>
      <c r="AO16" s="281"/>
      <c r="AP16" s="170"/>
      <c r="AQ16" s="170"/>
      <c r="AR16" s="170"/>
      <c r="AS16" s="170"/>
      <c r="AT16" s="282"/>
      <c r="AU16" s="1"/>
      <c r="AV16" s="1"/>
      <c r="AW16" s="1"/>
      <c r="AX16" s="1"/>
      <c r="AY16" s="1"/>
      <c r="AZ16" s="1"/>
      <c r="BA16" s="1"/>
      <c r="BB16" s="1"/>
      <c r="BC16" s="1"/>
      <c r="BD16" s="1"/>
      <c r="BE16" s="1"/>
      <c r="BF16" s="1"/>
      <c r="BG16" s="1"/>
      <c r="BH16" s="1"/>
      <c r="BI16" s="1"/>
    </row>
    <row r="17" spans="1:61" ht="15" customHeight="1" x14ac:dyDescent="0.3">
      <c r="A17" s="1"/>
      <c r="B17" s="272"/>
      <c r="C17" s="170"/>
      <c r="D17" s="171"/>
      <c r="E17" s="182"/>
      <c r="F17" s="170"/>
      <c r="G17" s="170"/>
      <c r="H17" s="170"/>
      <c r="I17" s="170"/>
      <c r="J17" s="249"/>
      <c r="K17" s="246"/>
      <c r="L17" s="242"/>
      <c r="M17" s="246"/>
      <c r="N17" s="242"/>
      <c r="O17" s="243"/>
      <c r="P17" s="249"/>
      <c r="Q17" s="246"/>
      <c r="R17" s="242"/>
      <c r="S17" s="246"/>
      <c r="T17" s="242"/>
      <c r="U17" s="243"/>
      <c r="V17" s="249"/>
      <c r="W17" s="246"/>
      <c r="X17" s="242"/>
      <c r="Y17" s="246"/>
      <c r="Z17" s="242"/>
      <c r="AA17" s="243"/>
      <c r="AB17" s="249"/>
      <c r="AC17" s="246"/>
      <c r="AD17" s="242"/>
      <c r="AE17" s="246"/>
      <c r="AF17" s="242"/>
      <c r="AG17" s="243"/>
      <c r="AH17" s="249"/>
      <c r="AI17" s="246"/>
      <c r="AJ17" s="242"/>
      <c r="AK17" s="246"/>
      <c r="AL17" s="242"/>
      <c r="AM17" s="243"/>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3">
      <c r="A18" s="1"/>
      <c r="B18" s="272"/>
      <c r="C18" s="170"/>
      <c r="D18" s="171"/>
      <c r="E18" s="182"/>
      <c r="F18" s="170"/>
      <c r="G18" s="170"/>
      <c r="H18" s="170"/>
      <c r="I18" s="170"/>
      <c r="J18" s="254" t="e">
        <f>IF(AND('Mapa final'!#REF!="Alta",'Mapa final'!#REF!="Leve"),CONCATENATE("R",'Mapa final'!#REF!),"")</f>
        <v>#REF!</v>
      </c>
      <c r="K18" s="253"/>
      <c r="L18" s="240" t="e">
        <f>IF(AND('Mapa final'!#REF!="Alta",'Mapa final'!#REF!="Leve"),CONCATENATE("R",'Mapa final'!#REF!),"")</f>
        <v>#REF!</v>
      </c>
      <c r="M18" s="253"/>
      <c r="N18" s="240" t="e">
        <f>IF(AND('Mapa final'!#REF!="Alta",'Mapa final'!#REF!="Leve"),CONCATENATE("R",'Mapa final'!#REF!),"")</f>
        <v>#REF!</v>
      </c>
      <c r="O18" s="241"/>
      <c r="P18" s="254" t="e">
        <f>IF(AND('Mapa final'!#REF!="Alta",'Mapa final'!#REF!="Menor"),CONCATENATE("R",'Mapa final'!#REF!),"")</f>
        <v>#REF!</v>
      </c>
      <c r="Q18" s="253"/>
      <c r="R18" s="240" t="e">
        <f>IF(AND('Mapa final'!#REF!="Alta",'Mapa final'!#REF!="Menor"),CONCATENATE("R",'Mapa final'!#REF!),"")</f>
        <v>#REF!</v>
      </c>
      <c r="S18" s="253"/>
      <c r="T18" s="240" t="e">
        <f>IF(AND('Mapa final'!#REF!="Alta",'Mapa final'!#REF!="Menor"),CONCATENATE("R",'Mapa final'!#REF!),"")</f>
        <v>#REF!</v>
      </c>
      <c r="U18" s="241"/>
      <c r="V18" s="255" t="e">
        <f>IF(AND('Mapa final'!#REF!="Alta",'Mapa final'!#REF!="Moderado"),CONCATENATE("R",'Mapa final'!#REF!),"")</f>
        <v>#REF!</v>
      </c>
      <c r="W18" s="253"/>
      <c r="X18" s="256" t="e">
        <f>IF(AND('Mapa final'!#REF!="Alta",'Mapa final'!#REF!="Moderado"),CONCATENATE("R",'Mapa final'!#REF!),"")</f>
        <v>#REF!</v>
      </c>
      <c r="Y18" s="253"/>
      <c r="Z18" s="256" t="e">
        <f>IF(AND('Mapa final'!#REF!="Alta",'Mapa final'!#REF!="Moderado"),CONCATENATE("R",'Mapa final'!#REF!),"")</f>
        <v>#REF!</v>
      </c>
      <c r="AA18" s="241"/>
      <c r="AB18" s="255" t="e">
        <f>IF(AND('Mapa final'!#REF!="Alta",'Mapa final'!#REF!="Mayor"),CONCATENATE("R",'Mapa final'!#REF!),"")</f>
        <v>#REF!</v>
      </c>
      <c r="AC18" s="253"/>
      <c r="AD18" s="256" t="e">
        <f>IF(AND('Mapa final'!#REF!="Alta",'Mapa final'!#REF!="Mayor"),CONCATENATE("R",'Mapa final'!#REF!),"")</f>
        <v>#REF!</v>
      </c>
      <c r="AE18" s="253"/>
      <c r="AF18" s="256" t="e">
        <f>IF(AND('Mapa final'!#REF!="Alta",'Mapa final'!#REF!="Mayor"),CONCATENATE("R",'Mapa final'!#REF!),"")</f>
        <v>#REF!</v>
      </c>
      <c r="AG18" s="241"/>
      <c r="AH18" s="257" t="e">
        <f>IF(AND('Mapa final'!#REF!="Alta",'Mapa final'!#REF!="Catastrófico"),CONCATENATE("R",'Mapa final'!#REF!),"")</f>
        <v>#REF!</v>
      </c>
      <c r="AI18" s="253"/>
      <c r="AJ18" s="258" t="e">
        <f>IF(AND('Mapa final'!#REF!="Alta",'Mapa final'!#REF!="Catastrófico"),CONCATENATE("R",'Mapa final'!#REF!),"")</f>
        <v>#REF!</v>
      </c>
      <c r="AK18" s="253"/>
      <c r="AL18" s="258" t="e">
        <f>IF(AND('Mapa final'!#REF!="Alta",'Mapa final'!#REF!="Catastrófico"),CONCATENATE("R",'Mapa final'!#REF!),"")</f>
        <v>#REF!</v>
      </c>
      <c r="AM18" s="241"/>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3">
      <c r="A19" s="1"/>
      <c r="B19" s="272"/>
      <c r="C19" s="170"/>
      <c r="D19" s="171"/>
      <c r="E19" s="182"/>
      <c r="F19" s="170"/>
      <c r="G19" s="170"/>
      <c r="H19" s="170"/>
      <c r="I19" s="170"/>
      <c r="J19" s="249"/>
      <c r="K19" s="246"/>
      <c r="L19" s="242"/>
      <c r="M19" s="246"/>
      <c r="N19" s="242"/>
      <c r="O19" s="243"/>
      <c r="P19" s="249"/>
      <c r="Q19" s="246"/>
      <c r="R19" s="242"/>
      <c r="S19" s="246"/>
      <c r="T19" s="242"/>
      <c r="U19" s="243"/>
      <c r="V19" s="249"/>
      <c r="W19" s="246"/>
      <c r="X19" s="242"/>
      <c r="Y19" s="246"/>
      <c r="Z19" s="242"/>
      <c r="AA19" s="243"/>
      <c r="AB19" s="249"/>
      <c r="AC19" s="246"/>
      <c r="AD19" s="242"/>
      <c r="AE19" s="246"/>
      <c r="AF19" s="242"/>
      <c r="AG19" s="243"/>
      <c r="AH19" s="249"/>
      <c r="AI19" s="246"/>
      <c r="AJ19" s="242"/>
      <c r="AK19" s="246"/>
      <c r="AL19" s="242"/>
      <c r="AM19" s="243"/>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3">
      <c r="A20" s="1"/>
      <c r="B20" s="272"/>
      <c r="C20" s="170"/>
      <c r="D20" s="171"/>
      <c r="E20" s="182"/>
      <c r="F20" s="170"/>
      <c r="G20" s="170"/>
      <c r="H20" s="170"/>
      <c r="I20" s="170"/>
      <c r="J20" s="254" t="e">
        <f>IF(AND('Mapa final'!#REF!="Alta",'Mapa final'!#REF!="Leve"),CONCATENATE("R",'Mapa final'!#REF!),"")</f>
        <v>#REF!</v>
      </c>
      <c r="K20" s="253"/>
      <c r="L20" s="240" t="str">
        <f>IF(AND('Mapa final'!$L$75="Alta",'Mapa final'!$AI$75="Leve"),CONCATENATE("R",'Mapa final'!$A$75),"")</f>
        <v/>
      </c>
      <c r="M20" s="253"/>
      <c r="N20" s="240" t="str">
        <f>IF(AND('Mapa final'!$L$81="Alta",'Mapa final'!$AI$81="Leve"),CONCATENATE("R",'Mapa final'!$A$81),"")</f>
        <v/>
      </c>
      <c r="O20" s="241"/>
      <c r="P20" s="254" t="e">
        <f>IF(AND('Mapa final'!#REF!="Alta",'Mapa final'!#REF!="Menor"),CONCATENATE("R",'Mapa final'!#REF!),"")</f>
        <v>#REF!</v>
      </c>
      <c r="Q20" s="253"/>
      <c r="R20" s="240" t="str">
        <f>IF(AND('Mapa final'!$L$75="Alta",'Mapa final'!$AI$75="Menor"),CONCATENATE("R",'Mapa final'!$A$75),"")</f>
        <v/>
      </c>
      <c r="S20" s="253"/>
      <c r="T20" s="240" t="str">
        <f>IF(AND('Mapa final'!$L$81="Alta",'Mapa final'!$AI$81="Menor"),CONCATENATE("R",'Mapa final'!$A$81),"")</f>
        <v/>
      </c>
      <c r="U20" s="241"/>
      <c r="V20" s="255" t="e">
        <f>IF(AND('Mapa final'!#REF!="Alta",'Mapa final'!#REF!="Moderado"),CONCATENATE("R",'Mapa final'!#REF!),"")</f>
        <v>#REF!</v>
      </c>
      <c r="W20" s="253"/>
      <c r="X20" s="256" t="str">
        <f>IF(AND('Mapa final'!$L$75="Alta",'Mapa final'!$AI$75="Moderado"),CONCATENATE("R",'Mapa final'!$A$75),"")</f>
        <v/>
      </c>
      <c r="Y20" s="253"/>
      <c r="Z20" s="256" t="str">
        <f>IF(AND('Mapa final'!$L$81="Alta",'Mapa final'!$AI$81="Moderado"),CONCATENATE("R",'Mapa final'!$A$81),"")</f>
        <v/>
      </c>
      <c r="AA20" s="241"/>
      <c r="AB20" s="255" t="e">
        <f>IF(AND('Mapa final'!#REF!="Alta",'Mapa final'!#REF!="Mayor"),CONCATENATE("R",'Mapa final'!#REF!),"")</f>
        <v>#REF!</v>
      </c>
      <c r="AC20" s="253"/>
      <c r="AD20" s="256" t="str">
        <f>IF(AND('Mapa final'!$L$75="Alta",'Mapa final'!$AI$75="Mayor"),CONCATENATE("R",'Mapa final'!$A$75),"")</f>
        <v/>
      </c>
      <c r="AE20" s="253"/>
      <c r="AF20" s="256" t="str">
        <f>IF(AND('Mapa final'!$L$81="Alta",'Mapa final'!$AI$81="Mayor"),CONCATENATE("R",'Mapa final'!$A$81),"")</f>
        <v/>
      </c>
      <c r="AG20" s="241"/>
      <c r="AH20" s="257" t="e">
        <f>IF(AND('Mapa final'!#REF!="Alta",'Mapa final'!#REF!="Catastrófico"),CONCATENATE("R",'Mapa final'!#REF!),"")</f>
        <v>#REF!</v>
      </c>
      <c r="AI20" s="253"/>
      <c r="AJ20" s="258" t="str">
        <f>IF(AND('Mapa final'!$L$75="Alta",'Mapa final'!$AI$75="Catastrófico"),CONCATENATE("R",'Mapa final'!$A$75),"")</f>
        <v/>
      </c>
      <c r="AK20" s="253"/>
      <c r="AL20" s="258" t="str">
        <f>IF(AND('Mapa final'!$L$81="Alta",'Mapa final'!$AI$81="Catastrófico"),CONCATENATE("R",'Mapa final'!$A$81),"")</f>
        <v/>
      </c>
      <c r="AM20" s="241"/>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75" customHeight="1" x14ac:dyDescent="0.3">
      <c r="A21" s="1"/>
      <c r="B21" s="272"/>
      <c r="C21" s="170"/>
      <c r="D21" s="171"/>
      <c r="E21" s="262"/>
      <c r="F21" s="263"/>
      <c r="G21" s="263"/>
      <c r="H21" s="263"/>
      <c r="I21" s="263"/>
      <c r="J21" s="262"/>
      <c r="K21" s="264"/>
      <c r="L21" s="265"/>
      <c r="M21" s="264"/>
      <c r="N21" s="265"/>
      <c r="O21" s="266"/>
      <c r="P21" s="262"/>
      <c r="Q21" s="264"/>
      <c r="R21" s="265"/>
      <c r="S21" s="264"/>
      <c r="T21" s="265"/>
      <c r="U21" s="266"/>
      <c r="V21" s="262"/>
      <c r="W21" s="264"/>
      <c r="X21" s="265"/>
      <c r="Y21" s="264"/>
      <c r="Z21" s="265"/>
      <c r="AA21" s="266"/>
      <c r="AB21" s="262"/>
      <c r="AC21" s="264"/>
      <c r="AD21" s="265"/>
      <c r="AE21" s="264"/>
      <c r="AF21" s="265"/>
      <c r="AG21" s="266"/>
      <c r="AH21" s="262"/>
      <c r="AI21" s="264"/>
      <c r="AJ21" s="265"/>
      <c r="AK21" s="264"/>
      <c r="AL21" s="265"/>
      <c r="AM21" s="266"/>
      <c r="AN21" s="1"/>
      <c r="AO21" s="283"/>
      <c r="AP21" s="284"/>
      <c r="AQ21" s="284"/>
      <c r="AR21" s="284"/>
      <c r="AS21" s="284"/>
      <c r="AT21" s="285"/>
      <c r="AU21" s="1"/>
      <c r="AV21" s="1"/>
      <c r="AW21" s="1"/>
      <c r="AX21" s="1"/>
      <c r="AY21" s="1"/>
      <c r="AZ21" s="1"/>
      <c r="BA21" s="1"/>
      <c r="BB21" s="1"/>
      <c r="BC21" s="1"/>
      <c r="BD21" s="1"/>
      <c r="BE21" s="1"/>
      <c r="BF21" s="1"/>
      <c r="BG21" s="1"/>
      <c r="BH21" s="1"/>
      <c r="BI21" s="1"/>
    </row>
    <row r="22" spans="1:61" ht="15.75" customHeight="1" x14ac:dyDescent="0.3">
      <c r="A22" s="1"/>
      <c r="B22" s="272"/>
      <c r="C22" s="170"/>
      <c r="D22" s="171"/>
      <c r="E22" s="260" t="s">
        <v>98</v>
      </c>
      <c r="F22" s="261"/>
      <c r="G22" s="261"/>
      <c r="H22" s="261"/>
      <c r="I22" s="247"/>
      <c r="J22" s="259" t="str">
        <f>IF(AND('Mapa final'!$L$10="Media",'Mapa final'!$AI$10="Leve"),CONCATENATE("R",'Mapa final'!$A$10),"")</f>
        <v/>
      </c>
      <c r="K22" s="245"/>
      <c r="L22" s="244" t="str">
        <f>IF(AND('Mapa final'!$L$14="Media",'Mapa final'!$AI$14="Leve"),CONCATENATE("R",'Mapa final'!$A$14),"")</f>
        <v/>
      </c>
      <c r="M22" s="245"/>
      <c r="N22" s="244" t="e">
        <f>IF(AND('Mapa final'!#REF!="Media",'Mapa final'!#REF!="Leve"),CONCATENATE("R",'Mapa final'!#REF!),"")</f>
        <v>#REF!</v>
      </c>
      <c r="O22" s="247"/>
      <c r="P22" s="259" t="str">
        <f>IF(AND('Mapa final'!$L$10="Media",'Mapa final'!$AI$10="Menor"),CONCATENATE("R",'Mapa final'!$A$10),"")</f>
        <v/>
      </c>
      <c r="Q22" s="245"/>
      <c r="R22" s="244" t="str">
        <f>IF(AND('Mapa final'!$L$14="Media",'Mapa final'!$AI$14="Menor"),CONCATENATE("R",'Mapa final'!$A$14),"")</f>
        <v/>
      </c>
      <c r="S22" s="245"/>
      <c r="T22" s="244" t="e">
        <f>IF(AND('Mapa final'!#REF!="Media",'Mapa final'!#REF!="Menor"),CONCATENATE("R",'Mapa final'!#REF!),"")</f>
        <v>#REF!</v>
      </c>
      <c r="U22" s="247"/>
      <c r="V22" s="259" t="str">
        <f>IF(AND('Mapa final'!$L$10="Media",'Mapa final'!$AI$10="Moderado"),CONCATENATE("R",'Mapa final'!$A$10),"")</f>
        <v/>
      </c>
      <c r="W22" s="245"/>
      <c r="X22" s="244" t="str">
        <f>IF(AND('Mapa final'!$L$14="Media",'Mapa final'!$AI$14="Moderado"),CONCATENATE("R",'Mapa final'!$A$14),"")</f>
        <v/>
      </c>
      <c r="Y22" s="245"/>
      <c r="Z22" s="244" t="e">
        <f>IF(AND('Mapa final'!#REF!="Media",'Mapa final'!#REF!="Moderado"),CONCATENATE("R",'Mapa final'!#REF!),"")</f>
        <v>#REF!</v>
      </c>
      <c r="AA22" s="247"/>
      <c r="AB22" s="248" t="str">
        <f>IF(AND('Mapa final'!$L$10="Media",'Mapa final'!$AI$10="Mayor"),CONCATENATE("R",'Mapa final'!$A$10),"")</f>
        <v/>
      </c>
      <c r="AC22" s="245"/>
      <c r="AD22" s="250" t="str">
        <f>IF(AND('Mapa final'!$L$14="Media",'Mapa final'!$AI$14="Mayor"),CONCATENATE("R",'Mapa final'!$A$14),"")</f>
        <v/>
      </c>
      <c r="AE22" s="245"/>
      <c r="AF22" s="250" t="e">
        <f>IF(AND('Mapa final'!#REF!="Media",'Mapa final'!#REF!="Mayor"),CONCATENATE("R",'Mapa final'!#REF!),"")</f>
        <v>#REF!</v>
      </c>
      <c r="AG22" s="247"/>
      <c r="AH22" s="267" t="str">
        <f>IF(AND('Mapa final'!$L$10="Media",'Mapa final'!$AI$10="Catastrófico"),CONCATENATE("R",'Mapa final'!$A$10),"")</f>
        <v/>
      </c>
      <c r="AI22" s="245"/>
      <c r="AJ22" s="251" t="str">
        <f>IF(AND('Mapa final'!$L$14="Media",'Mapa final'!$AI$14="Catastrófico"),CONCATENATE("R",'Mapa final'!$A$14),"")</f>
        <v/>
      </c>
      <c r="AK22" s="245"/>
      <c r="AL22" s="251" t="e">
        <f>IF(AND('Mapa final'!#REF!="Media",'Mapa final'!#REF!="Catastrófico"),CONCATENATE("R",'Mapa final'!#REF!),"")</f>
        <v>#REF!</v>
      </c>
      <c r="AM22" s="247"/>
      <c r="AN22" s="1"/>
      <c r="AO22" s="288" t="s">
        <v>99</v>
      </c>
      <c r="AP22" s="279"/>
      <c r="AQ22" s="279"/>
      <c r="AR22" s="279"/>
      <c r="AS22" s="279"/>
      <c r="AT22" s="280"/>
      <c r="AU22" s="1"/>
      <c r="AV22" s="1"/>
      <c r="AW22" s="1"/>
      <c r="AX22" s="1"/>
      <c r="AY22" s="1"/>
      <c r="AZ22" s="1"/>
      <c r="BA22" s="1"/>
      <c r="BB22" s="1"/>
      <c r="BC22" s="1"/>
      <c r="BD22" s="1"/>
      <c r="BE22" s="1"/>
      <c r="BF22" s="1"/>
      <c r="BG22" s="1"/>
      <c r="BH22" s="1"/>
      <c r="BI22" s="1"/>
    </row>
    <row r="23" spans="1:61" ht="15.75" customHeight="1" x14ac:dyDescent="0.3">
      <c r="A23" s="1"/>
      <c r="B23" s="272"/>
      <c r="C23" s="170"/>
      <c r="D23" s="171"/>
      <c r="E23" s="182"/>
      <c r="F23" s="170"/>
      <c r="G23" s="170"/>
      <c r="H23" s="170"/>
      <c r="I23" s="171"/>
      <c r="J23" s="249"/>
      <c r="K23" s="246"/>
      <c r="L23" s="242"/>
      <c r="M23" s="246"/>
      <c r="N23" s="242"/>
      <c r="O23" s="243"/>
      <c r="P23" s="249"/>
      <c r="Q23" s="246"/>
      <c r="R23" s="242"/>
      <c r="S23" s="246"/>
      <c r="T23" s="242"/>
      <c r="U23" s="243"/>
      <c r="V23" s="249"/>
      <c r="W23" s="246"/>
      <c r="X23" s="242"/>
      <c r="Y23" s="246"/>
      <c r="Z23" s="242"/>
      <c r="AA23" s="243"/>
      <c r="AB23" s="249"/>
      <c r="AC23" s="246"/>
      <c r="AD23" s="242"/>
      <c r="AE23" s="246"/>
      <c r="AF23" s="242"/>
      <c r="AG23" s="243"/>
      <c r="AH23" s="249"/>
      <c r="AI23" s="246"/>
      <c r="AJ23" s="242"/>
      <c r="AK23" s="246"/>
      <c r="AL23" s="242"/>
      <c r="AM23" s="243"/>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75" customHeight="1" x14ac:dyDescent="0.3">
      <c r="A24" s="1"/>
      <c r="B24" s="272"/>
      <c r="C24" s="170"/>
      <c r="D24" s="171"/>
      <c r="E24" s="182"/>
      <c r="F24" s="170"/>
      <c r="G24" s="170"/>
      <c r="H24" s="170"/>
      <c r="I24" s="171"/>
      <c r="J24" s="254" t="e">
        <f>IF(AND('Mapa final'!#REF!="Media",'Mapa final'!#REF!="Leve"),CONCATENATE("R",'Mapa final'!#REF!),"")</f>
        <v>#REF!</v>
      </c>
      <c r="K24" s="253"/>
      <c r="L24" s="240" t="e">
        <f>IF(AND('Mapa final'!#REF!="Media",'Mapa final'!#REF!="Leve"),CONCATENATE("R",'Mapa final'!#REF!),"")</f>
        <v>#REF!</v>
      </c>
      <c r="M24" s="253"/>
      <c r="N24" s="240" t="e">
        <f>IF(AND('Mapa final'!#REF!="Media",'Mapa final'!#REF!="Leve"),CONCATENATE("R",'Mapa final'!#REF!),"")</f>
        <v>#REF!</v>
      </c>
      <c r="O24" s="241"/>
      <c r="P24" s="254" t="e">
        <f>IF(AND('Mapa final'!#REF!="Media",'Mapa final'!#REF!="Menor"),CONCATENATE("R",'Mapa final'!#REF!),"")</f>
        <v>#REF!</v>
      </c>
      <c r="Q24" s="253"/>
      <c r="R24" s="240" t="e">
        <f>IF(AND('Mapa final'!#REF!="Media",'Mapa final'!#REF!="Menor"),CONCATENATE("R",'Mapa final'!#REF!),"")</f>
        <v>#REF!</v>
      </c>
      <c r="S24" s="253"/>
      <c r="T24" s="240" t="e">
        <f>IF(AND('Mapa final'!#REF!="Media",'Mapa final'!#REF!="Menor"),CONCATENATE("R",'Mapa final'!#REF!),"")</f>
        <v>#REF!</v>
      </c>
      <c r="U24" s="241"/>
      <c r="V24" s="254" t="e">
        <f>IF(AND('Mapa final'!#REF!="Media",'Mapa final'!#REF!="Moderado"),CONCATENATE("R",'Mapa final'!#REF!),"")</f>
        <v>#REF!</v>
      </c>
      <c r="W24" s="253"/>
      <c r="X24" s="240" t="e">
        <f>IF(AND('Mapa final'!#REF!="Media",'Mapa final'!#REF!="Moderado"),CONCATENATE("R",'Mapa final'!#REF!),"")</f>
        <v>#REF!</v>
      </c>
      <c r="Y24" s="253"/>
      <c r="Z24" s="240" t="e">
        <f>IF(AND('Mapa final'!#REF!="Media",'Mapa final'!#REF!="Moderado"),CONCATENATE("R",'Mapa final'!#REF!),"")</f>
        <v>#REF!</v>
      </c>
      <c r="AA24" s="241"/>
      <c r="AB24" s="255" t="e">
        <f>IF(AND('Mapa final'!#REF!="Media",'Mapa final'!#REF!="Mayor"),CONCATENATE("R",'Mapa final'!#REF!),"")</f>
        <v>#REF!</v>
      </c>
      <c r="AC24" s="253"/>
      <c r="AD24" s="256" t="e">
        <f>IF(AND('Mapa final'!#REF!="Media",'Mapa final'!#REF!="Mayor"),CONCATENATE("R",'Mapa final'!#REF!),"")</f>
        <v>#REF!</v>
      </c>
      <c r="AE24" s="253"/>
      <c r="AF24" s="256" t="e">
        <f>IF(AND('Mapa final'!#REF!="Media",'Mapa final'!#REF!="Mayor"),CONCATENATE("R",'Mapa final'!#REF!),"")</f>
        <v>#REF!</v>
      </c>
      <c r="AG24" s="241"/>
      <c r="AH24" s="257" t="e">
        <f>IF(AND('Mapa final'!#REF!="Media",'Mapa final'!#REF!="Catastrófico"),CONCATENATE("R",'Mapa final'!#REF!),"")</f>
        <v>#REF!</v>
      </c>
      <c r="AI24" s="253"/>
      <c r="AJ24" s="258" t="e">
        <f>IF(AND('Mapa final'!#REF!="Media",'Mapa final'!#REF!="Catastrófico"),CONCATENATE("R",'Mapa final'!#REF!),"")</f>
        <v>#REF!</v>
      </c>
      <c r="AK24" s="253"/>
      <c r="AL24" s="258" t="e">
        <f>IF(AND('Mapa final'!#REF!="Media",'Mapa final'!#REF!="Catastrófico"),CONCATENATE("R",'Mapa final'!#REF!),"")</f>
        <v>#REF!</v>
      </c>
      <c r="AM24" s="241"/>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3">
      <c r="A25" s="1"/>
      <c r="B25" s="272"/>
      <c r="C25" s="170"/>
      <c r="D25" s="171"/>
      <c r="E25" s="182"/>
      <c r="F25" s="170"/>
      <c r="G25" s="170"/>
      <c r="H25" s="170"/>
      <c r="I25" s="171"/>
      <c r="J25" s="249"/>
      <c r="K25" s="246"/>
      <c r="L25" s="242"/>
      <c r="M25" s="246"/>
      <c r="N25" s="242"/>
      <c r="O25" s="243"/>
      <c r="P25" s="249"/>
      <c r="Q25" s="246"/>
      <c r="R25" s="242"/>
      <c r="S25" s="246"/>
      <c r="T25" s="242"/>
      <c r="U25" s="243"/>
      <c r="V25" s="249"/>
      <c r="W25" s="246"/>
      <c r="X25" s="242"/>
      <c r="Y25" s="246"/>
      <c r="Z25" s="242"/>
      <c r="AA25" s="243"/>
      <c r="AB25" s="249"/>
      <c r="AC25" s="246"/>
      <c r="AD25" s="242"/>
      <c r="AE25" s="246"/>
      <c r="AF25" s="242"/>
      <c r="AG25" s="243"/>
      <c r="AH25" s="249"/>
      <c r="AI25" s="246"/>
      <c r="AJ25" s="242"/>
      <c r="AK25" s="246"/>
      <c r="AL25" s="242"/>
      <c r="AM25" s="243"/>
      <c r="AN25" s="1"/>
      <c r="AO25" s="281"/>
      <c r="AP25" s="170"/>
      <c r="AQ25" s="170"/>
      <c r="AR25" s="170"/>
      <c r="AS25" s="170"/>
      <c r="AT25" s="282"/>
      <c r="AU25" s="1"/>
      <c r="AV25" s="1"/>
      <c r="AW25" s="1"/>
      <c r="AX25" s="1"/>
      <c r="AY25" s="1"/>
      <c r="AZ25" s="1"/>
      <c r="BA25" s="1"/>
      <c r="BB25" s="1"/>
      <c r="BC25" s="1"/>
      <c r="BD25" s="1"/>
      <c r="BE25" s="1"/>
      <c r="BF25" s="1"/>
      <c r="BG25" s="1"/>
      <c r="BH25" s="1"/>
      <c r="BI25" s="1"/>
    </row>
    <row r="26" spans="1:61" ht="15.75" customHeight="1" x14ac:dyDescent="0.3">
      <c r="A26" s="1"/>
      <c r="B26" s="272"/>
      <c r="C26" s="170"/>
      <c r="D26" s="171"/>
      <c r="E26" s="182"/>
      <c r="F26" s="170"/>
      <c r="G26" s="170"/>
      <c r="H26" s="170"/>
      <c r="I26" s="171"/>
      <c r="J26" s="254" t="e">
        <f>IF(AND('Mapa final'!#REF!="Media",'Mapa final'!#REF!="Leve"),CONCATENATE("R",'Mapa final'!#REF!),"")</f>
        <v>#REF!</v>
      </c>
      <c r="K26" s="253"/>
      <c r="L26" s="240" t="e">
        <f>IF(AND('Mapa final'!#REF!="Media",'Mapa final'!#REF!="Leve"),CONCATENATE("R",'Mapa final'!#REF!),"")</f>
        <v>#REF!</v>
      </c>
      <c r="M26" s="253"/>
      <c r="N26" s="240" t="e">
        <f>IF(AND('Mapa final'!#REF!="Media",'Mapa final'!#REF!="Leve"),CONCATENATE("R",'Mapa final'!#REF!),"")</f>
        <v>#REF!</v>
      </c>
      <c r="O26" s="241"/>
      <c r="P26" s="254" t="e">
        <f>IF(AND('Mapa final'!#REF!="Media",'Mapa final'!#REF!="Menor"),CONCATENATE("R",'Mapa final'!#REF!),"")</f>
        <v>#REF!</v>
      </c>
      <c r="Q26" s="253"/>
      <c r="R26" s="240" t="e">
        <f>IF(AND('Mapa final'!#REF!="Media",'Mapa final'!#REF!="Menor"),CONCATENATE("R",'Mapa final'!#REF!),"")</f>
        <v>#REF!</v>
      </c>
      <c r="S26" s="253"/>
      <c r="T26" s="240" t="e">
        <f>IF(AND('Mapa final'!#REF!="Media",'Mapa final'!#REF!="Menor"),CONCATENATE("R",'Mapa final'!#REF!),"")</f>
        <v>#REF!</v>
      </c>
      <c r="U26" s="241"/>
      <c r="V26" s="254" t="e">
        <f>IF(AND('Mapa final'!#REF!="Media",'Mapa final'!#REF!="Moderado"),CONCATENATE("R",'Mapa final'!#REF!),"")</f>
        <v>#REF!</v>
      </c>
      <c r="W26" s="253"/>
      <c r="X26" s="240" t="e">
        <f>IF(AND('Mapa final'!#REF!="Media",'Mapa final'!#REF!="Moderado"),CONCATENATE("R",'Mapa final'!#REF!),"")</f>
        <v>#REF!</v>
      </c>
      <c r="Y26" s="253"/>
      <c r="Z26" s="240" t="e">
        <f>IF(AND('Mapa final'!#REF!="Media",'Mapa final'!#REF!="Moderado"),CONCATENATE("R",'Mapa final'!#REF!),"")</f>
        <v>#REF!</v>
      </c>
      <c r="AA26" s="241"/>
      <c r="AB26" s="255" t="e">
        <f>IF(AND('Mapa final'!#REF!="Media",'Mapa final'!#REF!="Mayor"),CONCATENATE("R",'Mapa final'!#REF!),"")</f>
        <v>#REF!</v>
      </c>
      <c r="AC26" s="253"/>
      <c r="AD26" s="256" t="e">
        <f>IF(AND('Mapa final'!#REF!="Media",'Mapa final'!#REF!="Mayor"),CONCATENATE("R",'Mapa final'!#REF!),"")</f>
        <v>#REF!</v>
      </c>
      <c r="AE26" s="253"/>
      <c r="AF26" s="256" t="e">
        <f>IF(AND('Mapa final'!#REF!="Media",'Mapa final'!#REF!="Mayor"),CONCATENATE("R",'Mapa final'!#REF!),"")</f>
        <v>#REF!</v>
      </c>
      <c r="AG26" s="241"/>
      <c r="AH26" s="257" t="e">
        <f>IF(AND('Mapa final'!#REF!="Media",'Mapa final'!#REF!="Catastrófico"),CONCATENATE("R",'Mapa final'!#REF!),"")</f>
        <v>#REF!</v>
      </c>
      <c r="AI26" s="253"/>
      <c r="AJ26" s="258" t="e">
        <f>IF(AND('Mapa final'!#REF!="Media",'Mapa final'!#REF!="Catastrófico"),CONCATENATE("R",'Mapa final'!#REF!),"")</f>
        <v>#REF!</v>
      </c>
      <c r="AK26" s="253"/>
      <c r="AL26" s="258" t="e">
        <f>IF(AND('Mapa final'!#REF!="Media",'Mapa final'!#REF!="Catastrófico"),CONCATENATE("R",'Mapa final'!#REF!),"")</f>
        <v>#REF!</v>
      </c>
      <c r="AM26" s="241"/>
      <c r="AN26" s="1"/>
      <c r="AO26" s="281"/>
      <c r="AP26" s="170"/>
      <c r="AQ26" s="170"/>
      <c r="AR26" s="170"/>
      <c r="AS26" s="170"/>
      <c r="AT26" s="282"/>
      <c r="AU26" s="1"/>
      <c r="AV26" s="1"/>
      <c r="AW26" s="1"/>
      <c r="AX26" s="1"/>
      <c r="AY26" s="1"/>
      <c r="AZ26" s="1"/>
      <c r="BA26" s="1"/>
      <c r="BB26" s="1"/>
      <c r="BC26" s="1"/>
      <c r="BD26" s="1"/>
      <c r="BE26" s="1"/>
      <c r="BF26" s="1"/>
      <c r="BG26" s="1"/>
      <c r="BH26" s="1"/>
      <c r="BI26" s="1"/>
    </row>
    <row r="27" spans="1:61" ht="15.75" customHeight="1" x14ac:dyDescent="0.3">
      <c r="A27" s="1"/>
      <c r="B27" s="272"/>
      <c r="C27" s="170"/>
      <c r="D27" s="171"/>
      <c r="E27" s="182"/>
      <c r="F27" s="170"/>
      <c r="G27" s="170"/>
      <c r="H27" s="170"/>
      <c r="I27" s="171"/>
      <c r="J27" s="249"/>
      <c r="K27" s="246"/>
      <c r="L27" s="242"/>
      <c r="M27" s="246"/>
      <c r="N27" s="242"/>
      <c r="O27" s="243"/>
      <c r="P27" s="249"/>
      <c r="Q27" s="246"/>
      <c r="R27" s="242"/>
      <c r="S27" s="246"/>
      <c r="T27" s="242"/>
      <c r="U27" s="243"/>
      <c r="V27" s="249"/>
      <c r="W27" s="246"/>
      <c r="X27" s="242"/>
      <c r="Y27" s="246"/>
      <c r="Z27" s="242"/>
      <c r="AA27" s="243"/>
      <c r="AB27" s="249"/>
      <c r="AC27" s="246"/>
      <c r="AD27" s="242"/>
      <c r="AE27" s="246"/>
      <c r="AF27" s="242"/>
      <c r="AG27" s="243"/>
      <c r="AH27" s="249"/>
      <c r="AI27" s="246"/>
      <c r="AJ27" s="242"/>
      <c r="AK27" s="246"/>
      <c r="AL27" s="242"/>
      <c r="AM27" s="243"/>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75" customHeight="1" x14ac:dyDescent="0.3">
      <c r="A28" s="1"/>
      <c r="B28" s="272"/>
      <c r="C28" s="170"/>
      <c r="D28" s="171"/>
      <c r="E28" s="182"/>
      <c r="F28" s="170"/>
      <c r="G28" s="170"/>
      <c r="H28" s="170"/>
      <c r="I28" s="171"/>
      <c r="J28" s="254" t="e">
        <f>IF(AND('Mapa final'!#REF!="Media",'Mapa final'!#REF!="Leve"),CONCATENATE("R",'Mapa final'!#REF!),"")</f>
        <v>#REF!</v>
      </c>
      <c r="K28" s="253"/>
      <c r="L28" s="240" t="str">
        <f>IF(AND('Mapa final'!$L$75="Media",'Mapa final'!$AI$75="Leve"),CONCATENATE("R",'Mapa final'!$A$75),"")</f>
        <v/>
      </c>
      <c r="M28" s="253"/>
      <c r="N28" s="240" t="str">
        <f>IF(AND('Mapa final'!$L$81="Media",'Mapa final'!$AI$81="Leve"),CONCATENATE("R",'Mapa final'!$A$81),"")</f>
        <v/>
      </c>
      <c r="O28" s="241"/>
      <c r="P28" s="254" t="e">
        <f>IF(AND('Mapa final'!#REF!="Media",'Mapa final'!#REF!="Menor"),CONCATENATE("R",'Mapa final'!#REF!),"")</f>
        <v>#REF!</v>
      </c>
      <c r="Q28" s="253"/>
      <c r="R28" s="240" t="str">
        <f>IF(AND('Mapa final'!$L$75="Media",'Mapa final'!$AI$75="Menor"),CONCATENATE("R",'Mapa final'!$A$75),"")</f>
        <v/>
      </c>
      <c r="S28" s="253"/>
      <c r="T28" s="240" t="str">
        <f>IF(AND('Mapa final'!$L$81="Media",'Mapa final'!$AI$81="Menor"),CONCATENATE("R",'Mapa final'!$A$81),"")</f>
        <v/>
      </c>
      <c r="U28" s="241"/>
      <c r="V28" s="254" t="e">
        <f>IF(AND('Mapa final'!#REF!="Media",'Mapa final'!#REF!="Moderado"),CONCATENATE("R",'Mapa final'!#REF!),"")</f>
        <v>#REF!</v>
      </c>
      <c r="W28" s="253"/>
      <c r="X28" s="240" t="str">
        <f>IF(AND('Mapa final'!$L$75="Media",'Mapa final'!$AI$75="Moderado"),CONCATENATE("R",'Mapa final'!$A$75),"")</f>
        <v/>
      </c>
      <c r="Y28" s="253"/>
      <c r="Z28" s="240" t="str">
        <f>IF(AND('Mapa final'!$L$81="Media",'Mapa final'!$AI$81="Moderado"),CONCATENATE("R",'Mapa final'!$A$81),"")</f>
        <v/>
      </c>
      <c r="AA28" s="241"/>
      <c r="AB28" s="255" t="e">
        <f>IF(AND('Mapa final'!#REF!="Media",'Mapa final'!#REF!="Mayor"),CONCATENATE("R",'Mapa final'!#REF!),"")</f>
        <v>#REF!</v>
      </c>
      <c r="AC28" s="253"/>
      <c r="AD28" s="256" t="str">
        <f>IF(AND('Mapa final'!$L$75="Media",'Mapa final'!$AI$75="Mayor"),CONCATENATE("R",'Mapa final'!$A$75),"")</f>
        <v/>
      </c>
      <c r="AE28" s="253"/>
      <c r="AF28" s="256" t="str">
        <f>IF(AND('Mapa final'!$L$81="Media",'Mapa final'!$AI$81="Mayor"),CONCATENATE("R",'Mapa final'!$A$81),"")</f>
        <v/>
      </c>
      <c r="AG28" s="241"/>
      <c r="AH28" s="257" t="e">
        <f>IF(AND('Mapa final'!#REF!="Media",'Mapa final'!#REF!="Catastrófico"),CONCATENATE("R",'Mapa final'!#REF!),"")</f>
        <v>#REF!</v>
      </c>
      <c r="AI28" s="253"/>
      <c r="AJ28" s="258" t="str">
        <f>IF(AND('Mapa final'!$L$75="Media",'Mapa final'!$AI$75="Catastrófico"),CONCATENATE("R",'Mapa final'!$A$75),"")</f>
        <v/>
      </c>
      <c r="AK28" s="253"/>
      <c r="AL28" s="258" t="str">
        <f>IF(AND('Mapa final'!$L$81="Media",'Mapa final'!$AI$81="Catastrófico"),CONCATENATE("R",'Mapa final'!$A$81),"")</f>
        <v/>
      </c>
      <c r="AM28" s="241"/>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75" customHeight="1" x14ac:dyDescent="0.3">
      <c r="A29" s="1"/>
      <c r="B29" s="272"/>
      <c r="C29" s="170"/>
      <c r="D29" s="171"/>
      <c r="E29" s="262"/>
      <c r="F29" s="263"/>
      <c r="G29" s="263"/>
      <c r="H29" s="263"/>
      <c r="I29" s="266"/>
      <c r="J29" s="249"/>
      <c r="K29" s="246"/>
      <c r="L29" s="242"/>
      <c r="M29" s="246"/>
      <c r="N29" s="242"/>
      <c r="O29" s="243"/>
      <c r="P29" s="262"/>
      <c r="Q29" s="264"/>
      <c r="R29" s="265"/>
      <c r="S29" s="264"/>
      <c r="T29" s="265"/>
      <c r="U29" s="266"/>
      <c r="V29" s="262"/>
      <c r="W29" s="264"/>
      <c r="X29" s="265"/>
      <c r="Y29" s="264"/>
      <c r="Z29" s="265"/>
      <c r="AA29" s="266"/>
      <c r="AB29" s="262"/>
      <c r="AC29" s="264"/>
      <c r="AD29" s="265"/>
      <c r="AE29" s="264"/>
      <c r="AF29" s="265"/>
      <c r="AG29" s="266"/>
      <c r="AH29" s="262"/>
      <c r="AI29" s="264"/>
      <c r="AJ29" s="265"/>
      <c r="AK29" s="264"/>
      <c r="AL29" s="265"/>
      <c r="AM29" s="266"/>
      <c r="AN29" s="1"/>
      <c r="AO29" s="283"/>
      <c r="AP29" s="284"/>
      <c r="AQ29" s="284"/>
      <c r="AR29" s="284"/>
      <c r="AS29" s="284"/>
      <c r="AT29" s="285"/>
      <c r="AU29" s="1"/>
      <c r="AV29" s="1"/>
      <c r="AW29" s="1"/>
      <c r="AX29" s="1"/>
      <c r="AY29" s="1"/>
      <c r="AZ29" s="1"/>
      <c r="BA29" s="1"/>
      <c r="BB29" s="1"/>
      <c r="BC29" s="1"/>
      <c r="BD29" s="1"/>
      <c r="BE29" s="1"/>
      <c r="BF29" s="1"/>
      <c r="BG29" s="1"/>
      <c r="BH29" s="1"/>
      <c r="BI29" s="1"/>
    </row>
    <row r="30" spans="1:61" ht="15.75" customHeight="1" x14ac:dyDescent="0.3">
      <c r="A30" s="1"/>
      <c r="B30" s="272"/>
      <c r="C30" s="170"/>
      <c r="D30" s="171"/>
      <c r="E30" s="260" t="s">
        <v>100</v>
      </c>
      <c r="F30" s="261"/>
      <c r="G30" s="261"/>
      <c r="H30" s="261"/>
      <c r="I30" s="261"/>
      <c r="J30" s="277" t="str">
        <f>IF(AND('Mapa final'!$L$10="Baja",'Mapa final'!$AI$10="Leve"),CONCATENATE("R",'Mapa final'!$A$10),"")</f>
        <v/>
      </c>
      <c r="K30" s="245"/>
      <c r="L30" s="276" t="str">
        <f>IF(AND('Mapa final'!$L$14="Baja",'Mapa final'!$AI$14="Leve"),CONCATENATE("R",'Mapa final'!$A$14),"")</f>
        <v/>
      </c>
      <c r="M30" s="245"/>
      <c r="N30" s="276" t="e">
        <f>IF(AND('Mapa final'!#REF!="Baja",'Mapa final'!#REF!="Leve"),CONCATENATE("R",'Mapa final'!#REF!),"")</f>
        <v>#REF!</v>
      </c>
      <c r="O30" s="247"/>
      <c r="P30" s="244" t="str">
        <f>IF(AND('Mapa final'!$L$10="Baja",'Mapa final'!$AI$10="Menor"),CONCATENATE("R",'Mapa final'!$A$10),"")</f>
        <v/>
      </c>
      <c r="Q30" s="245"/>
      <c r="R30" s="244" t="str">
        <f>IF(AND('Mapa final'!$L$14="Baja",'Mapa final'!$AI$14="Menor"),CONCATENATE("R",'Mapa final'!$A$14),"")</f>
        <v/>
      </c>
      <c r="S30" s="245"/>
      <c r="T30" s="244" t="e">
        <f>IF(AND('Mapa final'!#REF!="Baja",'Mapa final'!#REF!="Menor"),CONCATENATE("R",'Mapa final'!#REF!),"")</f>
        <v>#REF!</v>
      </c>
      <c r="U30" s="247"/>
      <c r="V30" s="259" t="str">
        <f>IF(AND('Mapa final'!$L$10="Baja",'Mapa final'!$AI$10="Moderado"),CONCATENATE("R",'Mapa final'!$A$10),"")</f>
        <v/>
      </c>
      <c r="W30" s="245"/>
      <c r="X30" s="244" t="str">
        <f>IF(AND('Mapa final'!$L$14="Baja",'Mapa final'!$AI$14="Moderado"),CONCATENATE("R",'Mapa final'!$A$14),"")</f>
        <v/>
      </c>
      <c r="Y30" s="245"/>
      <c r="Z30" s="244" t="e">
        <f>IF(AND('Mapa final'!#REF!="Baja",'Mapa final'!#REF!="Moderado"),CONCATENATE("R",'Mapa final'!#REF!),"")</f>
        <v>#REF!</v>
      </c>
      <c r="AA30" s="247"/>
      <c r="AB30" s="248" t="str">
        <f>IF(AND('Mapa final'!$L$10="Baja",'Mapa final'!$AI$10="Mayor"),CONCATENATE("R",'Mapa final'!$A$10),"")</f>
        <v/>
      </c>
      <c r="AC30" s="245"/>
      <c r="AD30" s="250" t="str">
        <f>IF(AND('Mapa final'!$L$14="Baja",'Mapa final'!$AI$14="Mayor"),CONCATENATE("R",'Mapa final'!$A$14),"")</f>
        <v>R2</v>
      </c>
      <c r="AE30" s="245"/>
      <c r="AF30" s="250" t="e">
        <f>IF(AND('Mapa final'!#REF!="Baja",'Mapa final'!#REF!="Mayor"),CONCATENATE("R",'Mapa final'!#REF!),"")</f>
        <v>#REF!</v>
      </c>
      <c r="AG30" s="247"/>
      <c r="AH30" s="267" t="str">
        <f>IF(AND('Mapa final'!$L$10="Baja",'Mapa final'!$AI$10="Catastrófico"),CONCATENATE("R",'Mapa final'!$A$10),"")</f>
        <v/>
      </c>
      <c r="AI30" s="245"/>
      <c r="AJ30" s="251" t="str">
        <f>IF(AND('Mapa final'!$L$14="Baja",'Mapa final'!$AI$14="Catastrófico"),CONCATENATE("R",'Mapa final'!$A$14),"")</f>
        <v/>
      </c>
      <c r="AK30" s="245"/>
      <c r="AL30" s="251" t="e">
        <f>IF(AND('Mapa final'!#REF!="Baja",'Mapa final'!#REF!="Catastrófico"),CONCATENATE("R",'Mapa final'!#REF!),"")</f>
        <v>#REF!</v>
      </c>
      <c r="AM30" s="247"/>
      <c r="AN30" s="1"/>
      <c r="AO30" s="286" t="s">
        <v>101</v>
      </c>
      <c r="AP30" s="279"/>
      <c r="AQ30" s="279"/>
      <c r="AR30" s="279"/>
      <c r="AS30" s="279"/>
      <c r="AT30" s="280"/>
      <c r="AU30" s="1"/>
      <c r="AV30" s="1"/>
      <c r="AW30" s="1"/>
      <c r="AX30" s="1"/>
      <c r="AY30" s="1"/>
      <c r="AZ30" s="1"/>
      <c r="BA30" s="1"/>
      <c r="BB30" s="1"/>
      <c r="BC30" s="1"/>
      <c r="BD30" s="1"/>
      <c r="BE30" s="1"/>
      <c r="BF30" s="1"/>
      <c r="BG30" s="1"/>
      <c r="BH30" s="1"/>
      <c r="BI30" s="1"/>
    </row>
    <row r="31" spans="1:61" ht="15.75" customHeight="1" x14ac:dyDescent="0.3">
      <c r="A31" s="1"/>
      <c r="B31" s="272"/>
      <c r="C31" s="170"/>
      <c r="D31" s="171"/>
      <c r="E31" s="182"/>
      <c r="F31" s="170"/>
      <c r="G31" s="170"/>
      <c r="H31" s="170"/>
      <c r="I31" s="170"/>
      <c r="J31" s="249"/>
      <c r="K31" s="246"/>
      <c r="L31" s="242"/>
      <c r="M31" s="246"/>
      <c r="N31" s="242"/>
      <c r="O31" s="243"/>
      <c r="P31" s="242"/>
      <c r="Q31" s="246"/>
      <c r="R31" s="242"/>
      <c r="S31" s="246"/>
      <c r="T31" s="242"/>
      <c r="U31" s="243"/>
      <c r="V31" s="249"/>
      <c r="W31" s="246"/>
      <c r="X31" s="242"/>
      <c r="Y31" s="246"/>
      <c r="Z31" s="242"/>
      <c r="AA31" s="243"/>
      <c r="AB31" s="249"/>
      <c r="AC31" s="246"/>
      <c r="AD31" s="242"/>
      <c r="AE31" s="246"/>
      <c r="AF31" s="242"/>
      <c r="AG31" s="243"/>
      <c r="AH31" s="249"/>
      <c r="AI31" s="246"/>
      <c r="AJ31" s="242"/>
      <c r="AK31" s="246"/>
      <c r="AL31" s="242"/>
      <c r="AM31" s="243"/>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75" customHeight="1" x14ac:dyDescent="0.3">
      <c r="A32" s="1"/>
      <c r="B32" s="272"/>
      <c r="C32" s="170"/>
      <c r="D32" s="171"/>
      <c r="E32" s="182"/>
      <c r="F32" s="170"/>
      <c r="G32" s="170"/>
      <c r="H32" s="170"/>
      <c r="I32" s="170"/>
      <c r="J32" s="268" t="e">
        <f>IF(AND('Mapa final'!#REF!="Baja",'Mapa final'!#REF!="Leve"),CONCATENATE("R",'Mapa final'!#REF!),"")</f>
        <v>#REF!</v>
      </c>
      <c r="K32" s="253"/>
      <c r="L32" s="252" t="e">
        <f>IF(AND('Mapa final'!#REF!="Baja",'Mapa final'!#REF!="Leve"),CONCATENATE("R",'Mapa final'!#REF!),"")</f>
        <v>#REF!</v>
      </c>
      <c r="M32" s="253"/>
      <c r="N32" s="252" t="e">
        <f>IF(AND('Mapa final'!#REF!="Baja",'Mapa final'!#REF!="Leve"),CONCATENATE("R",'Mapa final'!#REF!),"")</f>
        <v>#REF!</v>
      </c>
      <c r="O32" s="241"/>
      <c r="P32" s="240" t="e">
        <f>IF(AND('Mapa final'!#REF!="Baja",'Mapa final'!#REF!="Menor"),CONCATENATE("R",'Mapa final'!#REF!),"")</f>
        <v>#REF!</v>
      </c>
      <c r="Q32" s="253"/>
      <c r="R32" s="240" t="e">
        <f>IF(AND('Mapa final'!#REF!="Baja",'Mapa final'!#REF!="Menor"),CONCATENATE("R",'Mapa final'!#REF!),"")</f>
        <v>#REF!</v>
      </c>
      <c r="S32" s="253"/>
      <c r="T32" s="240" t="e">
        <f>IF(AND('Mapa final'!#REF!="Baja",'Mapa final'!#REF!="Menor"),CONCATENATE("R",'Mapa final'!#REF!),"")</f>
        <v>#REF!</v>
      </c>
      <c r="U32" s="241"/>
      <c r="V32" s="254" t="e">
        <f>IF(AND('Mapa final'!#REF!="Baja",'Mapa final'!#REF!="Moderado"),CONCATENATE("R",'Mapa final'!#REF!),"")</f>
        <v>#REF!</v>
      </c>
      <c r="W32" s="253"/>
      <c r="X32" s="240" t="e">
        <f>IF(AND('Mapa final'!#REF!="Baja",'Mapa final'!#REF!="Moderado"),CONCATENATE("R",'Mapa final'!#REF!),"")</f>
        <v>#REF!</v>
      </c>
      <c r="Y32" s="253"/>
      <c r="Z32" s="240" t="e">
        <f>IF(AND('Mapa final'!#REF!="Baja",'Mapa final'!#REF!="Moderado"),CONCATENATE("R",'Mapa final'!#REF!),"")</f>
        <v>#REF!</v>
      </c>
      <c r="AA32" s="241"/>
      <c r="AB32" s="255" t="e">
        <f>IF(AND('Mapa final'!#REF!="Baja",'Mapa final'!#REF!="Mayor"),CONCATENATE("R",'Mapa final'!#REF!),"")</f>
        <v>#REF!</v>
      </c>
      <c r="AC32" s="253"/>
      <c r="AD32" s="256" t="e">
        <f>IF(AND('Mapa final'!#REF!="Baja",'Mapa final'!#REF!="Mayor"),CONCATENATE("R",'Mapa final'!#REF!),"")</f>
        <v>#REF!</v>
      </c>
      <c r="AE32" s="253"/>
      <c r="AF32" s="256" t="e">
        <f>IF(AND('Mapa final'!#REF!="Baja",'Mapa final'!#REF!="Mayor"),CONCATENATE("R",'Mapa final'!#REF!),"")</f>
        <v>#REF!</v>
      </c>
      <c r="AG32" s="241"/>
      <c r="AH32" s="257" t="e">
        <f>IF(AND('Mapa final'!#REF!="Baja",'Mapa final'!#REF!="Catastrófico"),CONCATENATE("R",'Mapa final'!#REF!),"")</f>
        <v>#REF!</v>
      </c>
      <c r="AI32" s="253"/>
      <c r="AJ32" s="258" t="e">
        <f>IF(AND('Mapa final'!#REF!="Baja",'Mapa final'!#REF!="Catastrófico"),CONCATENATE("R",'Mapa final'!#REF!),"")</f>
        <v>#REF!</v>
      </c>
      <c r="AK32" s="253"/>
      <c r="AL32" s="258" t="e">
        <f>IF(AND('Mapa final'!#REF!="Baja",'Mapa final'!#REF!="Catastrófico"),CONCATENATE("R",'Mapa final'!#REF!),"")</f>
        <v>#REF!</v>
      </c>
      <c r="AM32" s="241"/>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75" customHeight="1" x14ac:dyDescent="0.3">
      <c r="A33" s="1"/>
      <c r="B33" s="272"/>
      <c r="C33" s="170"/>
      <c r="D33" s="171"/>
      <c r="E33" s="182"/>
      <c r="F33" s="170"/>
      <c r="G33" s="170"/>
      <c r="H33" s="170"/>
      <c r="I33" s="170"/>
      <c r="J33" s="249"/>
      <c r="K33" s="246"/>
      <c r="L33" s="242"/>
      <c r="M33" s="246"/>
      <c r="N33" s="242"/>
      <c r="O33" s="243"/>
      <c r="P33" s="242"/>
      <c r="Q33" s="246"/>
      <c r="R33" s="242"/>
      <c r="S33" s="246"/>
      <c r="T33" s="242"/>
      <c r="U33" s="243"/>
      <c r="V33" s="249"/>
      <c r="W33" s="246"/>
      <c r="X33" s="242"/>
      <c r="Y33" s="246"/>
      <c r="Z33" s="242"/>
      <c r="AA33" s="243"/>
      <c r="AB33" s="249"/>
      <c r="AC33" s="246"/>
      <c r="AD33" s="242"/>
      <c r="AE33" s="246"/>
      <c r="AF33" s="242"/>
      <c r="AG33" s="243"/>
      <c r="AH33" s="249"/>
      <c r="AI33" s="246"/>
      <c r="AJ33" s="242"/>
      <c r="AK33" s="246"/>
      <c r="AL33" s="242"/>
      <c r="AM33" s="243"/>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75" customHeight="1" x14ac:dyDescent="0.3">
      <c r="A34" s="1"/>
      <c r="B34" s="272"/>
      <c r="C34" s="170"/>
      <c r="D34" s="171"/>
      <c r="E34" s="182"/>
      <c r="F34" s="170"/>
      <c r="G34" s="170"/>
      <c r="H34" s="170"/>
      <c r="I34" s="170"/>
      <c r="J34" s="268" t="e">
        <f>IF(AND('Mapa final'!#REF!="Baja",'Mapa final'!#REF!="Leve"),CONCATENATE("R",'Mapa final'!#REF!),"")</f>
        <v>#REF!</v>
      </c>
      <c r="K34" s="253"/>
      <c r="L34" s="252" t="e">
        <f>IF(AND('Mapa final'!#REF!="Baja",'Mapa final'!#REF!="Leve"),CONCATENATE("R",'Mapa final'!#REF!),"")</f>
        <v>#REF!</v>
      </c>
      <c r="M34" s="253"/>
      <c r="N34" s="252" t="e">
        <f>IF(AND('Mapa final'!#REF!="Baja",'Mapa final'!#REF!="Leve"),CONCATENATE("R",'Mapa final'!#REF!),"")</f>
        <v>#REF!</v>
      </c>
      <c r="O34" s="241"/>
      <c r="P34" s="240" t="e">
        <f>IF(AND('Mapa final'!#REF!="Baja",'Mapa final'!#REF!="Menor"),CONCATENATE("R",'Mapa final'!#REF!),"")</f>
        <v>#REF!</v>
      </c>
      <c r="Q34" s="253"/>
      <c r="R34" s="240" t="e">
        <f>IF(AND('Mapa final'!#REF!="Baja",'Mapa final'!#REF!="Menor"),CONCATENATE("R",'Mapa final'!#REF!),"")</f>
        <v>#REF!</v>
      </c>
      <c r="S34" s="253"/>
      <c r="T34" s="240" t="e">
        <f>IF(AND('Mapa final'!#REF!="Baja",'Mapa final'!#REF!="Menor"),CONCATENATE("R",'Mapa final'!#REF!),"")</f>
        <v>#REF!</v>
      </c>
      <c r="U34" s="241"/>
      <c r="V34" s="254" t="e">
        <f>IF(AND('Mapa final'!#REF!="Baja",'Mapa final'!#REF!="Moderado"),CONCATENATE("R",'Mapa final'!#REF!),"")</f>
        <v>#REF!</v>
      </c>
      <c r="W34" s="253"/>
      <c r="X34" s="240" t="e">
        <f>IF(AND('Mapa final'!#REF!="Baja",'Mapa final'!#REF!="Moderado"),CONCATENATE("R",'Mapa final'!#REF!),"")</f>
        <v>#REF!</v>
      </c>
      <c r="Y34" s="253"/>
      <c r="Z34" s="240" t="e">
        <f>IF(AND('Mapa final'!#REF!="Baja",'Mapa final'!#REF!="Moderado"),CONCATENATE("R",'Mapa final'!#REF!),"")</f>
        <v>#REF!</v>
      </c>
      <c r="AA34" s="241"/>
      <c r="AB34" s="255" t="e">
        <f>IF(AND('Mapa final'!#REF!="Baja",'Mapa final'!#REF!="Mayor"),CONCATENATE("R",'Mapa final'!#REF!),"")</f>
        <v>#REF!</v>
      </c>
      <c r="AC34" s="253"/>
      <c r="AD34" s="256" t="e">
        <f>IF(AND('Mapa final'!#REF!="Baja",'Mapa final'!#REF!="Mayor"),CONCATENATE("R",'Mapa final'!#REF!),"")</f>
        <v>#REF!</v>
      </c>
      <c r="AE34" s="253"/>
      <c r="AF34" s="256" t="e">
        <f>IF(AND('Mapa final'!#REF!="Baja",'Mapa final'!#REF!="Mayor"),CONCATENATE("R",'Mapa final'!#REF!),"")</f>
        <v>#REF!</v>
      </c>
      <c r="AG34" s="241"/>
      <c r="AH34" s="257" t="e">
        <f>IF(AND('Mapa final'!#REF!="Baja",'Mapa final'!#REF!="Catastrófico"),CONCATENATE("R",'Mapa final'!#REF!),"")</f>
        <v>#REF!</v>
      </c>
      <c r="AI34" s="253"/>
      <c r="AJ34" s="258" t="e">
        <f>IF(AND('Mapa final'!#REF!="Baja",'Mapa final'!#REF!="Catastrófico"),CONCATENATE("R",'Mapa final'!#REF!),"")</f>
        <v>#REF!</v>
      </c>
      <c r="AK34" s="253"/>
      <c r="AL34" s="258" t="e">
        <f>IF(AND('Mapa final'!#REF!="Baja",'Mapa final'!#REF!="Catastrófico"),CONCATENATE("R",'Mapa final'!#REF!),"")</f>
        <v>#REF!</v>
      </c>
      <c r="AM34" s="241"/>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3">
      <c r="A35" s="1"/>
      <c r="B35" s="272"/>
      <c r="C35" s="170"/>
      <c r="D35" s="171"/>
      <c r="E35" s="182"/>
      <c r="F35" s="170"/>
      <c r="G35" s="170"/>
      <c r="H35" s="170"/>
      <c r="I35" s="170"/>
      <c r="J35" s="249"/>
      <c r="K35" s="246"/>
      <c r="L35" s="242"/>
      <c r="M35" s="246"/>
      <c r="N35" s="242"/>
      <c r="O35" s="243"/>
      <c r="P35" s="242"/>
      <c r="Q35" s="246"/>
      <c r="R35" s="242"/>
      <c r="S35" s="246"/>
      <c r="T35" s="242"/>
      <c r="U35" s="243"/>
      <c r="V35" s="249"/>
      <c r="W35" s="246"/>
      <c r="X35" s="242"/>
      <c r="Y35" s="246"/>
      <c r="Z35" s="242"/>
      <c r="AA35" s="243"/>
      <c r="AB35" s="249"/>
      <c r="AC35" s="246"/>
      <c r="AD35" s="242"/>
      <c r="AE35" s="246"/>
      <c r="AF35" s="242"/>
      <c r="AG35" s="243"/>
      <c r="AH35" s="249"/>
      <c r="AI35" s="246"/>
      <c r="AJ35" s="242"/>
      <c r="AK35" s="246"/>
      <c r="AL35" s="242"/>
      <c r="AM35" s="243"/>
      <c r="AN35" s="1"/>
      <c r="AO35" s="281"/>
      <c r="AP35" s="170"/>
      <c r="AQ35" s="170"/>
      <c r="AR35" s="170"/>
      <c r="AS35" s="170"/>
      <c r="AT35" s="282"/>
      <c r="AU35" s="1"/>
      <c r="AV35" s="1"/>
      <c r="AW35" s="1"/>
      <c r="AX35" s="1"/>
      <c r="AY35" s="1"/>
      <c r="AZ35" s="1"/>
      <c r="BA35" s="1"/>
      <c r="BB35" s="1"/>
      <c r="BC35" s="1"/>
      <c r="BD35" s="1"/>
      <c r="BE35" s="1"/>
      <c r="BF35" s="1"/>
      <c r="BG35" s="1"/>
      <c r="BH35" s="1"/>
      <c r="BI35" s="1"/>
    </row>
    <row r="36" spans="1:61" ht="15.75" customHeight="1" x14ac:dyDescent="0.3">
      <c r="A36" s="1"/>
      <c r="B36" s="272"/>
      <c r="C36" s="170"/>
      <c r="D36" s="171"/>
      <c r="E36" s="182"/>
      <c r="F36" s="170"/>
      <c r="G36" s="170"/>
      <c r="H36" s="170"/>
      <c r="I36" s="170"/>
      <c r="J36" s="268" t="e">
        <f>IF(AND('Mapa final'!#REF!="Baja",'Mapa final'!#REF!="Leve"),CONCATENATE("R",'Mapa final'!#REF!),"")</f>
        <v>#REF!</v>
      </c>
      <c r="K36" s="253"/>
      <c r="L36" s="252" t="str">
        <f>IF(AND('Mapa final'!$L$75="Baja",'Mapa final'!$AI$75="Leve"),CONCATENATE("R",'Mapa final'!$A$75),"")</f>
        <v/>
      </c>
      <c r="M36" s="253"/>
      <c r="N36" s="252" t="str">
        <f>IF(AND('Mapa final'!$L$81="Baja",'Mapa final'!$AI$81="Leve"),CONCATENATE("R",'Mapa final'!$A$81),"")</f>
        <v/>
      </c>
      <c r="O36" s="241"/>
      <c r="P36" s="240" t="e">
        <f>IF(AND('Mapa final'!#REF!="Baja",'Mapa final'!#REF!="Menor"),CONCATENATE("R",'Mapa final'!#REF!),"")</f>
        <v>#REF!</v>
      </c>
      <c r="Q36" s="253"/>
      <c r="R36" s="240" t="str">
        <f>IF(AND('Mapa final'!$L$75="Baja",'Mapa final'!$AI$75="Menor"),CONCATENATE("R",'Mapa final'!$A$75),"")</f>
        <v/>
      </c>
      <c r="S36" s="253"/>
      <c r="T36" s="240" t="str">
        <f>IF(AND('Mapa final'!$L$81="Baja",'Mapa final'!$AI$81="Menor"),CONCATENATE("R",'Mapa final'!$A$81),"")</f>
        <v/>
      </c>
      <c r="U36" s="241"/>
      <c r="V36" s="254" t="e">
        <f>IF(AND('Mapa final'!#REF!="Baja",'Mapa final'!#REF!="Moderado"),CONCATENATE("R",'Mapa final'!#REF!),"")</f>
        <v>#REF!</v>
      </c>
      <c r="W36" s="253"/>
      <c r="X36" s="240" t="str">
        <f>IF(AND('Mapa final'!$L$75="Baja",'Mapa final'!$AI$75="Moderado"),CONCATENATE("R",'Mapa final'!$A$75),"")</f>
        <v/>
      </c>
      <c r="Y36" s="253"/>
      <c r="Z36" s="240" t="str">
        <f>IF(AND('Mapa final'!$L$81="Baja",'Mapa final'!$AI$81="Moderado"),CONCATENATE("R",'Mapa final'!$A$81),"")</f>
        <v/>
      </c>
      <c r="AA36" s="241"/>
      <c r="AB36" s="255" t="e">
        <f>IF(AND('Mapa final'!#REF!="Baja",'Mapa final'!#REF!="Mayor"),CONCATENATE("R",'Mapa final'!#REF!),"")</f>
        <v>#REF!</v>
      </c>
      <c r="AC36" s="253"/>
      <c r="AD36" s="256" t="str">
        <f>IF(AND('Mapa final'!$L$75="Baja",'Mapa final'!$AI$75="Mayor"),CONCATENATE("R",'Mapa final'!$A$75),"")</f>
        <v/>
      </c>
      <c r="AE36" s="253"/>
      <c r="AF36" s="256" t="str">
        <f>IF(AND('Mapa final'!$L$81="Baja",'Mapa final'!$AI$81="Mayor"),CONCATENATE("R",'Mapa final'!$A$81),"")</f>
        <v/>
      </c>
      <c r="AG36" s="241"/>
      <c r="AH36" s="257" t="e">
        <f>IF(AND('Mapa final'!#REF!="Baja",'Mapa final'!#REF!="Catastrófico"),CONCATENATE("R",'Mapa final'!#REF!),"")</f>
        <v>#REF!</v>
      </c>
      <c r="AI36" s="253"/>
      <c r="AJ36" s="258" t="str">
        <f>IF(AND('Mapa final'!$L$75="Baja",'Mapa final'!$AI$75="Catastrófico"),CONCATENATE("R",'Mapa final'!$A$75),"")</f>
        <v/>
      </c>
      <c r="AK36" s="253"/>
      <c r="AL36" s="258" t="str">
        <f>IF(AND('Mapa final'!$L$81="Baja",'Mapa final'!$AI$81="Catastrófico"),CONCATENATE("R",'Mapa final'!$A$81),"")</f>
        <v/>
      </c>
      <c r="AM36" s="241"/>
      <c r="AN36" s="1"/>
      <c r="AO36" s="281"/>
      <c r="AP36" s="170"/>
      <c r="AQ36" s="170"/>
      <c r="AR36" s="170"/>
      <c r="AS36" s="170"/>
      <c r="AT36" s="282"/>
      <c r="AU36" s="1"/>
      <c r="AV36" s="1"/>
      <c r="AW36" s="1"/>
      <c r="AX36" s="1"/>
      <c r="AY36" s="1"/>
      <c r="AZ36" s="1"/>
      <c r="BA36" s="1"/>
      <c r="BB36" s="1"/>
      <c r="BC36" s="1"/>
      <c r="BD36" s="1"/>
      <c r="BE36" s="1"/>
      <c r="BF36" s="1"/>
      <c r="BG36" s="1"/>
      <c r="BH36" s="1"/>
      <c r="BI36" s="1"/>
    </row>
    <row r="37" spans="1:61" ht="15.75" customHeight="1" x14ac:dyDescent="0.3">
      <c r="A37" s="1"/>
      <c r="B37" s="272"/>
      <c r="C37" s="170"/>
      <c r="D37" s="171"/>
      <c r="E37" s="262"/>
      <c r="F37" s="263"/>
      <c r="G37" s="263"/>
      <c r="H37" s="263"/>
      <c r="I37" s="263"/>
      <c r="J37" s="262"/>
      <c r="K37" s="264"/>
      <c r="L37" s="265"/>
      <c r="M37" s="264"/>
      <c r="N37" s="265"/>
      <c r="O37" s="266"/>
      <c r="P37" s="265"/>
      <c r="Q37" s="264"/>
      <c r="R37" s="265"/>
      <c r="S37" s="264"/>
      <c r="T37" s="265"/>
      <c r="U37" s="266"/>
      <c r="V37" s="262"/>
      <c r="W37" s="264"/>
      <c r="X37" s="265"/>
      <c r="Y37" s="264"/>
      <c r="Z37" s="265"/>
      <c r="AA37" s="266"/>
      <c r="AB37" s="262"/>
      <c r="AC37" s="264"/>
      <c r="AD37" s="265"/>
      <c r="AE37" s="264"/>
      <c r="AF37" s="265"/>
      <c r="AG37" s="266"/>
      <c r="AH37" s="262"/>
      <c r="AI37" s="264"/>
      <c r="AJ37" s="265"/>
      <c r="AK37" s="264"/>
      <c r="AL37" s="265"/>
      <c r="AM37" s="266"/>
      <c r="AN37" s="1"/>
      <c r="AO37" s="283"/>
      <c r="AP37" s="284"/>
      <c r="AQ37" s="284"/>
      <c r="AR37" s="284"/>
      <c r="AS37" s="284"/>
      <c r="AT37" s="285"/>
      <c r="AU37" s="1"/>
      <c r="AV37" s="1"/>
      <c r="AW37" s="1"/>
      <c r="AX37" s="1"/>
      <c r="AY37" s="1"/>
      <c r="AZ37" s="1"/>
      <c r="BA37" s="1"/>
      <c r="BB37" s="1"/>
      <c r="BC37" s="1"/>
      <c r="BD37" s="1"/>
      <c r="BE37" s="1"/>
      <c r="BF37" s="1"/>
      <c r="BG37" s="1"/>
      <c r="BH37" s="1"/>
      <c r="BI37" s="1"/>
    </row>
    <row r="38" spans="1:61" ht="15.75" customHeight="1" x14ac:dyDescent="0.3">
      <c r="A38" s="1"/>
      <c r="B38" s="272"/>
      <c r="C38" s="170"/>
      <c r="D38" s="171"/>
      <c r="E38" s="260" t="s">
        <v>102</v>
      </c>
      <c r="F38" s="261"/>
      <c r="G38" s="261"/>
      <c r="H38" s="261"/>
      <c r="I38" s="247"/>
      <c r="J38" s="277" t="str">
        <f>IF(AND('Mapa final'!$L$10="Muy Baja",'Mapa final'!$AI$10="Leve"),CONCATENATE("R",'Mapa final'!$A$10),"")</f>
        <v/>
      </c>
      <c r="K38" s="245"/>
      <c r="L38" s="276" t="str">
        <f>IF(AND('Mapa final'!$L$14="Muy Baja",'Mapa final'!$AI$14="Leve"),CONCATENATE("R",'Mapa final'!$A$14),"")</f>
        <v/>
      </c>
      <c r="M38" s="245"/>
      <c r="N38" s="276" t="e">
        <f>IF(AND('Mapa final'!#REF!="Muy Baja",'Mapa final'!#REF!="Leve"),CONCATENATE("R",'Mapa final'!#REF!),"")</f>
        <v>#REF!</v>
      </c>
      <c r="O38" s="247"/>
      <c r="P38" s="277" t="str">
        <f>IF(AND('Mapa final'!$L$10="Muy Baja",'Mapa final'!$AI$10="Menor"),CONCATENATE("R",'Mapa final'!$A$10),"")</f>
        <v/>
      </c>
      <c r="Q38" s="245"/>
      <c r="R38" s="276" t="str">
        <f>IF(AND('Mapa final'!$L$14="Muy Baja",'Mapa final'!$AI$14="Menor"),CONCATENATE("R",'Mapa final'!$A$14),"")</f>
        <v/>
      </c>
      <c r="S38" s="245"/>
      <c r="T38" s="276" t="e">
        <f>IF(AND('Mapa final'!#REF!="Muy Baja",'Mapa final'!#REF!="Menor"),CONCATENATE("R",'Mapa final'!#REF!),"")</f>
        <v>#REF!</v>
      </c>
      <c r="U38" s="247"/>
      <c r="V38" s="259" t="str">
        <f>IF(AND('Mapa final'!$L$10="Muy Baja",'Mapa final'!$AI$10="Moderado"),CONCATENATE("R",'Mapa final'!$A$10),"")</f>
        <v/>
      </c>
      <c r="W38" s="245"/>
      <c r="X38" s="244" t="str">
        <f>IF(AND('Mapa final'!$L$14="Muy Baja",'Mapa final'!$AI$14="Moderado"),CONCATENATE("R",'Mapa final'!$A$14),"")</f>
        <v/>
      </c>
      <c r="Y38" s="245"/>
      <c r="Z38" s="244" t="e">
        <f>IF(AND('Mapa final'!#REF!="Muy Baja",'Mapa final'!#REF!="Moderado"),CONCATENATE("R",'Mapa final'!#REF!),"")</f>
        <v>#REF!</v>
      </c>
      <c r="AA38" s="247"/>
      <c r="AB38" s="248" t="str">
        <f>IF(AND('Mapa final'!$L$10="Muy Baja",'Mapa final'!$AI$10="Mayor"),CONCATENATE("R",'Mapa final'!$A$10),"")</f>
        <v/>
      </c>
      <c r="AC38" s="245"/>
      <c r="AD38" s="250" t="str">
        <f>IF(AND('Mapa final'!$L$14="Muy Baja",'Mapa final'!$AI$14="Mayor"),CONCATENATE("R",'Mapa final'!$A$14),"")</f>
        <v/>
      </c>
      <c r="AE38" s="245"/>
      <c r="AF38" s="250" t="e">
        <f>IF(AND('Mapa final'!#REF!="Muy Baja",'Mapa final'!#REF!="Mayor"),CONCATENATE("R",'Mapa final'!#REF!),"")</f>
        <v>#REF!</v>
      </c>
      <c r="AG38" s="247"/>
      <c r="AH38" s="267" t="str">
        <f>IF(AND('Mapa final'!$L$10="Muy Baja",'Mapa final'!$AI$10="Catastrófico"),CONCATENATE("R",'Mapa final'!$A$10),"")</f>
        <v/>
      </c>
      <c r="AI38" s="245"/>
      <c r="AJ38" s="251" t="str">
        <f>IF(AND('Mapa final'!$L$14="Muy Baja",'Mapa final'!$AI$14="Catastrófico"),CONCATENATE("R",'Mapa final'!$A$14),"")</f>
        <v/>
      </c>
      <c r="AK38" s="245"/>
      <c r="AL38" s="251" t="e">
        <f>IF(AND('Mapa final'!#REF!="Muy Baja",'Mapa final'!#REF!="Catastrófico"),CONCATENATE("R",'Mapa final'!#REF!),"")</f>
        <v>#REF!</v>
      </c>
      <c r="AM38" s="247"/>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x14ac:dyDescent="0.3">
      <c r="A39" s="1"/>
      <c r="B39" s="272"/>
      <c r="C39" s="170"/>
      <c r="D39" s="171"/>
      <c r="E39" s="182"/>
      <c r="F39" s="170"/>
      <c r="G39" s="170"/>
      <c r="H39" s="170"/>
      <c r="I39" s="171"/>
      <c r="J39" s="249"/>
      <c r="K39" s="246"/>
      <c r="L39" s="242"/>
      <c r="M39" s="246"/>
      <c r="N39" s="242"/>
      <c r="O39" s="243"/>
      <c r="P39" s="249"/>
      <c r="Q39" s="246"/>
      <c r="R39" s="242"/>
      <c r="S39" s="246"/>
      <c r="T39" s="242"/>
      <c r="U39" s="243"/>
      <c r="V39" s="249"/>
      <c r="W39" s="246"/>
      <c r="X39" s="242"/>
      <c r="Y39" s="246"/>
      <c r="Z39" s="242"/>
      <c r="AA39" s="243"/>
      <c r="AB39" s="249"/>
      <c r="AC39" s="246"/>
      <c r="AD39" s="242"/>
      <c r="AE39" s="246"/>
      <c r="AF39" s="242"/>
      <c r="AG39" s="243"/>
      <c r="AH39" s="249"/>
      <c r="AI39" s="246"/>
      <c r="AJ39" s="242"/>
      <c r="AK39" s="246"/>
      <c r="AL39" s="242"/>
      <c r="AM39" s="243"/>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x14ac:dyDescent="0.3">
      <c r="A40" s="1"/>
      <c r="B40" s="272"/>
      <c r="C40" s="170"/>
      <c r="D40" s="171"/>
      <c r="E40" s="182"/>
      <c r="F40" s="170"/>
      <c r="G40" s="170"/>
      <c r="H40" s="170"/>
      <c r="I40" s="171"/>
      <c r="J40" s="268" t="e">
        <f>IF(AND('Mapa final'!#REF!="Muy Baja",'Mapa final'!#REF!="Leve"),CONCATENATE("R",'Mapa final'!#REF!),"")</f>
        <v>#REF!</v>
      </c>
      <c r="K40" s="253"/>
      <c r="L40" s="252" t="e">
        <f>IF(AND('Mapa final'!#REF!="Muy Baja",'Mapa final'!#REF!="Leve"),CONCATENATE("R",'Mapa final'!#REF!),"")</f>
        <v>#REF!</v>
      </c>
      <c r="M40" s="253"/>
      <c r="N40" s="252" t="e">
        <f>IF(AND('Mapa final'!#REF!="Muy Baja",'Mapa final'!#REF!="Leve"),CONCATENATE("R",'Mapa final'!#REF!),"")</f>
        <v>#REF!</v>
      </c>
      <c r="O40" s="241"/>
      <c r="P40" s="268" t="e">
        <f>IF(AND('Mapa final'!#REF!="Muy Baja",'Mapa final'!#REF!="Menor"),CONCATENATE("R",'Mapa final'!#REF!),"")</f>
        <v>#REF!</v>
      </c>
      <c r="Q40" s="253"/>
      <c r="R40" s="252" t="e">
        <f>IF(AND('Mapa final'!#REF!="Muy Baja",'Mapa final'!#REF!="Menor"),CONCATENATE("R",'Mapa final'!#REF!),"")</f>
        <v>#REF!</v>
      </c>
      <c r="S40" s="253"/>
      <c r="T40" s="252" t="e">
        <f>IF(AND('Mapa final'!#REF!="Muy Baja",'Mapa final'!#REF!="Menor"),CONCATENATE("R",'Mapa final'!#REF!),"")</f>
        <v>#REF!</v>
      </c>
      <c r="U40" s="241"/>
      <c r="V40" s="254" t="e">
        <f>IF(AND('Mapa final'!#REF!="Muy Baja",'Mapa final'!#REF!="Moderado"),CONCATENATE("R",'Mapa final'!#REF!),"")</f>
        <v>#REF!</v>
      </c>
      <c r="W40" s="253"/>
      <c r="X40" s="240" t="e">
        <f>IF(AND('Mapa final'!#REF!="Muy Baja",'Mapa final'!#REF!="Moderado"),CONCATENATE("R",'Mapa final'!#REF!),"")</f>
        <v>#REF!</v>
      </c>
      <c r="Y40" s="253"/>
      <c r="Z40" s="240" t="e">
        <f>IF(AND('Mapa final'!#REF!="Muy Baja",'Mapa final'!#REF!="Moderado"),CONCATENATE("R",'Mapa final'!#REF!),"")</f>
        <v>#REF!</v>
      </c>
      <c r="AA40" s="241"/>
      <c r="AB40" s="255" t="e">
        <f>IF(AND('Mapa final'!#REF!="Muy Baja",'Mapa final'!#REF!="Mayor"),CONCATENATE("R",'Mapa final'!#REF!),"")</f>
        <v>#REF!</v>
      </c>
      <c r="AC40" s="253"/>
      <c r="AD40" s="256" t="e">
        <f>IF(AND('Mapa final'!#REF!="Muy Baja",'Mapa final'!#REF!="Mayor"),CONCATENATE("R",'Mapa final'!#REF!),"")</f>
        <v>#REF!</v>
      </c>
      <c r="AE40" s="253"/>
      <c r="AF40" s="256" t="e">
        <f>IF(AND('Mapa final'!#REF!="Muy Baja",'Mapa final'!#REF!="Mayor"),CONCATENATE("R",'Mapa final'!#REF!),"")</f>
        <v>#REF!</v>
      </c>
      <c r="AG40" s="241"/>
      <c r="AH40" s="257" t="e">
        <f>IF(AND('Mapa final'!#REF!="Muy Baja",'Mapa final'!#REF!="Catastrófico"),CONCATENATE("R",'Mapa final'!#REF!),"")</f>
        <v>#REF!</v>
      </c>
      <c r="AI40" s="253"/>
      <c r="AJ40" s="258" t="e">
        <f>IF(AND('Mapa final'!#REF!="Muy Baja",'Mapa final'!#REF!="Catastrófico"),CONCATENATE("R",'Mapa final'!#REF!),"")</f>
        <v>#REF!</v>
      </c>
      <c r="AK40" s="253"/>
      <c r="AL40" s="258" t="e">
        <f>IF(AND('Mapa final'!#REF!="Muy Baja",'Mapa final'!#REF!="Catastrófico"),CONCATENATE("R",'Mapa final'!#REF!),"")</f>
        <v>#REF!</v>
      </c>
      <c r="AM40" s="241"/>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x14ac:dyDescent="0.3">
      <c r="A41" s="1"/>
      <c r="B41" s="272"/>
      <c r="C41" s="170"/>
      <c r="D41" s="171"/>
      <c r="E41" s="182"/>
      <c r="F41" s="170"/>
      <c r="G41" s="170"/>
      <c r="H41" s="170"/>
      <c r="I41" s="171"/>
      <c r="J41" s="249"/>
      <c r="K41" s="246"/>
      <c r="L41" s="242"/>
      <c r="M41" s="246"/>
      <c r="N41" s="242"/>
      <c r="O41" s="243"/>
      <c r="P41" s="249"/>
      <c r="Q41" s="246"/>
      <c r="R41" s="242"/>
      <c r="S41" s="246"/>
      <c r="T41" s="242"/>
      <c r="U41" s="243"/>
      <c r="V41" s="249"/>
      <c r="W41" s="246"/>
      <c r="X41" s="242"/>
      <c r="Y41" s="246"/>
      <c r="Z41" s="242"/>
      <c r="AA41" s="243"/>
      <c r="AB41" s="249"/>
      <c r="AC41" s="246"/>
      <c r="AD41" s="242"/>
      <c r="AE41" s="246"/>
      <c r="AF41" s="242"/>
      <c r="AG41" s="243"/>
      <c r="AH41" s="249"/>
      <c r="AI41" s="246"/>
      <c r="AJ41" s="242"/>
      <c r="AK41" s="246"/>
      <c r="AL41" s="242"/>
      <c r="AM41" s="243"/>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x14ac:dyDescent="0.3">
      <c r="A42" s="1"/>
      <c r="B42" s="272"/>
      <c r="C42" s="170"/>
      <c r="D42" s="171"/>
      <c r="E42" s="182"/>
      <c r="F42" s="170"/>
      <c r="G42" s="170"/>
      <c r="H42" s="170"/>
      <c r="I42" s="171"/>
      <c r="J42" s="268" t="e">
        <f>IF(AND('Mapa final'!#REF!="Muy Baja",'Mapa final'!#REF!="Leve"),CONCATENATE("R",'Mapa final'!#REF!),"")</f>
        <v>#REF!</v>
      </c>
      <c r="K42" s="253"/>
      <c r="L42" s="252" t="e">
        <f>IF(AND('Mapa final'!#REF!="Muy Baja",'Mapa final'!#REF!="Leve"),CONCATENATE("R",'Mapa final'!#REF!),"")</f>
        <v>#REF!</v>
      </c>
      <c r="M42" s="253"/>
      <c r="N42" s="252" t="e">
        <f>IF(AND('Mapa final'!#REF!="Muy Baja",'Mapa final'!#REF!="Leve"),CONCATENATE("R",'Mapa final'!#REF!),"")</f>
        <v>#REF!</v>
      </c>
      <c r="O42" s="241"/>
      <c r="P42" s="268" t="e">
        <f>IF(AND('Mapa final'!#REF!="Muy Baja",'Mapa final'!#REF!="Menor"),CONCATENATE("R",'Mapa final'!#REF!),"")</f>
        <v>#REF!</v>
      </c>
      <c r="Q42" s="253"/>
      <c r="R42" s="252" t="e">
        <f>IF(AND('Mapa final'!#REF!="Muy Baja",'Mapa final'!#REF!="Menor"),CONCATENATE("R",'Mapa final'!#REF!),"")</f>
        <v>#REF!</v>
      </c>
      <c r="S42" s="253"/>
      <c r="T42" s="252" t="e">
        <f>IF(AND('Mapa final'!#REF!="Muy Baja",'Mapa final'!#REF!="Menor"),CONCATENATE("R",'Mapa final'!#REF!),"")</f>
        <v>#REF!</v>
      </c>
      <c r="U42" s="241"/>
      <c r="V42" s="254" t="e">
        <f>IF(AND('Mapa final'!#REF!="Muy Baja",'Mapa final'!#REF!="Moderado"),CONCATENATE("R",'Mapa final'!#REF!),"")</f>
        <v>#REF!</v>
      </c>
      <c r="W42" s="253"/>
      <c r="X42" s="240" t="e">
        <f>IF(AND('Mapa final'!#REF!="Muy Baja",'Mapa final'!#REF!="Moderado"),CONCATENATE("R",'Mapa final'!#REF!),"")</f>
        <v>#REF!</v>
      </c>
      <c r="Y42" s="253"/>
      <c r="Z42" s="240" t="e">
        <f>IF(AND('Mapa final'!#REF!="Muy Baja",'Mapa final'!#REF!="Moderado"),CONCATENATE("R",'Mapa final'!#REF!),"")</f>
        <v>#REF!</v>
      </c>
      <c r="AA42" s="241"/>
      <c r="AB42" s="255" t="e">
        <f>IF(AND('Mapa final'!#REF!="Muy Baja",'Mapa final'!#REF!="Mayor"),CONCATENATE("R",'Mapa final'!#REF!),"")</f>
        <v>#REF!</v>
      </c>
      <c r="AC42" s="253"/>
      <c r="AD42" s="256" t="e">
        <f>IF(AND('Mapa final'!#REF!="Muy Baja",'Mapa final'!#REF!="Mayor"),CONCATENATE("R",'Mapa final'!#REF!),"")</f>
        <v>#REF!</v>
      </c>
      <c r="AE42" s="253"/>
      <c r="AF42" s="256" t="e">
        <f>IF(AND('Mapa final'!#REF!="Muy Baja",'Mapa final'!#REF!="Mayor"),CONCATENATE("R",'Mapa final'!#REF!),"")</f>
        <v>#REF!</v>
      </c>
      <c r="AG42" s="241"/>
      <c r="AH42" s="257" t="e">
        <f>IF(AND('Mapa final'!#REF!="Muy Baja",'Mapa final'!#REF!="Catastrófico"),CONCATENATE("R",'Mapa final'!#REF!),"")</f>
        <v>#REF!</v>
      </c>
      <c r="AI42" s="253"/>
      <c r="AJ42" s="258" t="e">
        <f>IF(AND('Mapa final'!#REF!="Muy Baja",'Mapa final'!#REF!="Catastrófico"),CONCATENATE("R",'Mapa final'!#REF!),"")</f>
        <v>#REF!</v>
      </c>
      <c r="AK42" s="253"/>
      <c r="AL42" s="258" t="e">
        <f>IF(AND('Mapa final'!#REF!="Muy Baja",'Mapa final'!#REF!="Catastrófico"),CONCATENATE("R",'Mapa final'!#REF!),"")</f>
        <v>#REF!</v>
      </c>
      <c r="AM42" s="241"/>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x14ac:dyDescent="0.3">
      <c r="A43" s="1"/>
      <c r="B43" s="272"/>
      <c r="C43" s="170"/>
      <c r="D43" s="171"/>
      <c r="E43" s="182"/>
      <c r="F43" s="170"/>
      <c r="G43" s="170"/>
      <c r="H43" s="170"/>
      <c r="I43" s="171"/>
      <c r="J43" s="249"/>
      <c r="K43" s="246"/>
      <c r="L43" s="242"/>
      <c r="M43" s="246"/>
      <c r="N43" s="242"/>
      <c r="O43" s="243"/>
      <c r="P43" s="249"/>
      <c r="Q43" s="246"/>
      <c r="R43" s="242"/>
      <c r="S43" s="246"/>
      <c r="T43" s="242"/>
      <c r="U43" s="243"/>
      <c r="V43" s="249"/>
      <c r="W43" s="246"/>
      <c r="X43" s="242"/>
      <c r="Y43" s="246"/>
      <c r="Z43" s="242"/>
      <c r="AA43" s="243"/>
      <c r="AB43" s="249"/>
      <c r="AC43" s="246"/>
      <c r="AD43" s="242"/>
      <c r="AE43" s="246"/>
      <c r="AF43" s="242"/>
      <c r="AG43" s="243"/>
      <c r="AH43" s="249"/>
      <c r="AI43" s="246"/>
      <c r="AJ43" s="242"/>
      <c r="AK43" s="246"/>
      <c r="AL43" s="242"/>
      <c r="AM43" s="243"/>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x14ac:dyDescent="0.3">
      <c r="A44" s="1"/>
      <c r="B44" s="272"/>
      <c r="C44" s="170"/>
      <c r="D44" s="171"/>
      <c r="E44" s="182"/>
      <c r="F44" s="170"/>
      <c r="G44" s="170"/>
      <c r="H44" s="170"/>
      <c r="I44" s="171"/>
      <c r="J44" s="268" t="e">
        <f>IF(AND('Mapa final'!#REF!="Muy Baja",'Mapa final'!#REF!="Leve"),CONCATENATE("R",'Mapa final'!#REF!),"")</f>
        <v>#REF!</v>
      </c>
      <c r="K44" s="253"/>
      <c r="L44" s="252" t="str">
        <f>IF(AND('Mapa final'!$L$75="Muy Baja",'Mapa final'!$AI$75="Leve"),CONCATENATE("R",'Mapa final'!$A$75),"")</f>
        <v/>
      </c>
      <c r="M44" s="253"/>
      <c r="N44" s="252" t="str">
        <f>IF(AND('Mapa final'!$L$81="Muy Baja",'Mapa final'!$AI$81="Leve"),CONCATENATE("R",'Mapa final'!$A$81),"")</f>
        <v/>
      </c>
      <c r="O44" s="241"/>
      <c r="P44" s="268" t="e">
        <f>IF(AND('Mapa final'!#REF!="Muy Baja",'Mapa final'!#REF!="Menor"),CONCATENATE("R",'Mapa final'!#REF!),"")</f>
        <v>#REF!</v>
      </c>
      <c r="Q44" s="253"/>
      <c r="R44" s="252" t="str">
        <f>IF(AND('Mapa final'!$L$75="Muy Baja",'Mapa final'!$AI$75="Menor"),CONCATENATE("R",'Mapa final'!$A$75),"")</f>
        <v/>
      </c>
      <c r="S44" s="253"/>
      <c r="T44" s="252" t="str">
        <f>IF(AND('Mapa final'!$L$81="Muy Baja",'Mapa final'!$AI$81="Menor"),CONCATENATE("R",'Mapa final'!$A$81),"")</f>
        <v/>
      </c>
      <c r="U44" s="241"/>
      <c r="V44" s="254" t="e">
        <f>IF(AND('Mapa final'!#REF!="Muy Baja",'Mapa final'!#REF!="Moderado"),CONCATENATE("R",'Mapa final'!#REF!),"")</f>
        <v>#REF!</v>
      </c>
      <c r="W44" s="253"/>
      <c r="X44" s="240" t="str">
        <f>IF(AND('Mapa final'!$L$75="Muy Baja",'Mapa final'!$AI$75="Moderado"),CONCATENATE("R",'Mapa final'!$A$75),"")</f>
        <v/>
      </c>
      <c r="Y44" s="253"/>
      <c r="Z44" s="240" t="str">
        <f>IF(AND('Mapa final'!$L$81="Muy Baja",'Mapa final'!$AI$81="Moderado"),CONCATENATE("R",'Mapa final'!$A$81),"")</f>
        <v/>
      </c>
      <c r="AA44" s="241"/>
      <c r="AB44" s="255" t="e">
        <f>IF(AND('Mapa final'!#REF!="Muy Baja",'Mapa final'!#REF!="Mayor"),CONCATENATE("R",'Mapa final'!#REF!),"")</f>
        <v>#REF!</v>
      </c>
      <c r="AC44" s="253"/>
      <c r="AD44" s="256" t="str">
        <f>IF(AND('Mapa final'!$L$75="Muy Baja",'Mapa final'!$AI$75="Mayor"),CONCATENATE("R",'Mapa final'!$A$75),"")</f>
        <v/>
      </c>
      <c r="AE44" s="253"/>
      <c r="AF44" s="256" t="str">
        <f>IF(AND('Mapa final'!$L$81="Muy Baja",'Mapa final'!$AI$81="Mayor"),CONCATENATE("R",'Mapa final'!$A$81),"")</f>
        <v/>
      </c>
      <c r="AG44" s="241"/>
      <c r="AH44" s="257" t="e">
        <f>IF(AND('Mapa final'!#REF!="Muy Baja",'Mapa final'!#REF!="Catastrófico"),CONCATENATE("R",'Mapa final'!#REF!),"")</f>
        <v>#REF!</v>
      </c>
      <c r="AI44" s="253"/>
      <c r="AJ44" s="258" t="str">
        <f>IF(AND('Mapa final'!$L$75="Muy Baja",'Mapa final'!$AI$75="Catastrófico"),CONCATENATE("R",'Mapa final'!$A$75),"")</f>
        <v/>
      </c>
      <c r="AK44" s="253"/>
      <c r="AL44" s="258" t="str">
        <f>IF(AND('Mapa final'!$L$81="Muy Baja",'Mapa final'!$AI$81="Catastrófico"),CONCATENATE("R",'Mapa final'!$A$81),"")</f>
        <v/>
      </c>
      <c r="AM44" s="241"/>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3">
      <c r="A45" s="1"/>
      <c r="B45" s="242"/>
      <c r="C45" s="274"/>
      <c r="D45" s="243"/>
      <c r="E45" s="262"/>
      <c r="F45" s="263"/>
      <c r="G45" s="263"/>
      <c r="H45" s="263"/>
      <c r="I45" s="266"/>
      <c r="J45" s="262"/>
      <c r="K45" s="264"/>
      <c r="L45" s="265"/>
      <c r="M45" s="264"/>
      <c r="N45" s="265"/>
      <c r="O45" s="266"/>
      <c r="P45" s="262"/>
      <c r="Q45" s="264"/>
      <c r="R45" s="265"/>
      <c r="S45" s="264"/>
      <c r="T45" s="265"/>
      <c r="U45" s="266"/>
      <c r="V45" s="262"/>
      <c r="W45" s="264"/>
      <c r="X45" s="265"/>
      <c r="Y45" s="264"/>
      <c r="Z45" s="265"/>
      <c r="AA45" s="266"/>
      <c r="AB45" s="262"/>
      <c r="AC45" s="264"/>
      <c r="AD45" s="265"/>
      <c r="AE45" s="264"/>
      <c r="AF45" s="265"/>
      <c r="AG45" s="266"/>
      <c r="AH45" s="262"/>
      <c r="AI45" s="264"/>
      <c r="AJ45" s="265"/>
      <c r="AK45" s="264"/>
      <c r="AL45" s="265"/>
      <c r="AM45" s="266"/>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3">
      <c r="A46" s="1"/>
      <c r="B46" s="1"/>
      <c r="C46" s="1"/>
      <c r="D46" s="1"/>
      <c r="E46" s="1"/>
      <c r="F46" s="1"/>
      <c r="G46" s="1"/>
      <c r="H46" s="1"/>
      <c r="I46" s="1"/>
      <c r="J46" s="260" t="s">
        <v>103</v>
      </c>
      <c r="K46" s="261"/>
      <c r="L46" s="261"/>
      <c r="M46" s="261"/>
      <c r="N46" s="261"/>
      <c r="O46" s="247"/>
      <c r="P46" s="260" t="s">
        <v>104</v>
      </c>
      <c r="Q46" s="261"/>
      <c r="R46" s="261"/>
      <c r="S46" s="261"/>
      <c r="T46" s="261"/>
      <c r="U46" s="247"/>
      <c r="V46" s="260" t="s">
        <v>105</v>
      </c>
      <c r="W46" s="261"/>
      <c r="X46" s="261"/>
      <c r="Y46" s="261"/>
      <c r="Z46" s="261"/>
      <c r="AA46" s="247"/>
      <c r="AB46" s="260" t="s">
        <v>106</v>
      </c>
      <c r="AC46" s="261"/>
      <c r="AD46" s="261"/>
      <c r="AE46" s="261"/>
      <c r="AF46" s="261"/>
      <c r="AG46" s="247"/>
      <c r="AH46" s="260" t="s">
        <v>107</v>
      </c>
      <c r="AI46" s="261"/>
      <c r="AJ46" s="261"/>
      <c r="AK46" s="261"/>
      <c r="AL46" s="261"/>
      <c r="AM46" s="247"/>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3">
      <c r="A47" s="1"/>
      <c r="B47" s="1"/>
      <c r="C47" s="1"/>
      <c r="D47" s="1"/>
      <c r="E47" s="1"/>
      <c r="F47" s="1"/>
      <c r="G47" s="1"/>
      <c r="H47" s="1"/>
      <c r="I47" s="1"/>
      <c r="J47" s="182"/>
      <c r="K47" s="170"/>
      <c r="L47" s="170"/>
      <c r="M47" s="170"/>
      <c r="N47" s="170"/>
      <c r="O47" s="171"/>
      <c r="P47" s="182"/>
      <c r="Q47" s="170"/>
      <c r="R47" s="170"/>
      <c r="S47" s="170"/>
      <c r="T47" s="170"/>
      <c r="U47" s="171"/>
      <c r="V47" s="182"/>
      <c r="W47" s="170"/>
      <c r="X47" s="170"/>
      <c r="Y47" s="170"/>
      <c r="Z47" s="170"/>
      <c r="AA47" s="171"/>
      <c r="AB47" s="182"/>
      <c r="AC47" s="170"/>
      <c r="AD47" s="170"/>
      <c r="AE47" s="170"/>
      <c r="AF47" s="170"/>
      <c r="AG47" s="171"/>
      <c r="AH47" s="182"/>
      <c r="AI47" s="170"/>
      <c r="AJ47" s="170"/>
      <c r="AK47" s="170"/>
      <c r="AL47" s="170"/>
      <c r="AM47" s="171"/>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3">
      <c r="A48" s="1"/>
      <c r="B48" s="1"/>
      <c r="C48" s="1"/>
      <c r="D48" s="1"/>
      <c r="E48" s="1"/>
      <c r="F48" s="1"/>
      <c r="G48" s="1"/>
      <c r="H48" s="1"/>
      <c r="I48" s="1"/>
      <c r="J48" s="182"/>
      <c r="K48" s="170"/>
      <c r="L48" s="170"/>
      <c r="M48" s="170"/>
      <c r="N48" s="170"/>
      <c r="O48" s="171"/>
      <c r="P48" s="182"/>
      <c r="Q48" s="170"/>
      <c r="R48" s="170"/>
      <c r="S48" s="170"/>
      <c r="T48" s="170"/>
      <c r="U48" s="171"/>
      <c r="V48" s="182"/>
      <c r="W48" s="170"/>
      <c r="X48" s="170"/>
      <c r="Y48" s="170"/>
      <c r="Z48" s="170"/>
      <c r="AA48" s="171"/>
      <c r="AB48" s="182"/>
      <c r="AC48" s="170"/>
      <c r="AD48" s="170"/>
      <c r="AE48" s="170"/>
      <c r="AF48" s="170"/>
      <c r="AG48" s="171"/>
      <c r="AH48" s="182"/>
      <c r="AI48" s="170"/>
      <c r="AJ48" s="170"/>
      <c r="AK48" s="170"/>
      <c r="AL48" s="170"/>
      <c r="AM48" s="171"/>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3">
      <c r="A49" s="1"/>
      <c r="B49" s="1"/>
      <c r="C49" s="1"/>
      <c r="D49" s="1"/>
      <c r="E49" s="1"/>
      <c r="F49" s="1"/>
      <c r="G49" s="1"/>
      <c r="H49" s="1"/>
      <c r="I49" s="1"/>
      <c r="J49" s="182"/>
      <c r="K49" s="170"/>
      <c r="L49" s="170"/>
      <c r="M49" s="170"/>
      <c r="N49" s="170"/>
      <c r="O49" s="171"/>
      <c r="P49" s="182"/>
      <c r="Q49" s="170"/>
      <c r="R49" s="170"/>
      <c r="S49" s="170"/>
      <c r="T49" s="170"/>
      <c r="U49" s="171"/>
      <c r="V49" s="182"/>
      <c r="W49" s="170"/>
      <c r="X49" s="170"/>
      <c r="Y49" s="170"/>
      <c r="Z49" s="170"/>
      <c r="AA49" s="171"/>
      <c r="AB49" s="182"/>
      <c r="AC49" s="170"/>
      <c r="AD49" s="170"/>
      <c r="AE49" s="170"/>
      <c r="AF49" s="170"/>
      <c r="AG49" s="171"/>
      <c r="AH49" s="182"/>
      <c r="AI49" s="170"/>
      <c r="AJ49" s="170"/>
      <c r="AK49" s="170"/>
      <c r="AL49" s="170"/>
      <c r="AM49" s="171"/>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3">
      <c r="A50" s="1"/>
      <c r="B50" s="1"/>
      <c r="C50" s="1"/>
      <c r="D50" s="1"/>
      <c r="E50" s="1"/>
      <c r="F50" s="1"/>
      <c r="G50" s="1"/>
      <c r="H50" s="1"/>
      <c r="I50" s="1"/>
      <c r="J50" s="182"/>
      <c r="K50" s="170"/>
      <c r="L50" s="170"/>
      <c r="M50" s="170"/>
      <c r="N50" s="170"/>
      <c r="O50" s="171"/>
      <c r="P50" s="182"/>
      <c r="Q50" s="170"/>
      <c r="R50" s="170"/>
      <c r="S50" s="170"/>
      <c r="T50" s="170"/>
      <c r="U50" s="171"/>
      <c r="V50" s="182"/>
      <c r="W50" s="170"/>
      <c r="X50" s="170"/>
      <c r="Y50" s="170"/>
      <c r="Z50" s="170"/>
      <c r="AA50" s="171"/>
      <c r="AB50" s="182"/>
      <c r="AC50" s="170"/>
      <c r="AD50" s="170"/>
      <c r="AE50" s="170"/>
      <c r="AF50" s="170"/>
      <c r="AG50" s="171"/>
      <c r="AH50" s="182"/>
      <c r="AI50" s="170"/>
      <c r="AJ50" s="170"/>
      <c r="AK50" s="170"/>
      <c r="AL50" s="170"/>
      <c r="AM50" s="171"/>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3">
      <c r="A51" s="1"/>
      <c r="B51" s="1"/>
      <c r="C51" s="1"/>
      <c r="D51" s="1"/>
      <c r="E51" s="1"/>
      <c r="F51" s="1"/>
      <c r="G51" s="1"/>
      <c r="H51" s="1"/>
      <c r="I51" s="1"/>
      <c r="J51" s="262"/>
      <c r="K51" s="263"/>
      <c r="L51" s="263"/>
      <c r="M51" s="263"/>
      <c r="N51" s="263"/>
      <c r="O51" s="266"/>
      <c r="P51" s="262"/>
      <c r="Q51" s="263"/>
      <c r="R51" s="263"/>
      <c r="S51" s="263"/>
      <c r="T51" s="263"/>
      <c r="U51" s="266"/>
      <c r="V51" s="262"/>
      <c r="W51" s="263"/>
      <c r="X51" s="263"/>
      <c r="Y51" s="263"/>
      <c r="Z51" s="263"/>
      <c r="AA51" s="266"/>
      <c r="AB51" s="262"/>
      <c r="AC51" s="263"/>
      <c r="AD51" s="263"/>
      <c r="AE51" s="263"/>
      <c r="AF51" s="263"/>
      <c r="AG51" s="266"/>
      <c r="AH51" s="262"/>
      <c r="AI51" s="263"/>
      <c r="AJ51" s="263"/>
      <c r="AK51" s="263"/>
      <c r="AL51" s="263"/>
      <c r="AM51" s="266"/>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3">
      <c r="A53" s="1"/>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1"/>
      <c r="AV53" s="1"/>
      <c r="AW53" s="1"/>
      <c r="AX53" s="1"/>
      <c r="AY53" s="1"/>
      <c r="AZ53" s="1"/>
      <c r="BA53" s="1"/>
      <c r="BB53" s="1"/>
      <c r="BC53" s="1"/>
      <c r="BD53" s="1"/>
      <c r="BE53" s="1"/>
      <c r="BF53" s="1"/>
      <c r="BG53" s="1"/>
      <c r="BH53" s="1"/>
      <c r="BI53" s="1"/>
    </row>
    <row r="54" spans="1:61" ht="15" customHeight="1" x14ac:dyDescent="0.3">
      <c r="A54" s="1"/>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1"/>
      <c r="AV54" s="1"/>
      <c r="AW54" s="1"/>
      <c r="AX54" s="1"/>
      <c r="AY54" s="1"/>
      <c r="AZ54" s="1"/>
      <c r="BA54" s="1"/>
      <c r="BB54" s="1"/>
      <c r="BC54" s="1"/>
      <c r="BD54" s="1"/>
      <c r="BE54" s="1"/>
      <c r="BF54" s="1"/>
      <c r="BG54" s="1"/>
      <c r="BH54" s="1"/>
      <c r="BI54" s="1"/>
    </row>
    <row r="55" spans="1:61" ht="15.7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3">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3">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3">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3">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3">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3">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3">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3">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3">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3">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3">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3">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3">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3">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3">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3">
      <c r="B137" s="1"/>
      <c r="C137" s="1"/>
      <c r="D137" s="1"/>
      <c r="E137" s="1"/>
      <c r="F137" s="1"/>
      <c r="G137" s="1"/>
      <c r="H137" s="1"/>
      <c r="I137" s="1"/>
    </row>
    <row r="138" spans="2:61" ht="15.75" customHeight="1" x14ac:dyDescent="0.3">
      <c r="B138" s="1"/>
      <c r="C138" s="1"/>
      <c r="D138" s="1"/>
      <c r="E138" s="1"/>
      <c r="F138" s="1"/>
      <c r="G138" s="1"/>
      <c r="H138" s="1"/>
      <c r="I138" s="1"/>
    </row>
    <row r="139" spans="2:61" ht="15.75" customHeight="1" x14ac:dyDescent="0.3">
      <c r="B139" s="1"/>
      <c r="C139" s="1"/>
      <c r="D139" s="1"/>
      <c r="E139" s="1"/>
      <c r="F139" s="1"/>
      <c r="G139" s="1"/>
      <c r="H139" s="1"/>
      <c r="I139" s="1"/>
    </row>
    <row r="140" spans="2:61" ht="15.75" customHeight="1" x14ac:dyDescent="0.3">
      <c r="B140" s="1"/>
      <c r="C140" s="1"/>
      <c r="D140" s="1"/>
      <c r="E140" s="1"/>
      <c r="F140" s="1"/>
      <c r="G140" s="1"/>
      <c r="H140" s="1"/>
      <c r="I140" s="1"/>
    </row>
    <row r="141" spans="2:61" ht="15.75" customHeight="1" x14ac:dyDescent="0.25"/>
    <row r="142" spans="2:61" ht="15.75" customHeight="1" x14ac:dyDescent="0.25"/>
    <row r="143" spans="2:61" ht="15.75" customHeight="1" x14ac:dyDescent="0.25"/>
    <row r="144" spans="2:61"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17">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 ref="J8:K9"/>
    <mergeCell ref="L8:M9"/>
    <mergeCell ref="J12:K13"/>
    <mergeCell ref="L12:M13"/>
    <mergeCell ref="N12:O13"/>
    <mergeCell ref="P12:Q13"/>
    <mergeCell ref="R12:S13"/>
    <mergeCell ref="J6:K7"/>
    <mergeCell ref="J10:K11"/>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L42:M43"/>
    <mergeCell ref="N42:O43"/>
    <mergeCell ref="AJ40:AK41"/>
    <mergeCell ref="AL40:AM41"/>
    <mergeCell ref="T38:U39"/>
    <mergeCell ref="V38:W39"/>
    <mergeCell ref="X38:Y39"/>
    <mergeCell ref="Z38:AA39"/>
    <mergeCell ref="AB38:AC39"/>
    <mergeCell ref="AD38:AE39"/>
    <mergeCell ref="AF38:AG39"/>
    <mergeCell ref="AH38:AI39"/>
    <mergeCell ref="AJ38:AK39"/>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AL38:AM39"/>
    <mergeCell ref="L40:M41"/>
    <mergeCell ref="N40:O41"/>
    <mergeCell ref="P40:Q41"/>
    <mergeCell ref="R40:S41"/>
    <mergeCell ref="T40:U41"/>
    <mergeCell ref="V40:W41"/>
    <mergeCell ref="AD42:AE43"/>
    <mergeCell ref="AF42:AG43"/>
    <mergeCell ref="AH42:AI43"/>
    <mergeCell ref="AH36:AI37"/>
    <mergeCell ref="L28:M29"/>
    <mergeCell ref="AB28:AC29"/>
    <mergeCell ref="AD28:AE29"/>
    <mergeCell ref="P42:Q43"/>
    <mergeCell ref="R42:S43"/>
    <mergeCell ref="T42:U43"/>
    <mergeCell ref="V42:W43"/>
    <mergeCell ref="X42:Y43"/>
    <mergeCell ref="Z42:AA43"/>
    <mergeCell ref="AB42:AC43"/>
    <mergeCell ref="X40:Y41"/>
    <mergeCell ref="Z40:AA41"/>
    <mergeCell ref="AB40:AC41"/>
    <mergeCell ref="AD40:AE41"/>
    <mergeCell ref="AF40:AG41"/>
    <mergeCell ref="AH40:AI41"/>
    <mergeCell ref="AH30:AI31"/>
    <mergeCell ref="T34:U35"/>
    <mergeCell ref="V34:W35"/>
    <mergeCell ref="X34:Y35"/>
    <mergeCell ref="J46:O51"/>
    <mergeCell ref="P44:Q45"/>
    <mergeCell ref="R44:S45"/>
    <mergeCell ref="P46:U51"/>
    <mergeCell ref="T44:U45"/>
    <mergeCell ref="V44:W45"/>
    <mergeCell ref="X44:Y45"/>
    <mergeCell ref="Z44:AA45"/>
    <mergeCell ref="V46:AA51"/>
    <mergeCell ref="AJ44:AK45"/>
    <mergeCell ref="AB46:AG51"/>
    <mergeCell ref="AH46:AM51"/>
    <mergeCell ref="AF44:AG45"/>
    <mergeCell ref="AH44:AI45"/>
    <mergeCell ref="T22:U23"/>
    <mergeCell ref="V22:W23"/>
    <mergeCell ref="X22:Y23"/>
    <mergeCell ref="Z22:AA23"/>
    <mergeCell ref="AB22:AC23"/>
    <mergeCell ref="AD22:AE23"/>
    <mergeCell ref="AF22:AG23"/>
    <mergeCell ref="AH22:AI23"/>
    <mergeCell ref="AF28:AG29"/>
    <mergeCell ref="AH28:AI29"/>
    <mergeCell ref="AJ28:AK29"/>
    <mergeCell ref="AL28:AM29"/>
    <mergeCell ref="AH24:AI25"/>
    <mergeCell ref="T24:U25"/>
    <mergeCell ref="V24:W25"/>
    <mergeCell ref="X24:Y25"/>
    <mergeCell ref="Z24:AA25"/>
    <mergeCell ref="AB24:AC25"/>
    <mergeCell ref="AJ22:AK23"/>
    <mergeCell ref="E14:I21"/>
    <mergeCell ref="J14:K15"/>
    <mergeCell ref="J16:K17"/>
    <mergeCell ref="J18:K19"/>
    <mergeCell ref="J20:K21"/>
    <mergeCell ref="P20:Q21"/>
    <mergeCell ref="R20:S21"/>
    <mergeCell ref="L22:M23"/>
    <mergeCell ref="N22:O23"/>
    <mergeCell ref="P22:Q23"/>
    <mergeCell ref="R22:S23"/>
    <mergeCell ref="E22:I29"/>
    <mergeCell ref="J28:K29"/>
    <mergeCell ref="J22:K23"/>
    <mergeCell ref="J24:K25"/>
    <mergeCell ref="J26:K27"/>
    <mergeCell ref="P24:Q25"/>
    <mergeCell ref="R24:S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J26:AK27"/>
    <mergeCell ref="Z34:AA35"/>
    <mergeCell ref="X30:Y31"/>
    <mergeCell ref="Z30:AA31"/>
    <mergeCell ref="AB30:AC31"/>
    <mergeCell ref="AD30:AE31"/>
    <mergeCell ref="AF30:AG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T30:U31"/>
    <mergeCell ref="V30:W31"/>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zoomScale="52" workbookViewId="0">
      <selection activeCell="V26" sqref="V26"/>
    </sheetView>
  </sheetViews>
  <sheetFormatPr baseColWidth="10" defaultColWidth="12.59765625" defaultRowHeight="15" customHeight="1" x14ac:dyDescent="0.25"/>
  <cols>
    <col min="1" max="1" width="9.296875" customWidth="1"/>
    <col min="2" max="18" width="5" customWidth="1"/>
    <col min="19" max="19" width="7.296875" customWidth="1"/>
    <col min="20" max="21" width="5" customWidth="1"/>
    <col min="22" max="22" width="8.19921875" customWidth="1"/>
    <col min="23" max="23" width="5" customWidth="1"/>
    <col min="24" max="24" width="7.5" customWidth="1"/>
    <col min="25" max="26" width="5" customWidth="1"/>
    <col min="27" max="27" width="9.296875" customWidth="1"/>
    <col min="28" max="28" width="5" customWidth="1"/>
    <col min="29" max="29" width="6.5" customWidth="1"/>
    <col min="30" max="33" width="5" customWidth="1"/>
    <col min="34" max="34" width="7.5" customWidth="1"/>
    <col min="35" max="39" width="5" customWidth="1"/>
    <col min="40" max="40" width="9.296875" customWidth="1"/>
    <col min="41" max="46" width="5" customWidth="1"/>
    <col min="47" max="61" width="9.296875" customWidth="1"/>
  </cols>
  <sheetData>
    <row r="1" spans="1:61" ht="14.4"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3">
      <c r="A2" s="1"/>
      <c r="B2" s="289" t="s">
        <v>108</v>
      </c>
      <c r="C2" s="170"/>
      <c r="D2" s="170"/>
      <c r="E2" s="170"/>
      <c r="F2" s="170"/>
      <c r="G2" s="170"/>
      <c r="H2" s="170"/>
      <c r="I2" s="170"/>
      <c r="J2" s="270" t="s">
        <v>15</v>
      </c>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53"/>
      <c r="AN2" s="1"/>
      <c r="AO2" s="1"/>
      <c r="AP2" s="1"/>
      <c r="AQ2" s="1"/>
      <c r="AR2" s="1"/>
      <c r="AS2" s="1"/>
      <c r="AT2" s="1"/>
      <c r="AU2" s="1"/>
      <c r="AV2" s="1"/>
      <c r="AW2" s="1"/>
      <c r="AX2" s="1"/>
      <c r="AY2" s="1"/>
      <c r="AZ2" s="1"/>
      <c r="BA2" s="1"/>
      <c r="BB2" s="1"/>
      <c r="BC2" s="1"/>
      <c r="BD2" s="1"/>
      <c r="BE2" s="1"/>
      <c r="BF2" s="1"/>
      <c r="BG2" s="1"/>
      <c r="BH2" s="1"/>
      <c r="BI2" s="1"/>
    </row>
    <row r="3" spans="1:61" ht="18.75" customHeight="1" x14ac:dyDescent="0.3">
      <c r="A3" s="1"/>
      <c r="B3" s="170"/>
      <c r="C3" s="170"/>
      <c r="D3" s="170"/>
      <c r="E3" s="170"/>
      <c r="F3" s="170"/>
      <c r="G3" s="170"/>
      <c r="H3" s="170"/>
      <c r="I3" s="170"/>
      <c r="J3" s="272"/>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273"/>
      <c r="AN3" s="1"/>
      <c r="AO3" s="1"/>
      <c r="AP3" s="1"/>
      <c r="AQ3" s="1"/>
      <c r="AR3" s="1"/>
      <c r="AS3" s="1"/>
      <c r="AT3" s="1"/>
      <c r="AU3" s="1"/>
      <c r="AV3" s="1"/>
      <c r="AW3" s="1"/>
      <c r="AX3" s="1"/>
      <c r="AY3" s="1"/>
      <c r="AZ3" s="1"/>
      <c r="BA3" s="1"/>
      <c r="BB3" s="1"/>
      <c r="BC3" s="1"/>
      <c r="BD3" s="1"/>
      <c r="BE3" s="1"/>
      <c r="BF3" s="1"/>
      <c r="BG3" s="1"/>
      <c r="BH3" s="1"/>
      <c r="BI3" s="1"/>
    </row>
    <row r="4" spans="1:61" ht="15" customHeight="1" x14ac:dyDescent="0.3">
      <c r="A4" s="1"/>
      <c r="B4" s="170"/>
      <c r="C4" s="170"/>
      <c r="D4" s="170"/>
      <c r="E4" s="170"/>
      <c r="F4" s="170"/>
      <c r="G4" s="170"/>
      <c r="H4" s="170"/>
      <c r="I4" s="170"/>
      <c r="J4" s="242"/>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46"/>
      <c r="AN4" s="1"/>
      <c r="AO4" s="1"/>
      <c r="AP4" s="1"/>
      <c r="AQ4" s="1"/>
      <c r="AR4" s="1"/>
      <c r="AS4" s="1"/>
      <c r="AT4" s="1"/>
      <c r="AU4" s="1"/>
      <c r="AV4" s="1"/>
      <c r="AW4" s="1"/>
      <c r="AX4" s="1"/>
      <c r="AY4" s="1"/>
      <c r="AZ4" s="1"/>
      <c r="BA4" s="1"/>
      <c r="BB4" s="1"/>
      <c r="BC4" s="1"/>
      <c r="BD4" s="1"/>
      <c r="BE4" s="1"/>
      <c r="BF4" s="1"/>
      <c r="BG4" s="1"/>
      <c r="BH4" s="1"/>
      <c r="BI4" s="1"/>
    </row>
    <row r="5" spans="1:61" ht="14.4"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3">
      <c r="A6" s="1"/>
      <c r="B6" s="275" t="s">
        <v>93</v>
      </c>
      <c r="C6" s="271"/>
      <c r="D6" s="241"/>
      <c r="E6" s="290" t="s">
        <v>94</v>
      </c>
      <c r="F6" s="261"/>
      <c r="G6" s="261"/>
      <c r="H6" s="261"/>
      <c r="I6" s="247"/>
      <c r="J6" s="30" t="str">
        <f>IF(AND('Mapa final'!$AY$10="Muy Alta",'Mapa final'!$BA$10="Leve"),CONCATENATE("R1C",'Mapa final'!$AL$10),"")</f>
        <v/>
      </c>
      <c r="K6" s="31" t="str">
        <f>IF(AND('Mapa final'!$AY$11="Muy Alta",'Mapa final'!$BA$11="Leve"),CONCATENATE("R1C",'Mapa final'!$AL$11),"")</f>
        <v/>
      </c>
      <c r="L6" s="31" t="str">
        <f>IF(AND('Mapa final'!$AY$12="Muy Alta",'Mapa final'!$BA$12="Leve"),CONCATENATE("R1C",'Mapa final'!$AL$12),"")</f>
        <v/>
      </c>
      <c r="M6" s="31" t="str">
        <f>IF(AND('Mapa final'!$AY$13="Muy Alta",'Mapa final'!$BA$13="Leve"),CONCATENATE("R1C",'Mapa final'!$AL$13),"")</f>
        <v/>
      </c>
      <c r="N6" s="31" t="e">
        <f>IF(AND('Mapa final'!#REF!="Muy Alta",'Mapa final'!#REF!="Leve"),CONCATENATE("R1C",'Mapa final'!#REF!),"")</f>
        <v>#REF!</v>
      </c>
      <c r="O6" s="32" t="e">
        <f>IF(AND('Mapa final'!#REF!="Muy Alta",'Mapa final'!#REF!="Leve"),CONCATENATE("R1C",'Mapa final'!#REF!),"")</f>
        <v>#REF!</v>
      </c>
      <c r="P6" s="30" t="str">
        <f>IF(AND('Mapa final'!$AY$10="Muy Alta",'Mapa final'!$BA$10="Menor"),CONCATENATE("R1C",'Mapa final'!$AL$10),"")</f>
        <v/>
      </c>
      <c r="Q6" s="31" t="str">
        <f>IF(AND('Mapa final'!$AY$11="Muy Alta",'Mapa final'!$BA$11="Menor"),CONCATENATE("R1C",'Mapa final'!$AL$11),"")</f>
        <v/>
      </c>
      <c r="R6" s="31" t="str">
        <f>IF(AND('Mapa final'!$AY$12="Muy Alta",'Mapa final'!$BA$12="Menor"),CONCATENATE("R1C",'Mapa final'!$AL$12),"")</f>
        <v/>
      </c>
      <c r="S6" s="31" t="str">
        <f>IF(AND('Mapa final'!$AY$13="Muy Alta",'Mapa final'!$BA$13="Menor"),CONCATENATE("R1C",'Mapa final'!$AL$13),"")</f>
        <v/>
      </c>
      <c r="T6" s="31" t="e">
        <f>IF(AND('Mapa final'!#REF!="Muy Alta",'Mapa final'!#REF!="Menor"),CONCATENATE("R1C",'Mapa final'!#REF!),"")</f>
        <v>#REF!</v>
      </c>
      <c r="U6" s="32" t="e">
        <f>IF(AND('Mapa final'!#REF!="Muy Alta",'Mapa final'!#REF!="Menor"),CONCATENATE("R1C",'Mapa final'!#REF!),"")</f>
        <v>#REF!</v>
      </c>
      <c r="V6" s="30" t="str">
        <f>IF(AND('Mapa final'!$AY$10="Muy Alta",'Mapa final'!$BA$10="Moderado"),CONCATENATE("R1C",'Mapa final'!$AL$10),"")</f>
        <v/>
      </c>
      <c r="W6" s="31" t="str">
        <f>IF(AND('Mapa final'!$AY$11="Muy Alta",'Mapa final'!$BA$11="Moderado"),CONCATENATE("R1C",'Mapa final'!$AL$11),"")</f>
        <v/>
      </c>
      <c r="X6" s="31" t="str">
        <f>IF(AND('Mapa final'!$AY$12="Muy Alta",'Mapa final'!$BA$12="Moderado"),CONCATENATE("R1C",'Mapa final'!$AL$12),"")</f>
        <v/>
      </c>
      <c r="Y6" s="31" t="str">
        <f>IF(AND('Mapa final'!$AY$13="Muy Alta",'Mapa final'!$BA$13="Moderado"),CONCATENATE("R1C",'Mapa final'!$AL$13),"")</f>
        <v/>
      </c>
      <c r="Z6" s="31" t="e">
        <f>IF(AND('Mapa final'!#REF!="Muy Alta",'Mapa final'!#REF!="Moderado"),CONCATENATE("R1C",'Mapa final'!#REF!),"")</f>
        <v>#REF!</v>
      </c>
      <c r="AA6" s="32" t="e">
        <f>IF(AND('Mapa final'!#REF!="Muy Alta",'Mapa final'!#REF!="Moderado"),CONCATENATE("R1C",'Mapa final'!#REF!),"")</f>
        <v>#REF!</v>
      </c>
      <c r="AB6" s="30" t="str">
        <f>IF(AND('Mapa final'!$AY$10="Muy Alta",'Mapa final'!$BA$10="Mayor"),CONCATENATE("R1C",'Mapa final'!$AL$10),"")</f>
        <v/>
      </c>
      <c r="AC6" s="31" t="str">
        <f>IF(AND('Mapa final'!$AY$11="Muy Alta",'Mapa final'!$BA$11="Mayor"),CONCATENATE("R1C",'Mapa final'!$AL$11),"")</f>
        <v/>
      </c>
      <c r="AD6" s="31" t="str">
        <f>IF(AND('Mapa final'!$AY$12="Muy Alta",'Mapa final'!$BA$12="Mayor"),CONCATENATE("R1C",'Mapa final'!$AL$12),"")</f>
        <v/>
      </c>
      <c r="AE6" s="31" t="str">
        <f>IF(AND('Mapa final'!$AY$13="Muy Alta",'Mapa final'!$BA$13="Mayor"),CONCATENATE("R1C",'Mapa final'!$AL$13),"")</f>
        <v/>
      </c>
      <c r="AF6" s="31" t="e">
        <f>IF(AND('Mapa final'!#REF!="Muy Alta",'Mapa final'!#REF!="Mayor"),CONCATENATE("R1C",'Mapa final'!#REF!),"")</f>
        <v>#REF!</v>
      </c>
      <c r="AG6" s="32" t="e">
        <f>IF(AND('Mapa final'!#REF!="Muy Alta",'Mapa final'!#REF!="Mayor"),CONCATENATE("R1C",'Mapa final'!#REF!),"")</f>
        <v>#REF!</v>
      </c>
      <c r="AH6" s="33" t="str">
        <f>IF(AND('Mapa final'!$AY$10="Muy Alta",'Mapa final'!$BA$10="Catastrófico"),CONCATENATE("R1C",'Mapa final'!$AL$10),"")</f>
        <v/>
      </c>
      <c r="AI6" s="34" t="str">
        <f>IF(AND('Mapa final'!$AY$11="Muy Alta",'Mapa final'!$BA$11="Catastrófico"),CONCATENATE("R1C",'Mapa final'!$AL$11),"")</f>
        <v/>
      </c>
      <c r="AJ6" s="34" t="str">
        <f>IF(AND('Mapa final'!$AY$12="Muy Alta",'Mapa final'!$BA$12="Catastrófico"),CONCATENATE("R1C",'Mapa final'!$AL$12),"")</f>
        <v/>
      </c>
      <c r="AK6" s="34" t="str">
        <f>IF(AND('Mapa final'!$AY$13="Muy Alta",'Mapa final'!$BA$13="Catastrófico"),CONCATENATE("R1C",'Mapa final'!$AL$13),"")</f>
        <v/>
      </c>
      <c r="AL6" s="34" t="e">
        <f>IF(AND('Mapa final'!#REF!="Muy Alta",'Mapa final'!#REF!="Catastrófico"),CONCATENATE("R1C",'Mapa final'!#REF!),"")</f>
        <v>#REF!</v>
      </c>
      <c r="AM6" s="35" t="e">
        <f>IF(AND('Mapa final'!#REF!="Muy Alta",'Mapa final'!#REF!="Catastrófico"),CONCATENATE("R1C",'Mapa final'!#REF!),"")</f>
        <v>#REF!</v>
      </c>
      <c r="AN6" s="1"/>
      <c r="AO6" s="293" t="s">
        <v>95</v>
      </c>
      <c r="AP6" s="279"/>
      <c r="AQ6" s="279"/>
      <c r="AR6" s="279"/>
      <c r="AS6" s="279"/>
      <c r="AT6" s="280"/>
      <c r="AU6" s="1"/>
      <c r="AV6" s="1"/>
      <c r="AW6" s="1"/>
      <c r="AX6" s="1"/>
      <c r="AY6" s="1"/>
      <c r="AZ6" s="1"/>
      <c r="BA6" s="1"/>
      <c r="BB6" s="1"/>
      <c r="BC6" s="1"/>
      <c r="BD6" s="1"/>
      <c r="BE6" s="1"/>
      <c r="BF6" s="1"/>
      <c r="BG6" s="1"/>
      <c r="BH6" s="1"/>
      <c r="BI6" s="1"/>
    </row>
    <row r="7" spans="1:61" ht="15" customHeight="1" x14ac:dyDescent="0.3">
      <c r="A7" s="1"/>
      <c r="B7" s="272"/>
      <c r="C7" s="170"/>
      <c r="D7" s="171"/>
      <c r="E7" s="182"/>
      <c r="F7" s="170"/>
      <c r="G7" s="170"/>
      <c r="H7" s="170"/>
      <c r="I7" s="171"/>
      <c r="J7" s="36" t="str">
        <f>IF(AND('Mapa final'!$AY$14="Muy Alta",'Mapa final'!$BA$14="Leve"),CONCATENATE("R2C",'Mapa final'!$AL$14),"")</f>
        <v/>
      </c>
      <c r="K7" s="37" t="str">
        <f>IF(AND('Mapa final'!$AY$15="Muy Alta",'Mapa final'!$BA$15="Leve"),CONCATENATE("R2C",'Mapa final'!$AL$15),"")</f>
        <v/>
      </c>
      <c r="L7" s="37" t="str">
        <f>IF(AND('Mapa final'!$AY$16="Muy Alta",'Mapa final'!$BA$16="Leve"),CONCATENATE("R2C",'Mapa final'!$AL$16),"")</f>
        <v/>
      </c>
      <c r="M7" s="37" t="str">
        <f>IF(AND('Mapa final'!$AY$17="Muy Alta",'Mapa final'!$BA$17="Leve"),CONCATENATE("R2C",'Mapa final'!$AL$17),"")</f>
        <v/>
      </c>
      <c r="N7" s="37" t="str">
        <f>IF(AND('Mapa final'!$AY$18="Muy Alta",'Mapa final'!$BA$18="Leve"),CONCATENATE("R2C",'Mapa final'!$AL$18),"")</f>
        <v/>
      </c>
      <c r="O7" s="38" t="e">
        <f>IF(AND('Mapa final'!#REF!="Muy Alta",'Mapa final'!#REF!="Leve"),CONCATENATE("R2C",'Mapa final'!#REF!),"")</f>
        <v>#REF!</v>
      </c>
      <c r="P7" s="36" t="str">
        <f>IF(AND('Mapa final'!$AY$14="Muy Alta",'Mapa final'!$BA$14="Menor"),CONCATENATE("R2C",'Mapa final'!$AL$14),"")</f>
        <v/>
      </c>
      <c r="Q7" s="37" t="str">
        <f>IF(AND('Mapa final'!$AY$15="Muy Alta",'Mapa final'!$BA$15="Menor"),CONCATENATE("R2C",'Mapa final'!$AL$15),"")</f>
        <v/>
      </c>
      <c r="R7" s="37" t="str">
        <f>IF(AND('Mapa final'!$AY$16="Muy Alta",'Mapa final'!$BA$16="Menor"),CONCATENATE("R2C",'Mapa final'!$AL$16),"")</f>
        <v/>
      </c>
      <c r="S7" s="37" t="str">
        <f>IF(AND('Mapa final'!$AY$17="Muy Alta",'Mapa final'!$BA$17="Menor"),CONCATENATE("R2C",'Mapa final'!$AL$17),"")</f>
        <v/>
      </c>
      <c r="T7" s="37" t="str">
        <f>IF(AND('Mapa final'!$AY$18="Muy Alta",'Mapa final'!$BA$18="Menor"),CONCATENATE("R2C",'Mapa final'!$AL$18),"")</f>
        <v/>
      </c>
      <c r="U7" s="38" t="e">
        <f>IF(AND('Mapa final'!#REF!="Muy Alta",'Mapa final'!#REF!="Menor"),CONCATENATE("R2C",'Mapa final'!#REF!),"")</f>
        <v>#REF!</v>
      </c>
      <c r="V7" s="36" t="str">
        <f>IF(AND('Mapa final'!$AY$14="Muy Alta",'Mapa final'!$BA$14="Moderado"),CONCATENATE("R2C",'Mapa final'!$AL$14),"")</f>
        <v/>
      </c>
      <c r="W7" s="37" t="str">
        <f>IF(AND('Mapa final'!$AY$15="Muy Alta",'Mapa final'!$BA$15="Moderado"),CONCATENATE("R2C",'Mapa final'!$AL$15),"")</f>
        <v/>
      </c>
      <c r="X7" s="37" t="str">
        <f>IF(AND('Mapa final'!$AY$16="Muy Alta",'Mapa final'!$BA$16="Moderado"),CONCATENATE("R2C",'Mapa final'!$AL$16),"")</f>
        <v/>
      </c>
      <c r="Y7" s="37" t="str">
        <f>IF(AND('Mapa final'!$AY$17="Muy Alta",'Mapa final'!$BA$17="Moderado"),CONCATENATE("R2C",'Mapa final'!$AL$17),"")</f>
        <v/>
      </c>
      <c r="Z7" s="37" t="str">
        <f>IF(AND('Mapa final'!$AY$18="Muy Alta",'Mapa final'!$BA$18="Moderado"),CONCATENATE("R2C",'Mapa final'!$AL$18),"")</f>
        <v/>
      </c>
      <c r="AA7" s="38" t="e">
        <f>IF(AND('Mapa final'!#REF!="Muy Alta",'Mapa final'!#REF!="Moderado"),CONCATENATE("R2C",'Mapa final'!#REF!),"")</f>
        <v>#REF!</v>
      </c>
      <c r="AB7" s="36" t="str">
        <f>IF(AND('Mapa final'!$AY$14="Muy Alta",'Mapa final'!$BA$14="Mayor"),CONCATENATE("R2C",'Mapa final'!$AL$14),"")</f>
        <v/>
      </c>
      <c r="AC7" s="37" t="str">
        <f>IF(AND('Mapa final'!$AY$15="Muy Alta",'Mapa final'!$BA$15="Mayor"),CONCATENATE("R2C",'Mapa final'!$AL$15),"")</f>
        <v/>
      </c>
      <c r="AD7" s="37" t="str">
        <f>IF(AND('Mapa final'!$AY$16="Muy Alta",'Mapa final'!$BA$16="Mayor"),CONCATENATE("R2C",'Mapa final'!$AL$16),"")</f>
        <v/>
      </c>
      <c r="AE7" s="37" t="str">
        <f>IF(AND('Mapa final'!$AY$17="Muy Alta",'Mapa final'!$BA$17="Mayor"),CONCATENATE("R2C",'Mapa final'!$AL$17),"")</f>
        <v/>
      </c>
      <c r="AF7" s="37" t="str">
        <f>IF(AND('Mapa final'!$AY$18="Muy Alta",'Mapa final'!$BA$18="Mayor"),CONCATENATE("R2C",'Mapa final'!$AL$18),"")</f>
        <v/>
      </c>
      <c r="AG7" s="38" t="e">
        <f>IF(AND('Mapa final'!#REF!="Muy Alta",'Mapa final'!#REF!="Mayor"),CONCATENATE("R2C",'Mapa final'!#REF!),"")</f>
        <v>#REF!</v>
      </c>
      <c r="AH7" s="39" t="str">
        <f>IF(AND('Mapa final'!$AY$14="Muy Alta",'Mapa final'!$BA$14="Catastrófico"),CONCATENATE("R2C",'Mapa final'!$AL$14),"")</f>
        <v/>
      </c>
      <c r="AI7" s="40" t="str">
        <f>IF(AND('Mapa final'!$AY$15="Muy Alta",'Mapa final'!$BA$15="Catastrófico"),CONCATENATE("R2C",'Mapa final'!$AL$15),"")</f>
        <v/>
      </c>
      <c r="AJ7" s="40" t="str">
        <f>IF(AND('Mapa final'!$AY$16="Muy Alta",'Mapa final'!$BA$16="Catastrófico"),CONCATENATE("R2C",'Mapa final'!$AL$16),"")</f>
        <v/>
      </c>
      <c r="AK7" s="40" t="str">
        <f>IF(AND('Mapa final'!$AY$17="Muy Alta",'Mapa final'!$BA$17="Catastrófico"),CONCATENATE("R2C",'Mapa final'!$AL$17),"")</f>
        <v/>
      </c>
      <c r="AL7" s="40" t="str">
        <f>IF(AND('Mapa final'!$AY$18="Muy Alta",'Mapa final'!$BA$18="Catastrófico"),CONCATENATE("R2C",'Mapa final'!$AL$18),"")</f>
        <v/>
      </c>
      <c r="AM7" s="41" t="e">
        <f>IF(AND('Mapa final'!#REF!="Muy Alta",'Mapa final'!#REF!="Catastrófico"),CONCATENATE("R2C",'Mapa final'!#REF!),"")</f>
        <v>#REF!</v>
      </c>
      <c r="AN7" s="1"/>
      <c r="AO7" s="281"/>
      <c r="AP7" s="170"/>
      <c r="AQ7" s="170"/>
      <c r="AR7" s="170"/>
      <c r="AS7" s="170"/>
      <c r="AT7" s="282"/>
      <c r="AU7" s="1"/>
      <c r="AV7" s="1"/>
      <c r="AW7" s="1"/>
      <c r="AX7" s="1"/>
      <c r="AY7" s="1"/>
      <c r="AZ7" s="1"/>
      <c r="BA7" s="1"/>
      <c r="BB7" s="1"/>
      <c r="BC7" s="1"/>
      <c r="BD7" s="1"/>
      <c r="BE7" s="1"/>
      <c r="BF7" s="1"/>
      <c r="BG7" s="1"/>
      <c r="BH7" s="1"/>
      <c r="BI7" s="1"/>
    </row>
    <row r="8" spans="1:61" ht="15" customHeight="1" x14ac:dyDescent="0.3">
      <c r="A8" s="1"/>
      <c r="B8" s="272"/>
      <c r="C8" s="170"/>
      <c r="D8" s="171"/>
      <c r="E8" s="182"/>
      <c r="F8" s="170"/>
      <c r="G8" s="170"/>
      <c r="H8" s="170"/>
      <c r="I8" s="171"/>
      <c r="J8" s="36" t="e">
        <f>IF(AND('Mapa final'!#REF!="Muy Alta",'Mapa final'!#REF!="Leve"),CONCATENATE("R3C",'Mapa final'!#REF!),"")</f>
        <v>#REF!</v>
      </c>
      <c r="K8" s="37" t="e">
        <f>IF(AND('Mapa final'!#REF!="Muy Alta",'Mapa final'!#REF!="Leve"),CONCATENATE("R3C",'Mapa final'!#REF!),"")</f>
        <v>#REF!</v>
      </c>
      <c r="L8" s="37" t="e">
        <f>IF(AND('Mapa final'!#REF!="Muy Alta",'Mapa final'!#REF!="Leve"),CONCATENATE("R3C",'Mapa final'!#REF!),"")</f>
        <v>#REF!</v>
      </c>
      <c r="M8" s="37" t="e">
        <f>IF(AND('Mapa final'!#REF!="Muy Alta",'Mapa final'!#REF!="Leve"),CONCATENATE("R3C",'Mapa final'!#REF!),"")</f>
        <v>#REF!</v>
      </c>
      <c r="N8" s="37" t="e">
        <f>IF(AND('Mapa final'!#REF!="Muy Alta",'Mapa final'!#REF!="Leve"),CONCATENATE("R3C",'Mapa final'!#REF!),"")</f>
        <v>#REF!</v>
      </c>
      <c r="O8" s="38" t="e">
        <f>IF(AND('Mapa final'!#REF!="Muy Alta",'Mapa final'!#REF!="Leve"),CONCATENATE("R3C",'Mapa final'!#REF!),"")</f>
        <v>#REF!</v>
      </c>
      <c r="P8" s="36" t="e">
        <f>IF(AND('Mapa final'!#REF!="Muy Alta",'Mapa final'!#REF!="Menor"),CONCATENATE("R3C",'Mapa final'!#REF!),"")</f>
        <v>#REF!</v>
      </c>
      <c r="Q8" s="37" t="e">
        <f>IF(AND('Mapa final'!#REF!="Muy Alta",'Mapa final'!#REF!="Menor"),CONCATENATE("R3C",'Mapa final'!#REF!),"")</f>
        <v>#REF!</v>
      </c>
      <c r="R8" s="37" t="e">
        <f>IF(AND('Mapa final'!#REF!="Muy Alta",'Mapa final'!#REF!="Menor"),CONCATENATE("R3C",'Mapa final'!#REF!),"")</f>
        <v>#REF!</v>
      </c>
      <c r="S8" s="37" t="e">
        <f>IF(AND('Mapa final'!#REF!="Muy Alta",'Mapa final'!#REF!="Menor"),CONCATENATE("R3C",'Mapa final'!#REF!),"")</f>
        <v>#REF!</v>
      </c>
      <c r="T8" s="37" t="e">
        <f>IF(AND('Mapa final'!#REF!="Muy Alta",'Mapa final'!#REF!="Menor"),CONCATENATE("R3C",'Mapa final'!#REF!),"")</f>
        <v>#REF!</v>
      </c>
      <c r="U8" s="38" t="e">
        <f>IF(AND('Mapa final'!#REF!="Muy Alta",'Mapa final'!#REF!="Menor"),CONCATENATE("R3C",'Mapa final'!#REF!),"")</f>
        <v>#REF!</v>
      </c>
      <c r="V8" s="36" t="e">
        <f>IF(AND('Mapa final'!#REF!="Muy Alta",'Mapa final'!#REF!="Moderado"),CONCATENATE("R3C",'Mapa final'!#REF!),"")</f>
        <v>#REF!</v>
      </c>
      <c r="W8" s="37" t="e">
        <f>IF(AND('Mapa final'!#REF!="Muy Alta",'Mapa final'!#REF!="Moderado"),CONCATENATE("R3C",'Mapa final'!#REF!),"")</f>
        <v>#REF!</v>
      </c>
      <c r="X8" s="37" t="e">
        <f>IF(AND('Mapa final'!#REF!="Muy Alta",'Mapa final'!#REF!="Moderado"),CONCATENATE("R3C",'Mapa final'!#REF!),"")</f>
        <v>#REF!</v>
      </c>
      <c r="Y8" s="37" t="e">
        <f>IF(AND('Mapa final'!#REF!="Muy Alta",'Mapa final'!#REF!="Moderado"),CONCATENATE("R3C",'Mapa final'!#REF!),"")</f>
        <v>#REF!</v>
      </c>
      <c r="Z8" s="37" t="e">
        <f>IF(AND('Mapa final'!#REF!="Muy Alta",'Mapa final'!#REF!="Moderado"),CONCATENATE("R3C",'Mapa final'!#REF!),"")</f>
        <v>#REF!</v>
      </c>
      <c r="AA8" s="38" t="e">
        <f>IF(AND('Mapa final'!#REF!="Muy Alta",'Mapa final'!#REF!="Moderado"),CONCATENATE("R3C",'Mapa final'!#REF!),"")</f>
        <v>#REF!</v>
      </c>
      <c r="AB8" s="36" t="e">
        <f>IF(AND('Mapa final'!#REF!="Muy Alta",'Mapa final'!#REF!="Mayor"),CONCATENATE("R3C",'Mapa final'!#REF!),"")</f>
        <v>#REF!</v>
      </c>
      <c r="AC8" s="37" t="e">
        <f>IF(AND('Mapa final'!#REF!="Muy Alta",'Mapa final'!#REF!="Mayor"),CONCATENATE("R3C",'Mapa final'!#REF!),"")</f>
        <v>#REF!</v>
      </c>
      <c r="AD8" s="37" t="e">
        <f>IF(AND('Mapa final'!#REF!="Muy Alta",'Mapa final'!#REF!="Mayor"),CONCATENATE("R3C",'Mapa final'!#REF!),"")</f>
        <v>#REF!</v>
      </c>
      <c r="AE8" s="37" t="e">
        <f>IF(AND('Mapa final'!#REF!="Muy Alta",'Mapa final'!#REF!="Mayor"),CONCATENATE("R3C",'Mapa final'!#REF!),"")</f>
        <v>#REF!</v>
      </c>
      <c r="AF8" s="37" t="e">
        <f>IF(AND('Mapa final'!#REF!="Muy Alta",'Mapa final'!#REF!="Mayor"),CONCATENATE("R3C",'Mapa final'!#REF!),"")</f>
        <v>#REF!</v>
      </c>
      <c r="AG8" s="38" t="e">
        <f>IF(AND('Mapa final'!#REF!="Muy Alta",'Mapa final'!#REF!="Mayor"),CONCATENATE("R3C",'Mapa final'!#REF!),"")</f>
        <v>#REF!</v>
      </c>
      <c r="AH8" s="39" t="e">
        <f>IF(AND('Mapa final'!#REF!="Muy Alta",'Mapa final'!#REF!="Catastrófico"),CONCATENATE("R3C",'Mapa final'!#REF!),"")</f>
        <v>#REF!</v>
      </c>
      <c r="AI8" s="40" t="e">
        <f>IF(AND('Mapa final'!#REF!="Muy Alta",'Mapa final'!#REF!="Catastrófico"),CONCATENATE("R3C",'Mapa final'!#REF!),"")</f>
        <v>#REF!</v>
      </c>
      <c r="AJ8" s="40" t="e">
        <f>IF(AND('Mapa final'!#REF!="Muy Alta",'Mapa final'!#REF!="Catastrófico"),CONCATENATE("R3C",'Mapa final'!#REF!),"")</f>
        <v>#REF!</v>
      </c>
      <c r="AK8" s="40" t="e">
        <f>IF(AND('Mapa final'!#REF!="Muy Alta",'Mapa final'!#REF!="Catastrófico"),CONCATENATE("R3C",'Mapa final'!#REF!),"")</f>
        <v>#REF!</v>
      </c>
      <c r="AL8" s="40" t="e">
        <f>IF(AND('Mapa final'!#REF!="Muy Alta",'Mapa final'!#REF!="Catastrófico"),CONCATENATE("R3C",'Mapa final'!#REF!),"")</f>
        <v>#REF!</v>
      </c>
      <c r="AM8" s="41" t="e">
        <f>IF(AND('Mapa final'!#REF!="Muy Alta",'Mapa final'!#REF!="Catastrófico"),CONCATENATE("R3C",'Mapa final'!#REF!),"")</f>
        <v>#REF!</v>
      </c>
      <c r="AN8" s="1"/>
      <c r="AO8" s="281"/>
      <c r="AP8" s="170"/>
      <c r="AQ8" s="170"/>
      <c r="AR8" s="170"/>
      <c r="AS8" s="170"/>
      <c r="AT8" s="282"/>
      <c r="AU8" s="1"/>
      <c r="AV8" s="1"/>
      <c r="AW8" s="1"/>
      <c r="AX8" s="1"/>
      <c r="AY8" s="1"/>
      <c r="AZ8" s="1"/>
      <c r="BA8" s="1"/>
      <c r="BB8" s="1"/>
      <c r="BC8" s="1"/>
      <c r="BD8" s="1"/>
      <c r="BE8" s="1"/>
      <c r="BF8" s="1"/>
      <c r="BG8" s="1"/>
      <c r="BH8" s="1"/>
      <c r="BI8" s="1"/>
    </row>
    <row r="9" spans="1:61" ht="15" customHeight="1" x14ac:dyDescent="0.3">
      <c r="A9" s="1"/>
      <c r="B9" s="272"/>
      <c r="C9" s="170"/>
      <c r="D9" s="171"/>
      <c r="E9" s="182"/>
      <c r="F9" s="170"/>
      <c r="G9" s="170"/>
      <c r="H9" s="170"/>
      <c r="I9" s="171"/>
      <c r="J9" s="36" t="e">
        <f>IF(AND('Mapa final'!#REF!="Muy Alta",'Mapa final'!#REF!="Leve"),CONCATENATE("R4C",'Mapa final'!#REF!),"")</f>
        <v>#REF!</v>
      </c>
      <c r="K9" s="37" t="e">
        <f>IF(AND('Mapa final'!#REF!="Muy Alta",'Mapa final'!#REF!="Leve"),CONCATENATE("R4C",'Mapa final'!#REF!),"")</f>
        <v>#REF!</v>
      </c>
      <c r="L9" s="37" t="e">
        <f>IF(AND('Mapa final'!#REF!="Muy Alta",'Mapa final'!#REF!="Leve"),CONCATENATE("R4C",'Mapa final'!#REF!),"")</f>
        <v>#REF!</v>
      </c>
      <c r="M9" s="37" t="e">
        <f>IF(AND('Mapa final'!#REF!="Muy Alta",'Mapa final'!#REF!="Leve"),CONCATENATE("R4C",'Mapa final'!#REF!),"")</f>
        <v>#REF!</v>
      </c>
      <c r="N9" s="37" t="e">
        <f>IF(AND('Mapa final'!#REF!="Muy Alta",'Mapa final'!#REF!="Leve"),CONCATENATE("R4C",'Mapa final'!#REF!),"")</f>
        <v>#REF!</v>
      </c>
      <c r="O9" s="38" t="e">
        <f>IF(AND('Mapa final'!#REF!="Muy Alta",'Mapa final'!#REF!="Leve"),CONCATENATE("R4C",'Mapa final'!#REF!),"")</f>
        <v>#REF!</v>
      </c>
      <c r="P9" s="36" t="e">
        <f>IF(AND('Mapa final'!#REF!="Muy Alta",'Mapa final'!#REF!="Menor"),CONCATENATE("R4C",'Mapa final'!#REF!),"")</f>
        <v>#REF!</v>
      </c>
      <c r="Q9" s="37" t="e">
        <f>IF(AND('Mapa final'!#REF!="Muy Alta",'Mapa final'!#REF!="Menor"),CONCATENATE("R4C",'Mapa final'!#REF!),"")</f>
        <v>#REF!</v>
      </c>
      <c r="R9" s="37" t="e">
        <f>IF(AND('Mapa final'!#REF!="Muy Alta",'Mapa final'!#REF!="Menor"),CONCATENATE("R4C",'Mapa final'!#REF!),"")</f>
        <v>#REF!</v>
      </c>
      <c r="S9" s="37" t="e">
        <f>IF(AND('Mapa final'!#REF!="Muy Alta",'Mapa final'!#REF!="Menor"),CONCATENATE("R4C",'Mapa final'!#REF!),"")</f>
        <v>#REF!</v>
      </c>
      <c r="T9" s="37" t="e">
        <f>IF(AND('Mapa final'!#REF!="Muy Alta",'Mapa final'!#REF!="Menor"),CONCATENATE("R4C",'Mapa final'!#REF!),"")</f>
        <v>#REF!</v>
      </c>
      <c r="U9" s="38" t="e">
        <f>IF(AND('Mapa final'!#REF!="Muy Alta",'Mapa final'!#REF!="Menor"),CONCATENATE("R4C",'Mapa final'!#REF!),"")</f>
        <v>#REF!</v>
      </c>
      <c r="V9" s="36" t="e">
        <f>IF(AND('Mapa final'!#REF!="Muy Alta",'Mapa final'!#REF!="Moderado"),CONCATENATE("R4C",'Mapa final'!#REF!),"")</f>
        <v>#REF!</v>
      </c>
      <c r="W9" s="37" t="e">
        <f>IF(AND('Mapa final'!#REF!="Muy Alta",'Mapa final'!#REF!="Moderado"),CONCATENATE("R4C",'Mapa final'!#REF!),"")</f>
        <v>#REF!</v>
      </c>
      <c r="X9" s="37" t="e">
        <f>IF(AND('Mapa final'!#REF!="Muy Alta",'Mapa final'!#REF!="Moderado"),CONCATENATE("R4C",'Mapa final'!#REF!),"")</f>
        <v>#REF!</v>
      </c>
      <c r="Y9" s="37" t="e">
        <f>IF(AND('Mapa final'!#REF!="Muy Alta",'Mapa final'!#REF!="Moderado"),CONCATENATE("R4C",'Mapa final'!#REF!),"")</f>
        <v>#REF!</v>
      </c>
      <c r="Z9" s="37" t="e">
        <f>IF(AND('Mapa final'!#REF!="Muy Alta",'Mapa final'!#REF!="Moderado"),CONCATENATE("R4C",'Mapa final'!#REF!),"")</f>
        <v>#REF!</v>
      </c>
      <c r="AA9" s="38" t="e">
        <f>IF(AND('Mapa final'!#REF!="Muy Alta",'Mapa final'!#REF!="Moderado"),CONCATENATE("R4C",'Mapa final'!#REF!),"")</f>
        <v>#REF!</v>
      </c>
      <c r="AB9" s="36" t="e">
        <f>IF(AND('Mapa final'!#REF!="Muy Alta",'Mapa final'!#REF!="Mayor"),CONCATENATE("R4C",'Mapa final'!#REF!),"")</f>
        <v>#REF!</v>
      </c>
      <c r="AC9" s="37" t="e">
        <f>IF(AND('Mapa final'!#REF!="Muy Alta",'Mapa final'!#REF!="Mayor"),CONCATENATE("R4C",'Mapa final'!#REF!),"")</f>
        <v>#REF!</v>
      </c>
      <c r="AD9" s="37" t="e">
        <f>IF(AND('Mapa final'!#REF!="Muy Alta",'Mapa final'!#REF!="Mayor"),CONCATENATE("R4C",'Mapa final'!#REF!),"")</f>
        <v>#REF!</v>
      </c>
      <c r="AE9" s="37" t="e">
        <f>IF(AND('Mapa final'!#REF!="Muy Alta",'Mapa final'!#REF!="Mayor"),CONCATENATE("R4C",'Mapa final'!#REF!),"")</f>
        <v>#REF!</v>
      </c>
      <c r="AF9" s="37" t="e">
        <f>IF(AND('Mapa final'!#REF!="Muy Alta",'Mapa final'!#REF!="Mayor"),CONCATENATE("R4C",'Mapa final'!#REF!),"")</f>
        <v>#REF!</v>
      </c>
      <c r="AG9" s="38" t="e">
        <f>IF(AND('Mapa final'!#REF!="Muy Alta",'Mapa final'!#REF!="Mayor"),CONCATENATE("R4C",'Mapa final'!#REF!),"")</f>
        <v>#REF!</v>
      </c>
      <c r="AH9" s="39" t="e">
        <f>IF(AND('Mapa final'!#REF!="Muy Alta",'Mapa final'!#REF!="Catastrófico"),CONCATENATE("R4C",'Mapa final'!#REF!),"")</f>
        <v>#REF!</v>
      </c>
      <c r="AI9" s="40" t="e">
        <f>IF(AND('Mapa final'!#REF!="Muy Alta",'Mapa final'!#REF!="Catastrófico"),CONCATENATE("R4C",'Mapa final'!#REF!),"")</f>
        <v>#REF!</v>
      </c>
      <c r="AJ9" s="40" t="e">
        <f>IF(AND('Mapa final'!#REF!="Muy Alta",'Mapa final'!#REF!="Catastrófico"),CONCATENATE("R4C",'Mapa final'!#REF!),"")</f>
        <v>#REF!</v>
      </c>
      <c r="AK9" s="40" t="e">
        <f>IF(AND('Mapa final'!#REF!="Muy Alta",'Mapa final'!#REF!="Catastrófico"),CONCATENATE("R4C",'Mapa final'!#REF!),"")</f>
        <v>#REF!</v>
      </c>
      <c r="AL9" s="40" t="e">
        <f>IF(AND('Mapa final'!#REF!="Muy Alta",'Mapa final'!#REF!="Catastrófico"),CONCATENATE("R4C",'Mapa final'!#REF!),"")</f>
        <v>#REF!</v>
      </c>
      <c r="AM9" s="41" t="e">
        <f>IF(AND('Mapa final'!#REF!="Muy Alta",'Mapa final'!#REF!="Catastrófico"),CONCATENATE("R4C",'Mapa final'!#REF!),"")</f>
        <v>#REF!</v>
      </c>
      <c r="AN9" s="1"/>
      <c r="AO9" s="281"/>
      <c r="AP9" s="170"/>
      <c r="AQ9" s="170"/>
      <c r="AR9" s="170"/>
      <c r="AS9" s="170"/>
      <c r="AT9" s="282"/>
      <c r="AU9" s="1"/>
      <c r="AV9" s="1"/>
      <c r="AW9" s="1"/>
      <c r="AX9" s="1"/>
      <c r="AY9" s="1"/>
      <c r="AZ9" s="1"/>
      <c r="BA9" s="1"/>
      <c r="BB9" s="1"/>
      <c r="BC9" s="1"/>
      <c r="BD9" s="1"/>
      <c r="BE9" s="1"/>
      <c r="BF9" s="1"/>
      <c r="BG9" s="1"/>
      <c r="BH9" s="1"/>
      <c r="BI9" s="1"/>
    </row>
    <row r="10" spans="1:61" ht="15" customHeight="1" x14ac:dyDescent="0.3">
      <c r="A10" s="1"/>
      <c r="B10" s="272"/>
      <c r="C10" s="170"/>
      <c r="D10" s="171"/>
      <c r="E10" s="182"/>
      <c r="F10" s="170"/>
      <c r="G10" s="170"/>
      <c r="H10" s="170"/>
      <c r="I10" s="171"/>
      <c r="J10" s="36" t="e">
        <f>IF(AND('Mapa final'!#REF!="Muy Alta",'Mapa final'!#REF!="Leve"),CONCATENATE("R5C",'Mapa final'!#REF!),"")</f>
        <v>#REF!</v>
      </c>
      <c r="K10" s="37" t="e">
        <f>IF(AND('Mapa final'!#REF!="Muy Alta",'Mapa final'!#REF!="Leve"),CONCATENATE("R5C",'Mapa final'!#REF!),"")</f>
        <v>#REF!</v>
      </c>
      <c r="L10" s="37" t="e">
        <f>IF(AND('Mapa final'!#REF!="Muy Alta",'Mapa final'!#REF!="Leve"),CONCATENATE("R5C",'Mapa final'!#REF!),"")</f>
        <v>#REF!</v>
      </c>
      <c r="M10" s="37" t="e">
        <f>IF(AND('Mapa final'!#REF!="Muy Alta",'Mapa final'!#REF!="Leve"),CONCATENATE("R5C",'Mapa final'!#REF!),"")</f>
        <v>#REF!</v>
      </c>
      <c r="N10" s="37" t="e">
        <f>IF(AND('Mapa final'!#REF!="Muy Alta",'Mapa final'!#REF!="Leve"),CONCATENATE("R5C",'Mapa final'!#REF!),"")</f>
        <v>#REF!</v>
      </c>
      <c r="O10" s="38" t="e">
        <f>IF(AND('Mapa final'!#REF!="Muy Alta",'Mapa final'!#REF!="Leve"),CONCATENATE("R5C",'Mapa final'!#REF!),"")</f>
        <v>#REF!</v>
      </c>
      <c r="P10" s="36" t="e">
        <f>IF(AND('Mapa final'!#REF!="Muy Alta",'Mapa final'!#REF!="Menor"),CONCATENATE("R5C",'Mapa final'!#REF!),"")</f>
        <v>#REF!</v>
      </c>
      <c r="Q10" s="37" t="e">
        <f>IF(AND('Mapa final'!#REF!="Muy Alta",'Mapa final'!#REF!="Menor"),CONCATENATE("R5C",'Mapa final'!#REF!),"")</f>
        <v>#REF!</v>
      </c>
      <c r="R10" s="37" t="e">
        <f>IF(AND('Mapa final'!#REF!="Muy Alta",'Mapa final'!#REF!="Menor"),CONCATENATE("R5C",'Mapa final'!#REF!),"")</f>
        <v>#REF!</v>
      </c>
      <c r="S10" s="37" t="e">
        <f>IF(AND('Mapa final'!#REF!="Muy Alta",'Mapa final'!#REF!="Menor"),CONCATENATE("R5C",'Mapa final'!#REF!),"")</f>
        <v>#REF!</v>
      </c>
      <c r="T10" s="37" t="e">
        <f>IF(AND('Mapa final'!#REF!="Muy Alta",'Mapa final'!#REF!="Menor"),CONCATENATE("R5C",'Mapa final'!#REF!),"")</f>
        <v>#REF!</v>
      </c>
      <c r="U10" s="38" t="e">
        <f>IF(AND('Mapa final'!#REF!="Muy Alta",'Mapa final'!#REF!="Menor"),CONCATENATE("R5C",'Mapa final'!#REF!),"")</f>
        <v>#REF!</v>
      </c>
      <c r="V10" s="36" t="e">
        <f>IF(AND('Mapa final'!#REF!="Muy Alta",'Mapa final'!#REF!="Moderado"),CONCATENATE("R5C",'Mapa final'!#REF!),"")</f>
        <v>#REF!</v>
      </c>
      <c r="W10" s="37" t="e">
        <f>IF(AND('Mapa final'!#REF!="Muy Alta",'Mapa final'!#REF!="Moderado"),CONCATENATE("R5C",'Mapa final'!#REF!),"")</f>
        <v>#REF!</v>
      </c>
      <c r="X10" s="37" t="e">
        <f>IF(AND('Mapa final'!#REF!="Muy Alta",'Mapa final'!#REF!="Moderado"),CONCATENATE("R5C",'Mapa final'!#REF!),"")</f>
        <v>#REF!</v>
      </c>
      <c r="Y10" s="37" t="e">
        <f>IF(AND('Mapa final'!#REF!="Muy Alta",'Mapa final'!#REF!="Moderado"),CONCATENATE("R5C",'Mapa final'!#REF!),"")</f>
        <v>#REF!</v>
      </c>
      <c r="Z10" s="37" t="e">
        <f>IF(AND('Mapa final'!#REF!="Muy Alta",'Mapa final'!#REF!="Moderado"),CONCATENATE("R5C",'Mapa final'!#REF!),"")</f>
        <v>#REF!</v>
      </c>
      <c r="AA10" s="38" t="e">
        <f>IF(AND('Mapa final'!#REF!="Muy Alta",'Mapa final'!#REF!="Moderado"),CONCATENATE("R5C",'Mapa final'!#REF!),"")</f>
        <v>#REF!</v>
      </c>
      <c r="AB10" s="36" t="e">
        <f>IF(AND('Mapa final'!#REF!="Muy Alta",'Mapa final'!#REF!="Mayor"),CONCATENATE("R5C",'Mapa final'!#REF!),"")</f>
        <v>#REF!</v>
      </c>
      <c r="AC10" s="37" t="e">
        <f>IF(AND('Mapa final'!#REF!="Muy Alta",'Mapa final'!#REF!="Mayor"),CONCATENATE("R5C",'Mapa final'!#REF!),"")</f>
        <v>#REF!</v>
      </c>
      <c r="AD10" s="37" t="e">
        <f>IF(AND('Mapa final'!#REF!="Muy Alta",'Mapa final'!#REF!="Mayor"),CONCATENATE("R5C",'Mapa final'!#REF!),"")</f>
        <v>#REF!</v>
      </c>
      <c r="AE10" s="37" t="e">
        <f>IF(AND('Mapa final'!#REF!="Muy Alta",'Mapa final'!#REF!="Mayor"),CONCATENATE("R5C",'Mapa final'!#REF!),"")</f>
        <v>#REF!</v>
      </c>
      <c r="AF10" s="37" t="e">
        <f>IF(AND('Mapa final'!#REF!="Muy Alta",'Mapa final'!#REF!="Mayor"),CONCATENATE("R5C",'Mapa final'!#REF!),"")</f>
        <v>#REF!</v>
      </c>
      <c r="AG10" s="38" t="e">
        <f>IF(AND('Mapa final'!#REF!="Muy Alta",'Mapa final'!#REF!="Mayor"),CONCATENATE("R5C",'Mapa final'!#REF!),"")</f>
        <v>#REF!</v>
      </c>
      <c r="AH10" s="39" t="e">
        <f>IF(AND('Mapa final'!#REF!="Muy Alta",'Mapa final'!#REF!="Catastrófico"),CONCATENATE("R5C",'Mapa final'!#REF!),"")</f>
        <v>#REF!</v>
      </c>
      <c r="AI10" s="40" t="e">
        <f>IF(AND('Mapa final'!#REF!="Muy Alta",'Mapa final'!#REF!="Catastrófico"),CONCATENATE("R5C",'Mapa final'!#REF!),"")</f>
        <v>#REF!</v>
      </c>
      <c r="AJ10" s="40" t="e">
        <f>IF(AND('Mapa final'!#REF!="Muy Alta",'Mapa final'!#REF!="Catastrófico"),CONCATENATE("R5C",'Mapa final'!#REF!),"")</f>
        <v>#REF!</v>
      </c>
      <c r="AK10" s="40" t="e">
        <f>IF(AND('Mapa final'!#REF!="Muy Alta",'Mapa final'!#REF!="Catastrófico"),CONCATENATE("R5C",'Mapa final'!#REF!),"")</f>
        <v>#REF!</v>
      </c>
      <c r="AL10" s="40" t="e">
        <f>IF(AND('Mapa final'!#REF!="Muy Alta",'Mapa final'!#REF!="Catastrófico"),CONCATENATE("R5C",'Mapa final'!#REF!),"")</f>
        <v>#REF!</v>
      </c>
      <c r="AM10" s="41" t="e">
        <f>IF(AND('Mapa final'!#REF!="Muy Alta",'Mapa final'!#REF!="Catastrófico"),CONCATENATE("R5C",'Mapa final'!#REF!),"")</f>
        <v>#REF!</v>
      </c>
      <c r="AN10" s="1"/>
      <c r="AO10" s="281"/>
      <c r="AP10" s="170"/>
      <c r="AQ10" s="170"/>
      <c r="AR10" s="170"/>
      <c r="AS10" s="170"/>
      <c r="AT10" s="282"/>
      <c r="AU10" s="1"/>
      <c r="AV10" s="1"/>
      <c r="AW10" s="1"/>
      <c r="AX10" s="1"/>
      <c r="AY10" s="1"/>
      <c r="AZ10" s="1"/>
      <c r="BA10" s="1"/>
      <c r="BB10" s="1"/>
      <c r="BC10" s="1"/>
      <c r="BD10" s="1"/>
      <c r="BE10" s="1"/>
      <c r="BF10" s="1"/>
      <c r="BG10" s="1"/>
      <c r="BH10" s="1"/>
      <c r="BI10" s="1"/>
    </row>
    <row r="11" spans="1:61" ht="15" customHeight="1" x14ac:dyDescent="0.3">
      <c r="A11" s="1"/>
      <c r="B11" s="272"/>
      <c r="C11" s="170"/>
      <c r="D11" s="171"/>
      <c r="E11" s="182"/>
      <c r="F11" s="170"/>
      <c r="G11" s="170"/>
      <c r="H11" s="170"/>
      <c r="I11" s="171"/>
      <c r="J11" s="36" t="e">
        <f>IF(AND('Mapa final'!#REF!="Muy Alta",'Mapa final'!#REF!="Leve"),CONCATENATE("R6C",'Mapa final'!#REF!),"")</f>
        <v>#REF!</v>
      </c>
      <c r="K11" s="37" t="e">
        <f>IF(AND('Mapa final'!#REF!="Muy Alta",'Mapa final'!#REF!="Leve"),CONCATENATE("R6C",'Mapa final'!#REF!),"")</f>
        <v>#REF!</v>
      </c>
      <c r="L11" s="37" t="e">
        <f>IF(AND('Mapa final'!#REF!="Muy Alta",'Mapa final'!#REF!="Leve"),CONCATENATE("R6C",'Mapa final'!#REF!),"")</f>
        <v>#REF!</v>
      </c>
      <c r="M11" s="37" t="e">
        <f>IF(AND('Mapa final'!#REF!="Muy Alta",'Mapa final'!#REF!="Leve"),CONCATENATE("R6C",'Mapa final'!#REF!),"")</f>
        <v>#REF!</v>
      </c>
      <c r="N11" s="37" t="e">
        <f>IF(AND('Mapa final'!#REF!="Muy Alta",'Mapa final'!#REF!="Leve"),CONCATENATE("R6C",'Mapa final'!#REF!),"")</f>
        <v>#REF!</v>
      </c>
      <c r="O11" s="38" t="e">
        <f>IF(AND('Mapa final'!#REF!="Muy Alta",'Mapa final'!#REF!="Leve"),CONCATENATE("R6C",'Mapa final'!#REF!),"")</f>
        <v>#REF!</v>
      </c>
      <c r="P11" s="36" t="e">
        <f>IF(AND('Mapa final'!#REF!="Muy Alta",'Mapa final'!#REF!="Menor"),CONCATENATE("R6C",'Mapa final'!#REF!),"")</f>
        <v>#REF!</v>
      </c>
      <c r="Q11" s="37" t="e">
        <f>IF(AND('Mapa final'!#REF!="Muy Alta",'Mapa final'!#REF!="Menor"),CONCATENATE("R6C",'Mapa final'!#REF!),"")</f>
        <v>#REF!</v>
      </c>
      <c r="R11" s="37" t="e">
        <f>IF(AND('Mapa final'!#REF!="Muy Alta",'Mapa final'!#REF!="Menor"),CONCATENATE("R6C",'Mapa final'!#REF!),"")</f>
        <v>#REF!</v>
      </c>
      <c r="S11" s="37" t="e">
        <f>IF(AND('Mapa final'!#REF!="Muy Alta",'Mapa final'!#REF!="Menor"),CONCATENATE("R6C",'Mapa final'!#REF!),"")</f>
        <v>#REF!</v>
      </c>
      <c r="T11" s="37" t="e">
        <f>IF(AND('Mapa final'!#REF!="Muy Alta",'Mapa final'!#REF!="Menor"),CONCATENATE("R6C",'Mapa final'!#REF!),"")</f>
        <v>#REF!</v>
      </c>
      <c r="U11" s="38" t="e">
        <f>IF(AND('Mapa final'!#REF!="Muy Alta",'Mapa final'!#REF!="Menor"),CONCATENATE("R6C",'Mapa final'!#REF!),"")</f>
        <v>#REF!</v>
      </c>
      <c r="V11" s="36" t="e">
        <f>IF(AND('Mapa final'!#REF!="Muy Alta",'Mapa final'!#REF!="Moderado"),CONCATENATE("R6C",'Mapa final'!#REF!),"")</f>
        <v>#REF!</v>
      </c>
      <c r="W11" s="37" t="e">
        <f>IF(AND('Mapa final'!#REF!="Muy Alta",'Mapa final'!#REF!="Moderado"),CONCATENATE("R6C",'Mapa final'!#REF!),"")</f>
        <v>#REF!</v>
      </c>
      <c r="X11" s="37" t="e">
        <f>IF(AND('Mapa final'!#REF!="Muy Alta",'Mapa final'!#REF!="Moderado"),CONCATENATE("R6C",'Mapa final'!#REF!),"")</f>
        <v>#REF!</v>
      </c>
      <c r="Y11" s="37" t="e">
        <f>IF(AND('Mapa final'!#REF!="Muy Alta",'Mapa final'!#REF!="Moderado"),CONCATENATE("R6C",'Mapa final'!#REF!),"")</f>
        <v>#REF!</v>
      </c>
      <c r="Z11" s="37" t="e">
        <f>IF(AND('Mapa final'!#REF!="Muy Alta",'Mapa final'!#REF!="Moderado"),CONCATENATE("R6C",'Mapa final'!#REF!),"")</f>
        <v>#REF!</v>
      </c>
      <c r="AA11" s="38" t="e">
        <f>IF(AND('Mapa final'!#REF!="Muy Alta",'Mapa final'!#REF!="Moderado"),CONCATENATE("R6C",'Mapa final'!#REF!),"")</f>
        <v>#REF!</v>
      </c>
      <c r="AB11" s="36" t="e">
        <f>IF(AND('Mapa final'!#REF!="Muy Alta",'Mapa final'!#REF!="Mayor"),CONCATENATE("R6C",'Mapa final'!#REF!),"")</f>
        <v>#REF!</v>
      </c>
      <c r="AC11" s="37" t="e">
        <f>IF(AND('Mapa final'!#REF!="Muy Alta",'Mapa final'!#REF!="Mayor"),CONCATENATE("R6C",'Mapa final'!#REF!),"")</f>
        <v>#REF!</v>
      </c>
      <c r="AD11" s="37" t="e">
        <f>IF(AND('Mapa final'!#REF!="Muy Alta",'Mapa final'!#REF!="Mayor"),CONCATENATE("R6C",'Mapa final'!#REF!),"")</f>
        <v>#REF!</v>
      </c>
      <c r="AE11" s="37" t="e">
        <f>IF(AND('Mapa final'!#REF!="Muy Alta",'Mapa final'!#REF!="Mayor"),CONCATENATE("R6C",'Mapa final'!#REF!),"")</f>
        <v>#REF!</v>
      </c>
      <c r="AF11" s="37" t="e">
        <f>IF(AND('Mapa final'!#REF!="Muy Alta",'Mapa final'!#REF!="Mayor"),CONCATENATE("R6C",'Mapa final'!#REF!),"")</f>
        <v>#REF!</v>
      </c>
      <c r="AG11" s="38" t="e">
        <f>IF(AND('Mapa final'!#REF!="Muy Alta",'Mapa final'!#REF!="Mayor"),CONCATENATE("R6C",'Mapa final'!#REF!),"")</f>
        <v>#REF!</v>
      </c>
      <c r="AH11" s="39" t="e">
        <f>IF(AND('Mapa final'!#REF!="Muy Alta",'Mapa final'!#REF!="Catastrófico"),CONCATENATE("R6C",'Mapa final'!#REF!),"")</f>
        <v>#REF!</v>
      </c>
      <c r="AI11" s="40" t="e">
        <f>IF(AND('Mapa final'!#REF!="Muy Alta",'Mapa final'!#REF!="Catastrófico"),CONCATENATE("R6C",'Mapa final'!#REF!),"")</f>
        <v>#REF!</v>
      </c>
      <c r="AJ11" s="40" t="e">
        <f>IF(AND('Mapa final'!#REF!="Muy Alta",'Mapa final'!#REF!="Catastrófico"),CONCATENATE("R6C",'Mapa final'!#REF!),"")</f>
        <v>#REF!</v>
      </c>
      <c r="AK11" s="40" t="e">
        <f>IF(AND('Mapa final'!#REF!="Muy Alta",'Mapa final'!#REF!="Catastrófico"),CONCATENATE("R6C",'Mapa final'!#REF!),"")</f>
        <v>#REF!</v>
      </c>
      <c r="AL11" s="40" t="e">
        <f>IF(AND('Mapa final'!#REF!="Muy Alta",'Mapa final'!#REF!="Catastrófico"),CONCATENATE("R6C",'Mapa final'!#REF!),"")</f>
        <v>#REF!</v>
      </c>
      <c r="AM11" s="41" t="e">
        <f>IF(AND('Mapa final'!#REF!="Muy Alta",'Mapa final'!#REF!="Catastrófico"),CONCATENATE("R6C",'Mapa final'!#REF!),"")</f>
        <v>#REF!</v>
      </c>
      <c r="AN11" s="1"/>
      <c r="AO11" s="281"/>
      <c r="AP11" s="170"/>
      <c r="AQ11" s="170"/>
      <c r="AR11" s="170"/>
      <c r="AS11" s="170"/>
      <c r="AT11" s="282"/>
      <c r="AU11" s="1"/>
      <c r="AV11" s="1"/>
      <c r="AW11" s="1"/>
      <c r="AX11" s="1"/>
      <c r="AY11" s="1"/>
      <c r="AZ11" s="1"/>
      <c r="BA11" s="1"/>
      <c r="BB11" s="1"/>
      <c r="BC11" s="1"/>
      <c r="BD11" s="1"/>
      <c r="BE11" s="1"/>
      <c r="BF11" s="1"/>
      <c r="BG11" s="1"/>
      <c r="BH11" s="1"/>
      <c r="BI11" s="1"/>
    </row>
    <row r="12" spans="1:61" ht="15" customHeight="1" x14ac:dyDescent="0.3">
      <c r="A12" s="1"/>
      <c r="B12" s="272"/>
      <c r="C12" s="170"/>
      <c r="D12" s="171"/>
      <c r="E12" s="182"/>
      <c r="F12" s="170"/>
      <c r="G12" s="170"/>
      <c r="H12" s="170"/>
      <c r="I12" s="171"/>
      <c r="J12" s="36" t="e">
        <f>IF(AND('Mapa final'!#REF!="Muy Alta",'Mapa final'!#REF!="Leve"),CONCATENATE("R7C",'Mapa final'!#REF!),"")</f>
        <v>#REF!</v>
      </c>
      <c r="K12" s="37" t="e">
        <f>IF(AND('Mapa final'!#REF!="Muy Alta",'Mapa final'!#REF!="Leve"),CONCATENATE("R7C",'Mapa final'!#REF!),"")</f>
        <v>#REF!</v>
      </c>
      <c r="L12" s="37" t="e">
        <f>IF(AND('Mapa final'!#REF!="Muy Alta",'Mapa final'!#REF!="Leve"),CONCATENATE("R7C",'Mapa final'!#REF!),"")</f>
        <v>#REF!</v>
      </c>
      <c r="M12" s="37" t="e">
        <f>IF(AND('Mapa final'!#REF!="Muy Alta",'Mapa final'!#REF!="Leve"),CONCATENATE("R7C",'Mapa final'!#REF!),"")</f>
        <v>#REF!</v>
      </c>
      <c r="N12" s="37" t="e">
        <f>IF(AND('Mapa final'!#REF!="Muy Alta",'Mapa final'!#REF!="Leve"),CONCATENATE("R7C",'Mapa final'!#REF!),"")</f>
        <v>#REF!</v>
      </c>
      <c r="O12" s="38" t="e">
        <f>IF(AND('Mapa final'!#REF!="Muy Alta",'Mapa final'!#REF!="Leve"),CONCATENATE("R7C",'Mapa final'!#REF!),"")</f>
        <v>#REF!</v>
      </c>
      <c r="P12" s="36" t="e">
        <f>IF(AND('Mapa final'!#REF!="Muy Alta",'Mapa final'!#REF!="Menor"),CONCATENATE("R7C",'Mapa final'!#REF!),"")</f>
        <v>#REF!</v>
      </c>
      <c r="Q12" s="37" t="e">
        <f>IF(AND('Mapa final'!#REF!="Muy Alta",'Mapa final'!#REF!="Menor"),CONCATENATE("R7C",'Mapa final'!#REF!),"")</f>
        <v>#REF!</v>
      </c>
      <c r="R12" s="37" t="e">
        <f>IF(AND('Mapa final'!#REF!="Muy Alta",'Mapa final'!#REF!="Menor"),CONCATENATE("R7C",'Mapa final'!#REF!),"")</f>
        <v>#REF!</v>
      </c>
      <c r="S12" s="37" t="e">
        <f>IF(AND('Mapa final'!#REF!="Muy Alta",'Mapa final'!#REF!="Menor"),CONCATENATE("R7C",'Mapa final'!#REF!),"")</f>
        <v>#REF!</v>
      </c>
      <c r="T12" s="37" t="e">
        <f>IF(AND('Mapa final'!#REF!="Muy Alta",'Mapa final'!#REF!="Menor"),CONCATENATE("R7C",'Mapa final'!#REF!),"")</f>
        <v>#REF!</v>
      </c>
      <c r="U12" s="38" t="e">
        <f>IF(AND('Mapa final'!#REF!="Muy Alta",'Mapa final'!#REF!="Menor"),CONCATENATE("R7C",'Mapa final'!#REF!),"")</f>
        <v>#REF!</v>
      </c>
      <c r="V12" s="36" t="e">
        <f>IF(AND('Mapa final'!#REF!="Muy Alta",'Mapa final'!#REF!="Moderado"),CONCATENATE("R7C",'Mapa final'!#REF!),"")</f>
        <v>#REF!</v>
      </c>
      <c r="W12" s="37" t="e">
        <f>IF(AND('Mapa final'!#REF!="Muy Alta",'Mapa final'!#REF!="Moderado"),CONCATENATE("R7C",'Mapa final'!#REF!),"")</f>
        <v>#REF!</v>
      </c>
      <c r="X12" s="37" t="e">
        <f>IF(AND('Mapa final'!#REF!="Muy Alta",'Mapa final'!#REF!="Moderado"),CONCATENATE("R7C",'Mapa final'!#REF!),"")</f>
        <v>#REF!</v>
      </c>
      <c r="Y12" s="37" t="e">
        <f>IF(AND('Mapa final'!#REF!="Muy Alta",'Mapa final'!#REF!="Moderado"),CONCATENATE("R7C",'Mapa final'!#REF!),"")</f>
        <v>#REF!</v>
      </c>
      <c r="Z12" s="37" t="e">
        <f>IF(AND('Mapa final'!#REF!="Muy Alta",'Mapa final'!#REF!="Moderado"),CONCATENATE("R7C",'Mapa final'!#REF!),"")</f>
        <v>#REF!</v>
      </c>
      <c r="AA12" s="38" t="e">
        <f>IF(AND('Mapa final'!#REF!="Muy Alta",'Mapa final'!#REF!="Moderado"),CONCATENATE("R7C",'Mapa final'!#REF!),"")</f>
        <v>#REF!</v>
      </c>
      <c r="AB12" s="36" t="e">
        <f>IF(AND('Mapa final'!#REF!="Muy Alta",'Mapa final'!#REF!="Mayor"),CONCATENATE("R7C",'Mapa final'!#REF!),"")</f>
        <v>#REF!</v>
      </c>
      <c r="AC12" s="37" t="e">
        <f>IF(AND('Mapa final'!#REF!="Muy Alta",'Mapa final'!#REF!="Mayor"),CONCATENATE("R7C",'Mapa final'!#REF!),"")</f>
        <v>#REF!</v>
      </c>
      <c r="AD12" s="37" t="e">
        <f>IF(AND('Mapa final'!#REF!="Muy Alta",'Mapa final'!#REF!="Mayor"),CONCATENATE("R7C",'Mapa final'!#REF!),"")</f>
        <v>#REF!</v>
      </c>
      <c r="AE12" s="37" t="e">
        <f>IF(AND('Mapa final'!#REF!="Muy Alta",'Mapa final'!#REF!="Mayor"),CONCATENATE("R7C",'Mapa final'!#REF!),"")</f>
        <v>#REF!</v>
      </c>
      <c r="AF12" s="37" t="e">
        <f>IF(AND('Mapa final'!#REF!="Muy Alta",'Mapa final'!#REF!="Mayor"),CONCATENATE("R7C",'Mapa final'!#REF!),"")</f>
        <v>#REF!</v>
      </c>
      <c r="AG12" s="38" t="e">
        <f>IF(AND('Mapa final'!#REF!="Muy Alta",'Mapa final'!#REF!="Mayor"),CONCATENATE("R7C",'Mapa final'!#REF!),"")</f>
        <v>#REF!</v>
      </c>
      <c r="AH12" s="39" t="e">
        <f>IF(AND('Mapa final'!#REF!="Muy Alta",'Mapa final'!#REF!="Catastrófico"),CONCATENATE("R7C",'Mapa final'!#REF!),"")</f>
        <v>#REF!</v>
      </c>
      <c r="AI12" s="40" t="e">
        <f>IF(AND('Mapa final'!#REF!="Muy Alta",'Mapa final'!#REF!="Catastrófico"),CONCATENATE("R7C",'Mapa final'!#REF!),"")</f>
        <v>#REF!</v>
      </c>
      <c r="AJ12" s="40" t="e">
        <f>IF(AND('Mapa final'!#REF!="Muy Alta",'Mapa final'!#REF!="Catastrófico"),CONCATENATE("R7C",'Mapa final'!#REF!),"")</f>
        <v>#REF!</v>
      </c>
      <c r="AK12" s="40" t="e">
        <f>IF(AND('Mapa final'!#REF!="Muy Alta",'Mapa final'!#REF!="Catastrófico"),CONCATENATE("R7C",'Mapa final'!#REF!),"")</f>
        <v>#REF!</v>
      </c>
      <c r="AL12" s="40" t="e">
        <f>IF(AND('Mapa final'!#REF!="Muy Alta",'Mapa final'!#REF!="Catastrófico"),CONCATENATE("R7C",'Mapa final'!#REF!),"")</f>
        <v>#REF!</v>
      </c>
      <c r="AM12" s="41" t="e">
        <f>IF(AND('Mapa final'!#REF!="Muy Alta",'Mapa final'!#REF!="Catastrófico"),CONCATENATE("R7C",'Mapa final'!#REF!),"")</f>
        <v>#REF!</v>
      </c>
      <c r="AN12" s="1"/>
      <c r="AO12" s="281"/>
      <c r="AP12" s="170"/>
      <c r="AQ12" s="170"/>
      <c r="AR12" s="170"/>
      <c r="AS12" s="170"/>
      <c r="AT12" s="282"/>
      <c r="AU12" s="1"/>
      <c r="AV12" s="1"/>
      <c r="AW12" s="1"/>
      <c r="AX12" s="1"/>
      <c r="AY12" s="1"/>
      <c r="AZ12" s="1"/>
      <c r="BA12" s="1"/>
      <c r="BB12" s="1"/>
      <c r="BC12" s="1"/>
      <c r="BD12" s="1"/>
      <c r="BE12" s="1"/>
      <c r="BF12" s="1"/>
      <c r="BG12" s="1"/>
      <c r="BH12" s="1"/>
      <c r="BI12" s="1"/>
    </row>
    <row r="13" spans="1:61" ht="15" customHeight="1" x14ac:dyDescent="0.3">
      <c r="A13" s="1"/>
      <c r="B13" s="272"/>
      <c r="C13" s="170"/>
      <c r="D13" s="171"/>
      <c r="E13" s="182"/>
      <c r="F13" s="170"/>
      <c r="G13" s="170"/>
      <c r="H13" s="170"/>
      <c r="I13" s="171"/>
      <c r="J13" s="36" t="e">
        <f>IF(AND('Mapa final'!#REF!="Muy Alta",'Mapa final'!#REF!="Leve"),CONCATENATE("R8C",'Mapa final'!#REF!),"")</f>
        <v>#REF!</v>
      </c>
      <c r="K13" s="37" t="e">
        <f>IF(AND('Mapa final'!#REF!="Muy Alta",'Mapa final'!#REF!="Leve"),CONCATENATE("R8C",'Mapa final'!#REF!),"")</f>
        <v>#REF!</v>
      </c>
      <c r="L13" s="37" t="e">
        <f>IF(AND('Mapa final'!#REF!="Muy Alta",'Mapa final'!#REF!="Leve"),CONCATENATE("R8C",'Mapa final'!#REF!),"")</f>
        <v>#REF!</v>
      </c>
      <c r="M13" s="37" t="e">
        <f>IF(AND('Mapa final'!#REF!="Muy Alta",'Mapa final'!#REF!="Leve"),CONCATENATE("R8C",'Mapa final'!#REF!),"")</f>
        <v>#REF!</v>
      </c>
      <c r="N13" s="37" t="e">
        <f>IF(AND('Mapa final'!#REF!="Muy Alta",'Mapa final'!#REF!="Leve"),CONCATENATE("R8C",'Mapa final'!#REF!),"")</f>
        <v>#REF!</v>
      </c>
      <c r="O13" s="38" t="e">
        <f>IF(AND('Mapa final'!#REF!="Muy Alta",'Mapa final'!#REF!="Leve"),CONCATENATE("R8C",'Mapa final'!#REF!),"")</f>
        <v>#REF!</v>
      </c>
      <c r="P13" s="36" t="e">
        <f>IF(AND('Mapa final'!#REF!="Muy Alta",'Mapa final'!#REF!="Menor"),CONCATENATE("R8C",'Mapa final'!#REF!),"")</f>
        <v>#REF!</v>
      </c>
      <c r="Q13" s="37" t="e">
        <f>IF(AND('Mapa final'!#REF!="Muy Alta",'Mapa final'!#REF!="Menor"),CONCATENATE("R8C",'Mapa final'!#REF!),"")</f>
        <v>#REF!</v>
      </c>
      <c r="R13" s="37" t="e">
        <f>IF(AND('Mapa final'!#REF!="Muy Alta",'Mapa final'!#REF!="Menor"),CONCATENATE("R8C",'Mapa final'!#REF!),"")</f>
        <v>#REF!</v>
      </c>
      <c r="S13" s="37" t="e">
        <f>IF(AND('Mapa final'!#REF!="Muy Alta",'Mapa final'!#REF!="Menor"),CONCATENATE("R8C",'Mapa final'!#REF!),"")</f>
        <v>#REF!</v>
      </c>
      <c r="T13" s="37" t="e">
        <f>IF(AND('Mapa final'!#REF!="Muy Alta",'Mapa final'!#REF!="Menor"),CONCATENATE("R8C",'Mapa final'!#REF!),"")</f>
        <v>#REF!</v>
      </c>
      <c r="U13" s="38" t="e">
        <f>IF(AND('Mapa final'!#REF!="Muy Alta",'Mapa final'!#REF!="Menor"),CONCATENATE("R8C",'Mapa final'!#REF!),"")</f>
        <v>#REF!</v>
      </c>
      <c r="V13" s="36" t="e">
        <f>IF(AND('Mapa final'!#REF!="Muy Alta",'Mapa final'!#REF!="Moderado"),CONCATENATE("R8C",'Mapa final'!#REF!),"")</f>
        <v>#REF!</v>
      </c>
      <c r="W13" s="37" t="e">
        <f>IF(AND('Mapa final'!#REF!="Muy Alta",'Mapa final'!#REF!="Moderado"),CONCATENATE("R8C",'Mapa final'!#REF!),"")</f>
        <v>#REF!</v>
      </c>
      <c r="X13" s="37" t="e">
        <f>IF(AND('Mapa final'!#REF!="Muy Alta",'Mapa final'!#REF!="Moderado"),CONCATENATE("R8C",'Mapa final'!#REF!),"")</f>
        <v>#REF!</v>
      </c>
      <c r="Y13" s="37" t="e">
        <f>IF(AND('Mapa final'!#REF!="Muy Alta",'Mapa final'!#REF!="Moderado"),CONCATENATE("R8C",'Mapa final'!#REF!),"")</f>
        <v>#REF!</v>
      </c>
      <c r="Z13" s="37" t="e">
        <f>IF(AND('Mapa final'!#REF!="Muy Alta",'Mapa final'!#REF!="Moderado"),CONCATENATE("R8C",'Mapa final'!#REF!),"")</f>
        <v>#REF!</v>
      </c>
      <c r="AA13" s="38" t="e">
        <f>IF(AND('Mapa final'!#REF!="Muy Alta",'Mapa final'!#REF!="Moderado"),CONCATENATE("R8C",'Mapa final'!#REF!),"")</f>
        <v>#REF!</v>
      </c>
      <c r="AB13" s="36" t="e">
        <f>IF(AND('Mapa final'!#REF!="Muy Alta",'Mapa final'!#REF!="Mayor"),CONCATENATE("R8C",'Mapa final'!#REF!),"")</f>
        <v>#REF!</v>
      </c>
      <c r="AC13" s="37" t="e">
        <f>IF(AND('Mapa final'!#REF!="Muy Alta",'Mapa final'!#REF!="Mayor"),CONCATENATE("R8C",'Mapa final'!#REF!),"")</f>
        <v>#REF!</v>
      </c>
      <c r="AD13" s="37" t="e">
        <f>IF(AND('Mapa final'!#REF!="Muy Alta",'Mapa final'!#REF!="Mayor"),CONCATENATE("R8C",'Mapa final'!#REF!),"")</f>
        <v>#REF!</v>
      </c>
      <c r="AE13" s="37" t="e">
        <f>IF(AND('Mapa final'!#REF!="Muy Alta",'Mapa final'!#REF!="Mayor"),CONCATENATE("R8C",'Mapa final'!#REF!),"")</f>
        <v>#REF!</v>
      </c>
      <c r="AF13" s="37" t="e">
        <f>IF(AND('Mapa final'!#REF!="Muy Alta",'Mapa final'!#REF!="Mayor"),CONCATENATE("R8C",'Mapa final'!#REF!),"")</f>
        <v>#REF!</v>
      </c>
      <c r="AG13" s="38" t="e">
        <f>IF(AND('Mapa final'!#REF!="Muy Alta",'Mapa final'!#REF!="Mayor"),CONCATENATE("R8C",'Mapa final'!#REF!),"")</f>
        <v>#REF!</v>
      </c>
      <c r="AH13" s="39" t="e">
        <f>IF(AND('Mapa final'!#REF!="Muy Alta",'Mapa final'!#REF!="Catastrófico"),CONCATENATE("R8C",'Mapa final'!#REF!),"")</f>
        <v>#REF!</v>
      </c>
      <c r="AI13" s="40" t="e">
        <f>IF(AND('Mapa final'!#REF!="Muy Alta",'Mapa final'!#REF!="Catastrófico"),CONCATENATE("R8C",'Mapa final'!#REF!),"")</f>
        <v>#REF!</v>
      </c>
      <c r="AJ13" s="40" t="e">
        <f>IF(AND('Mapa final'!#REF!="Muy Alta",'Mapa final'!#REF!="Catastrófico"),CONCATENATE("R8C",'Mapa final'!#REF!),"")</f>
        <v>#REF!</v>
      </c>
      <c r="AK13" s="40" t="e">
        <f>IF(AND('Mapa final'!#REF!="Muy Alta",'Mapa final'!#REF!="Catastrófico"),CONCATENATE("R8C",'Mapa final'!#REF!),"")</f>
        <v>#REF!</v>
      </c>
      <c r="AL13" s="40" t="e">
        <f>IF(AND('Mapa final'!#REF!="Muy Alta",'Mapa final'!#REF!="Catastrófico"),CONCATENATE("R8C",'Mapa final'!#REF!),"")</f>
        <v>#REF!</v>
      </c>
      <c r="AM13" s="41" t="e">
        <f>IF(AND('Mapa final'!#REF!="Muy Alta",'Mapa final'!#REF!="Catastrófico"),CONCATENATE("R8C",'Mapa final'!#REF!),"")</f>
        <v>#REF!</v>
      </c>
      <c r="AN13" s="1"/>
      <c r="AO13" s="281"/>
      <c r="AP13" s="170"/>
      <c r="AQ13" s="170"/>
      <c r="AR13" s="170"/>
      <c r="AS13" s="170"/>
      <c r="AT13" s="282"/>
      <c r="AU13" s="1"/>
      <c r="AV13" s="1"/>
      <c r="AW13" s="1"/>
      <c r="AX13" s="1"/>
      <c r="AY13" s="1"/>
      <c r="AZ13" s="1"/>
      <c r="BA13" s="1"/>
      <c r="BB13" s="1"/>
      <c r="BC13" s="1"/>
      <c r="BD13" s="1"/>
      <c r="BE13" s="1"/>
      <c r="BF13" s="1"/>
      <c r="BG13" s="1"/>
      <c r="BH13" s="1"/>
      <c r="BI13" s="1"/>
    </row>
    <row r="14" spans="1:61" ht="15" customHeight="1" x14ac:dyDescent="0.3">
      <c r="A14" s="1"/>
      <c r="B14" s="272"/>
      <c r="C14" s="170"/>
      <c r="D14" s="171"/>
      <c r="E14" s="182"/>
      <c r="F14" s="170"/>
      <c r="G14" s="170"/>
      <c r="H14" s="170"/>
      <c r="I14" s="171"/>
      <c r="J14" s="36" t="e">
        <f>IF(AND('Mapa final'!#REF!="Muy Alta",'Mapa final'!#REF!="Leve"),CONCATENATE("R9C",'Mapa final'!#REF!),"")</f>
        <v>#REF!</v>
      </c>
      <c r="K14" s="37" t="e">
        <f>IF(AND('Mapa final'!#REF!="Muy Alta",'Mapa final'!#REF!="Leve"),CONCATENATE("R9C",'Mapa final'!#REF!),"")</f>
        <v>#REF!</v>
      </c>
      <c r="L14" s="37" t="e">
        <f>IF(AND('Mapa final'!#REF!="Muy Alta",'Mapa final'!#REF!="Leve"),CONCATENATE("R9C",'Mapa final'!#REF!),"")</f>
        <v>#REF!</v>
      </c>
      <c r="M14" s="37" t="e">
        <f>IF(AND('Mapa final'!#REF!="Muy Alta",'Mapa final'!#REF!="Leve"),CONCATENATE("R9C",'Mapa final'!#REF!),"")</f>
        <v>#REF!</v>
      </c>
      <c r="N14" s="37" t="e">
        <f>IF(AND('Mapa final'!#REF!="Muy Alta",'Mapa final'!#REF!="Leve"),CONCATENATE("R9C",'Mapa final'!#REF!),"")</f>
        <v>#REF!</v>
      </c>
      <c r="O14" s="38" t="e">
        <f>IF(AND('Mapa final'!#REF!="Muy Alta",'Mapa final'!#REF!="Leve"),CONCATENATE("R9C",'Mapa final'!#REF!),"")</f>
        <v>#REF!</v>
      </c>
      <c r="P14" s="36" t="e">
        <f>IF(AND('Mapa final'!#REF!="Muy Alta",'Mapa final'!#REF!="Menor"),CONCATENATE("R9C",'Mapa final'!#REF!),"")</f>
        <v>#REF!</v>
      </c>
      <c r="Q14" s="37" t="e">
        <f>IF(AND('Mapa final'!#REF!="Muy Alta",'Mapa final'!#REF!="Menor"),CONCATENATE("R9C",'Mapa final'!#REF!),"")</f>
        <v>#REF!</v>
      </c>
      <c r="R14" s="37" t="e">
        <f>IF(AND('Mapa final'!#REF!="Muy Alta",'Mapa final'!#REF!="Menor"),CONCATENATE("R9C",'Mapa final'!#REF!),"")</f>
        <v>#REF!</v>
      </c>
      <c r="S14" s="37" t="e">
        <f>IF(AND('Mapa final'!#REF!="Muy Alta",'Mapa final'!#REF!="Menor"),CONCATENATE("R9C",'Mapa final'!#REF!),"")</f>
        <v>#REF!</v>
      </c>
      <c r="T14" s="37" t="e">
        <f>IF(AND('Mapa final'!#REF!="Muy Alta",'Mapa final'!#REF!="Menor"),CONCATENATE("R9C",'Mapa final'!#REF!),"")</f>
        <v>#REF!</v>
      </c>
      <c r="U14" s="38" t="e">
        <f>IF(AND('Mapa final'!#REF!="Muy Alta",'Mapa final'!#REF!="Menor"),CONCATENATE("R9C",'Mapa final'!#REF!),"")</f>
        <v>#REF!</v>
      </c>
      <c r="V14" s="36" t="e">
        <f>IF(AND('Mapa final'!#REF!="Muy Alta",'Mapa final'!#REF!="Moderado"),CONCATENATE("R9C",'Mapa final'!#REF!),"")</f>
        <v>#REF!</v>
      </c>
      <c r="W14" s="37" t="e">
        <f>IF(AND('Mapa final'!#REF!="Muy Alta",'Mapa final'!#REF!="Moderado"),CONCATENATE("R9C",'Mapa final'!#REF!),"")</f>
        <v>#REF!</v>
      </c>
      <c r="X14" s="37" t="e">
        <f>IF(AND('Mapa final'!#REF!="Muy Alta",'Mapa final'!#REF!="Moderado"),CONCATENATE("R9C",'Mapa final'!#REF!),"")</f>
        <v>#REF!</v>
      </c>
      <c r="Y14" s="37" t="e">
        <f>IF(AND('Mapa final'!#REF!="Muy Alta",'Mapa final'!#REF!="Moderado"),CONCATENATE("R9C",'Mapa final'!#REF!),"")</f>
        <v>#REF!</v>
      </c>
      <c r="Z14" s="37" t="e">
        <f>IF(AND('Mapa final'!#REF!="Muy Alta",'Mapa final'!#REF!="Moderado"),CONCATENATE("R9C",'Mapa final'!#REF!),"")</f>
        <v>#REF!</v>
      </c>
      <c r="AA14" s="38" t="e">
        <f>IF(AND('Mapa final'!#REF!="Muy Alta",'Mapa final'!#REF!="Moderado"),CONCATENATE("R9C",'Mapa final'!#REF!),"")</f>
        <v>#REF!</v>
      </c>
      <c r="AB14" s="36" t="e">
        <f>IF(AND('Mapa final'!#REF!="Muy Alta",'Mapa final'!#REF!="Mayor"),CONCATENATE("R9C",'Mapa final'!#REF!),"")</f>
        <v>#REF!</v>
      </c>
      <c r="AC14" s="37" t="e">
        <f>IF(AND('Mapa final'!#REF!="Muy Alta",'Mapa final'!#REF!="Mayor"),CONCATENATE("R9C",'Mapa final'!#REF!),"")</f>
        <v>#REF!</v>
      </c>
      <c r="AD14" s="37" t="e">
        <f>IF(AND('Mapa final'!#REF!="Muy Alta",'Mapa final'!#REF!="Mayor"),CONCATENATE("R9C",'Mapa final'!#REF!),"")</f>
        <v>#REF!</v>
      </c>
      <c r="AE14" s="37" t="e">
        <f>IF(AND('Mapa final'!#REF!="Muy Alta",'Mapa final'!#REF!="Mayor"),CONCATENATE("R9C",'Mapa final'!#REF!),"")</f>
        <v>#REF!</v>
      </c>
      <c r="AF14" s="37" t="e">
        <f>IF(AND('Mapa final'!#REF!="Muy Alta",'Mapa final'!#REF!="Mayor"),CONCATENATE("R9C",'Mapa final'!#REF!),"")</f>
        <v>#REF!</v>
      </c>
      <c r="AG14" s="38" t="e">
        <f>IF(AND('Mapa final'!#REF!="Muy Alta",'Mapa final'!#REF!="Mayor"),CONCATENATE("R9C",'Mapa final'!#REF!),"")</f>
        <v>#REF!</v>
      </c>
      <c r="AH14" s="39" t="e">
        <f>IF(AND('Mapa final'!#REF!="Muy Alta",'Mapa final'!#REF!="Catastrófico"),CONCATENATE("R9C",'Mapa final'!#REF!),"")</f>
        <v>#REF!</v>
      </c>
      <c r="AI14" s="40" t="e">
        <f>IF(AND('Mapa final'!#REF!="Muy Alta",'Mapa final'!#REF!="Catastrófico"),CONCATENATE("R9C",'Mapa final'!#REF!),"")</f>
        <v>#REF!</v>
      </c>
      <c r="AJ14" s="40" t="e">
        <f>IF(AND('Mapa final'!#REF!="Muy Alta",'Mapa final'!#REF!="Catastrófico"),CONCATENATE("R9C",'Mapa final'!#REF!),"")</f>
        <v>#REF!</v>
      </c>
      <c r="AK14" s="40" t="e">
        <f>IF(AND('Mapa final'!#REF!="Muy Alta",'Mapa final'!#REF!="Catastrófico"),CONCATENATE("R9C",'Mapa final'!#REF!),"")</f>
        <v>#REF!</v>
      </c>
      <c r="AL14" s="40" t="e">
        <f>IF(AND('Mapa final'!#REF!="Muy Alta",'Mapa final'!#REF!="Catastrófico"),CONCATENATE("R9C",'Mapa final'!#REF!),"")</f>
        <v>#REF!</v>
      </c>
      <c r="AM14" s="41" t="e">
        <f>IF(AND('Mapa final'!#REF!="Muy Alta",'Mapa final'!#REF!="Catastrófico"),CONCATENATE("R9C",'Mapa final'!#REF!),"")</f>
        <v>#REF!</v>
      </c>
      <c r="AN14" s="1"/>
      <c r="AO14" s="281"/>
      <c r="AP14" s="170"/>
      <c r="AQ14" s="170"/>
      <c r="AR14" s="170"/>
      <c r="AS14" s="170"/>
      <c r="AT14" s="282"/>
      <c r="AU14" s="1"/>
      <c r="AV14" s="1"/>
      <c r="AW14" s="1"/>
      <c r="AX14" s="1"/>
      <c r="AY14" s="1"/>
      <c r="AZ14" s="1"/>
      <c r="BA14" s="1"/>
      <c r="BB14" s="1"/>
      <c r="BC14" s="1"/>
      <c r="BD14" s="1"/>
      <c r="BE14" s="1"/>
      <c r="BF14" s="1"/>
      <c r="BG14" s="1"/>
      <c r="BH14" s="1"/>
      <c r="BI14" s="1"/>
    </row>
    <row r="15" spans="1:61" ht="15.75" customHeight="1" x14ac:dyDescent="0.3">
      <c r="A15" s="1"/>
      <c r="B15" s="272"/>
      <c r="C15" s="170"/>
      <c r="D15" s="171"/>
      <c r="E15" s="262"/>
      <c r="F15" s="263"/>
      <c r="G15" s="263"/>
      <c r="H15" s="263"/>
      <c r="I15" s="266"/>
      <c r="J15" s="42" t="e">
        <f>IF(AND('Mapa final'!#REF!="Muy Alta",'Mapa final'!#REF!="Leve"),CONCATENATE("R10C",'Mapa final'!#REF!),"")</f>
        <v>#REF!</v>
      </c>
      <c r="K15" s="43" t="e">
        <f>IF(AND('Mapa final'!#REF!="Muy Alta",'Mapa final'!#REF!="Leve"),CONCATENATE("R10C",'Mapa final'!#REF!),"")</f>
        <v>#REF!</v>
      </c>
      <c r="L15" s="43" t="e">
        <f>IF(AND('Mapa final'!#REF!="Muy Alta",'Mapa final'!#REF!="Leve"),CONCATENATE("R10C",'Mapa final'!#REF!),"")</f>
        <v>#REF!</v>
      </c>
      <c r="M15" s="43" t="e">
        <f>IF(AND('Mapa final'!#REF!="Muy Alta",'Mapa final'!#REF!="Leve"),CONCATENATE("R10C",'Mapa final'!#REF!),"")</f>
        <v>#REF!</v>
      </c>
      <c r="N15" s="43" t="e">
        <f>IF(AND('Mapa final'!#REF!="Muy Alta",'Mapa final'!#REF!="Leve"),CONCATENATE("R10C",'Mapa final'!#REF!),"")</f>
        <v>#REF!</v>
      </c>
      <c r="O15" s="44" t="e">
        <f>IF(AND('Mapa final'!#REF!="Muy Alta",'Mapa final'!#REF!="Leve"),CONCATENATE("R10C",'Mapa final'!#REF!),"")</f>
        <v>#REF!</v>
      </c>
      <c r="P15" s="36" t="e">
        <f>IF(AND('Mapa final'!#REF!="Muy Alta",'Mapa final'!#REF!="Menor"),CONCATENATE("R10C",'Mapa final'!#REF!),"")</f>
        <v>#REF!</v>
      </c>
      <c r="Q15" s="37" t="e">
        <f>IF(AND('Mapa final'!#REF!="Muy Alta",'Mapa final'!#REF!="Menor"),CONCATENATE("R10C",'Mapa final'!#REF!),"")</f>
        <v>#REF!</v>
      </c>
      <c r="R15" s="37" t="e">
        <f>IF(AND('Mapa final'!#REF!="Muy Alta",'Mapa final'!#REF!="Menor"),CONCATENATE("R10C",'Mapa final'!#REF!),"")</f>
        <v>#REF!</v>
      </c>
      <c r="S15" s="37" t="e">
        <f>IF(AND('Mapa final'!#REF!="Muy Alta",'Mapa final'!#REF!="Menor"),CONCATENATE("R10C",'Mapa final'!#REF!),"")</f>
        <v>#REF!</v>
      </c>
      <c r="T15" s="37" t="e">
        <f>IF(AND('Mapa final'!#REF!="Muy Alta",'Mapa final'!#REF!="Menor"),CONCATENATE("R10C",'Mapa final'!#REF!),"")</f>
        <v>#REF!</v>
      </c>
      <c r="U15" s="38" t="e">
        <f>IF(AND('Mapa final'!#REF!="Muy Alta",'Mapa final'!#REF!="Menor"),CONCATENATE("R10C",'Mapa final'!#REF!),"")</f>
        <v>#REF!</v>
      </c>
      <c r="V15" s="42" t="e">
        <f>IF(AND('Mapa final'!#REF!="Muy Alta",'Mapa final'!#REF!="Moderado"),CONCATENATE("R10C",'Mapa final'!#REF!),"")</f>
        <v>#REF!</v>
      </c>
      <c r="W15" s="43" t="e">
        <f>IF(AND('Mapa final'!#REF!="Muy Alta",'Mapa final'!#REF!="Moderado"),CONCATENATE("R10C",'Mapa final'!#REF!),"")</f>
        <v>#REF!</v>
      </c>
      <c r="X15" s="43" t="e">
        <f>IF(AND('Mapa final'!#REF!="Muy Alta",'Mapa final'!#REF!="Moderado"),CONCATENATE("R10C",'Mapa final'!#REF!),"")</f>
        <v>#REF!</v>
      </c>
      <c r="Y15" s="43" t="e">
        <f>IF(AND('Mapa final'!#REF!="Muy Alta",'Mapa final'!#REF!="Moderado"),CONCATENATE("R10C",'Mapa final'!#REF!),"")</f>
        <v>#REF!</v>
      </c>
      <c r="Z15" s="43" t="e">
        <f>IF(AND('Mapa final'!#REF!="Muy Alta",'Mapa final'!#REF!="Moderado"),CONCATENATE("R10C",'Mapa final'!#REF!),"")</f>
        <v>#REF!</v>
      </c>
      <c r="AA15" s="44" t="e">
        <f>IF(AND('Mapa final'!#REF!="Muy Alta",'Mapa final'!#REF!="Moderado"),CONCATENATE("R10C",'Mapa final'!#REF!),"")</f>
        <v>#REF!</v>
      </c>
      <c r="AB15" s="36" t="e">
        <f>IF(AND('Mapa final'!#REF!="Muy Alta",'Mapa final'!#REF!="Mayor"),CONCATENATE("R10C",'Mapa final'!#REF!),"")</f>
        <v>#REF!</v>
      </c>
      <c r="AC15" s="37" t="e">
        <f>IF(AND('Mapa final'!#REF!="Muy Alta",'Mapa final'!#REF!="Mayor"),CONCATENATE("R10C",'Mapa final'!#REF!),"")</f>
        <v>#REF!</v>
      </c>
      <c r="AD15" s="37" t="e">
        <f>IF(AND('Mapa final'!#REF!="Muy Alta",'Mapa final'!#REF!="Mayor"),CONCATENATE("R10C",'Mapa final'!#REF!),"")</f>
        <v>#REF!</v>
      </c>
      <c r="AE15" s="37" t="e">
        <f>IF(AND('Mapa final'!#REF!="Muy Alta",'Mapa final'!#REF!="Mayor"),CONCATENATE("R10C",'Mapa final'!#REF!),"")</f>
        <v>#REF!</v>
      </c>
      <c r="AF15" s="37" t="e">
        <f>IF(AND('Mapa final'!#REF!="Muy Alta",'Mapa final'!#REF!="Mayor"),CONCATENATE("R10C",'Mapa final'!#REF!),"")</f>
        <v>#REF!</v>
      </c>
      <c r="AG15" s="38" t="e">
        <f>IF(AND('Mapa final'!#REF!="Muy Alta",'Mapa final'!#REF!="Mayor"),CONCATENATE("R10C",'Mapa final'!#REF!),"")</f>
        <v>#REF!</v>
      </c>
      <c r="AH15" s="45" t="e">
        <f>IF(AND('Mapa final'!#REF!="Muy Alta",'Mapa final'!#REF!="Catastrófico"),CONCATENATE("R10C",'Mapa final'!#REF!),"")</f>
        <v>#REF!</v>
      </c>
      <c r="AI15" s="46" t="e">
        <f>IF(AND('Mapa final'!#REF!="Muy Alta",'Mapa final'!#REF!="Catastrófico"),CONCATENATE("R10C",'Mapa final'!#REF!),"")</f>
        <v>#REF!</v>
      </c>
      <c r="AJ15" s="46" t="e">
        <f>IF(AND('Mapa final'!#REF!="Muy Alta",'Mapa final'!#REF!="Catastrófico"),CONCATENATE("R10C",'Mapa final'!#REF!),"")</f>
        <v>#REF!</v>
      </c>
      <c r="AK15" s="46" t="e">
        <f>IF(AND('Mapa final'!#REF!="Muy Alta",'Mapa final'!#REF!="Catastrófico"),CONCATENATE("R10C",'Mapa final'!#REF!),"")</f>
        <v>#REF!</v>
      </c>
      <c r="AL15" s="46" t="e">
        <f>IF(AND('Mapa final'!#REF!="Muy Alta",'Mapa final'!#REF!="Catastrófico"),CONCATENATE("R10C",'Mapa final'!#REF!),"")</f>
        <v>#REF!</v>
      </c>
      <c r="AM15" s="47" t="e">
        <f>IF(AND('Mapa final'!#REF!="Muy Alta",'Mapa final'!#REF!="Catastrófico"),CONCATENATE("R10C",'Mapa final'!#REF!),"")</f>
        <v>#REF!</v>
      </c>
      <c r="AN15" s="1"/>
      <c r="AO15" s="283"/>
      <c r="AP15" s="284"/>
      <c r="AQ15" s="284"/>
      <c r="AR15" s="284"/>
      <c r="AS15" s="284"/>
      <c r="AT15" s="285"/>
      <c r="AU15" s="1"/>
      <c r="AV15" s="1"/>
      <c r="AW15" s="1"/>
      <c r="AX15" s="1"/>
      <c r="AY15" s="1"/>
      <c r="AZ15" s="1"/>
      <c r="BA15" s="1"/>
      <c r="BB15" s="1"/>
      <c r="BC15" s="1"/>
      <c r="BD15" s="1"/>
      <c r="BE15" s="1"/>
      <c r="BF15" s="1"/>
      <c r="BG15" s="1"/>
      <c r="BH15" s="1"/>
      <c r="BI15" s="1"/>
    </row>
    <row r="16" spans="1:61" ht="15" customHeight="1" x14ac:dyDescent="0.3">
      <c r="A16" s="1"/>
      <c r="B16" s="272"/>
      <c r="C16" s="170"/>
      <c r="D16" s="171"/>
      <c r="E16" s="290" t="s">
        <v>96</v>
      </c>
      <c r="F16" s="261"/>
      <c r="G16" s="261"/>
      <c r="H16" s="261"/>
      <c r="I16" s="261"/>
      <c r="J16" s="48" t="str">
        <f>IF(AND('Mapa final'!$AY$10="Alta",'Mapa final'!$BA$10="Leve"),CONCATENATE("R1C",'Mapa final'!$AL$10),"")</f>
        <v/>
      </c>
      <c r="K16" s="49" t="str">
        <f>IF(AND('Mapa final'!$AY$11="Alta",'Mapa final'!$BA$11="Leve"),CONCATENATE("R1C",'Mapa final'!$AL$11),"")</f>
        <v/>
      </c>
      <c r="L16" s="49" t="str">
        <f>IF(AND('Mapa final'!$AY$12="Alta",'Mapa final'!$BA$12="Leve"),CONCATENATE("R1C",'Mapa final'!$AL$12),"")</f>
        <v/>
      </c>
      <c r="M16" s="49" t="str">
        <f>IF(AND('Mapa final'!$AY$13="Alta",'Mapa final'!$BA$13="Leve"),CONCATENATE("R1C",'Mapa final'!$AL$13),"")</f>
        <v/>
      </c>
      <c r="N16" s="49" t="e">
        <f>IF(AND('Mapa final'!#REF!="Alta",'Mapa final'!#REF!="Leve"),CONCATENATE("R1C",'Mapa final'!#REF!),"")</f>
        <v>#REF!</v>
      </c>
      <c r="O16" s="50" t="e">
        <f>IF(AND('Mapa final'!#REF!="Alta",'Mapa final'!#REF!="Leve"),CONCATENATE("R1C",'Mapa final'!#REF!),"")</f>
        <v>#REF!</v>
      </c>
      <c r="P16" s="48" t="str">
        <f>IF(AND('Mapa final'!$AY$10="Alta",'Mapa final'!$BA$10="Menor"),CONCATENATE("R1C",'Mapa final'!$AL$10),"")</f>
        <v/>
      </c>
      <c r="Q16" s="49" t="str">
        <f>IF(AND('Mapa final'!$AY$11="Alta",'Mapa final'!$BA$11="Menor"),CONCATENATE("R1C",'Mapa final'!$AL$11),"")</f>
        <v/>
      </c>
      <c r="R16" s="49" t="str">
        <f>IF(AND('Mapa final'!$AY$12="Alta",'Mapa final'!$BA$12="Menor"),CONCATENATE("R1C",'Mapa final'!$AL$12),"")</f>
        <v/>
      </c>
      <c r="S16" s="49" t="str">
        <f>IF(AND('Mapa final'!$AY$13="Alta",'Mapa final'!$BA$13="Menor"),CONCATENATE("R1C",'Mapa final'!$AL$13),"")</f>
        <v/>
      </c>
      <c r="T16" s="49" t="e">
        <f>IF(AND('Mapa final'!#REF!="Alta",'Mapa final'!#REF!="Menor"),CONCATENATE("R1C",'Mapa final'!#REF!),"")</f>
        <v>#REF!</v>
      </c>
      <c r="U16" s="50" t="e">
        <f>IF(AND('Mapa final'!#REF!="Alta",'Mapa final'!#REF!="Menor"),CONCATENATE("R1C",'Mapa final'!#REF!),"")</f>
        <v>#REF!</v>
      </c>
      <c r="V16" s="30" t="str">
        <f>IF(AND('Mapa final'!$AY$10="Alta",'Mapa final'!$BA$10="Moderado"),CONCATENATE("R1C",'Mapa final'!$AL$10),"")</f>
        <v/>
      </c>
      <c r="W16" s="31" t="str">
        <f>IF(AND('Mapa final'!$AY$11="Alta",'Mapa final'!$BA$11="Moderado"),CONCATENATE("R1C",'Mapa final'!$AL$11),"")</f>
        <v/>
      </c>
      <c r="X16" s="31" t="str">
        <f>IF(AND('Mapa final'!$AY$12="Alta",'Mapa final'!$BA$12="Moderado"),CONCATENATE("R1C",'Mapa final'!$AL$12),"")</f>
        <v/>
      </c>
      <c r="Y16" s="31" t="str">
        <f>IF(AND('Mapa final'!$AY$13="Alta",'Mapa final'!$BA$13="Moderado"),CONCATENATE("R1C",'Mapa final'!$AL$13),"")</f>
        <v/>
      </c>
      <c r="Z16" s="31" t="e">
        <f>IF(AND('Mapa final'!#REF!="Alta",'Mapa final'!#REF!="Moderado"),CONCATENATE("R1C",'Mapa final'!#REF!),"")</f>
        <v>#REF!</v>
      </c>
      <c r="AA16" s="32" t="e">
        <f>IF(AND('Mapa final'!#REF!="Alta",'Mapa final'!#REF!="Moderado"),CONCATENATE("R1C",'Mapa final'!#REF!),"")</f>
        <v>#REF!</v>
      </c>
      <c r="AB16" s="30" t="str">
        <f>IF(AND('Mapa final'!$AY$10="Alta",'Mapa final'!$BA$10="Mayor"),CONCATENATE("R1C",'Mapa final'!$AL$10),"")</f>
        <v/>
      </c>
      <c r="AC16" s="31" t="str">
        <f>IF(AND('Mapa final'!$AY$11="Alta",'Mapa final'!$BA$11="Mayor"),CONCATENATE("R1C",'Mapa final'!$AL$11),"")</f>
        <v/>
      </c>
      <c r="AD16" s="31" t="str">
        <f>IF(AND('Mapa final'!$AY$12="Alta",'Mapa final'!$BA$12="Mayor"),CONCATENATE("R1C",'Mapa final'!$AL$12),"")</f>
        <v/>
      </c>
      <c r="AE16" s="31" t="str">
        <f>IF(AND('Mapa final'!$AY$13="Alta",'Mapa final'!$BA$13="Mayor"),CONCATENATE("R1C",'Mapa final'!$AL$13),"")</f>
        <v/>
      </c>
      <c r="AF16" s="31" t="e">
        <f>IF(AND('Mapa final'!#REF!="Alta",'Mapa final'!#REF!="Mayor"),CONCATENATE("R1C",'Mapa final'!#REF!),"")</f>
        <v>#REF!</v>
      </c>
      <c r="AG16" s="32" t="e">
        <f>IF(AND('Mapa final'!#REF!="Alta",'Mapa final'!#REF!="Mayor"),CONCATENATE("R1C",'Mapa final'!#REF!),"")</f>
        <v>#REF!</v>
      </c>
      <c r="AH16" s="33" t="str">
        <f>IF(AND('Mapa final'!$AY$10="Alta",'Mapa final'!$BA$10="Catastrófico"),CONCATENATE("R1C",'Mapa final'!$AL$10),"")</f>
        <v/>
      </c>
      <c r="AI16" s="34" t="str">
        <f>IF(AND('Mapa final'!$AY$11="Alta",'Mapa final'!$BA$11="Catastrófico"),CONCATENATE("R1C",'Mapa final'!$AL$11),"")</f>
        <v/>
      </c>
      <c r="AJ16" s="34" t="str">
        <f>IF(AND('Mapa final'!$AY$12="Alta",'Mapa final'!$BA$12="Catastrófico"),CONCATENATE("R1C",'Mapa final'!$AL$12),"")</f>
        <v/>
      </c>
      <c r="AK16" s="34" t="str">
        <f>IF(AND('Mapa final'!$AY$13="Alta",'Mapa final'!$BA$13="Catastrófico"),CONCATENATE("R1C",'Mapa final'!$AL$13),"")</f>
        <v/>
      </c>
      <c r="AL16" s="34" t="e">
        <f>IF(AND('Mapa final'!#REF!="Alta",'Mapa final'!#REF!="Catastrófico"),CONCATENATE("R1C",'Mapa final'!#REF!),"")</f>
        <v>#REF!</v>
      </c>
      <c r="AM16" s="35" t="e">
        <f>IF(AND('Mapa final'!#REF!="Alta",'Mapa final'!#REF!="Catastrófico"),CONCATENATE("R1C",'Mapa final'!#REF!),"")</f>
        <v>#REF!</v>
      </c>
      <c r="AN16" s="1"/>
      <c r="AO16" s="291" t="s">
        <v>97</v>
      </c>
      <c r="AP16" s="279"/>
      <c r="AQ16" s="279"/>
      <c r="AR16" s="279"/>
      <c r="AS16" s="279"/>
      <c r="AT16" s="280"/>
      <c r="AU16" s="1"/>
      <c r="AV16" s="1"/>
      <c r="AW16" s="1"/>
      <c r="AX16" s="1"/>
      <c r="AY16" s="1"/>
      <c r="AZ16" s="1"/>
      <c r="BA16" s="1"/>
      <c r="BB16" s="1"/>
      <c r="BC16" s="1"/>
      <c r="BD16" s="1"/>
      <c r="BE16" s="1"/>
      <c r="BF16" s="1"/>
      <c r="BG16" s="1"/>
      <c r="BH16" s="1"/>
      <c r="BI16" s="1"/>
    </row>
    <row r="17" spans="1:61" ht="15" customHeight="1" x14ac:dyDescent="0.3">
      <c r="A17" s="1"/>
      <c r="B17" s="272"/>
      <c r="C17" s="170"/>
      <c r="D17" s="171"/>
      <c r="E17" s="182"/>
      <c r="F17" s="170"/>
      <c r="G17" s="170"/>
      <c r="H17" s="170"/>
      <c r="I17" s="170"/>
      <c r="J17" s="51" t="str">
        <f>IF(AND('Mapa final'!$AY$14="Alta",'Mapa final'!$BA$14="Leve"),CONCATENATE("R2C",'Mapa final'!$AL$14),"")</f>
        <v/>
      </c>
      <c r="K17" s="52" t="str">
        <f>IF(AND('Mapa final'!$AY$15="Alta",'Mapa final'!$BA$15="Leve"),CONCATENATE("R2C",'Mapa final'!$AL$15),"")</f>
        <v/>
      </c>
      <c r="L17" s="52" t="str">
        <f>IF(AND('Mapa final'!$AY$16="Alta",'Mapa final'!$BA$16="Leve"),CONCATENATE("R2C",'Mapa final'!$AL$16),"")</f>
        <v/>
      </c>
      <c r="M17" s="52" t="str">
        <f>IF(AND('Mapa final'!$AY$17="Alta",'Mapa final'!$BA$17="Leve"),CONCATENATE("R2C",'Mapa final'!$AL$17),"")</f>
        <v/>
      </c>
      <c r="N17" s="52" t="str">
        <f>IF(AND('Mapa final'!$AY$18="Alta",'Mapa final'!$BA$18="Leve"),CONCATENATE("R2C",'Mapa final'!$AL$18),"")</f>
        <v/>
      </c>
      <c r="O17" s="53" t="e">
        <f>IF(AND('Mapa final'!#REF!="Alta",'Mapa final'!#REF!="Leve"),CONCATENATE("R2C",'Mapa final'!#REF!),"")</f>
        <v>#REF!</v>
      </c>
      <c r="P17" s="51" t="str">
        <f>IF(AND('Mapa final'!$AY$14="Alta",'Mapa final'!$BA$14="Menor"),CONCATENATE("R2C",'Mapa final'!$AL$14),"")</f>
        <v/>
      </c>
      <c r="Q17" s="52" t="str">
        <f>IF(AND('Mapa final'!$AY$15="Alta",'Mapa final'!$BA$15="Menor"),CONCATENATE("R2C",'Mapa final'!$AL$15),"")</f>
        <v/>
      </c>
      <c r="R17" s="52" t="str">
        <f>IF(AND('Mapa final'!$AY$16="Alta",'Mapa final'!$BA$16="Menor"),CONCATENATE("R2C",'Mapa final'!$AL$16),"")</f>
        <v/>
      </c>
      <c r="S17" s="52" t="str">
        <f>IF(AND('Mapa final'!$AY$17="Alta",'Mapa final'!$BA$17="Menor"),CONCATENATE("R2C",'Mapa final'!$AL$17),"")</f>
        <v/>
      </c>
      <c r="T17" s="52" t="str">
        <f>IF(AND('Mapa final'!$AY$18="Alta",'Mapa final'!$BA$18="Menor"),CONCATENATE("R2C",'Mapa final'!$AL$18),"")</f>
        <v/>
      </c>
      <c r="U17" s="53" t="e">
        <f>IF(AND('Mapa final'!#REF!="Alta",'Mapa final'!#REF!="Menor"),CONCATENATE("R2C",'Mapa final'!#REF!),"")</f>
        <v>#REF!</v>
      </c>
      <c r="V17" s="36" t="str">
        <f>IF(AND('Mapa final'!$AY$14="Alta",'Mapa final'!$BA$14="Moderado"),CONCATENATE("R2C",'Mapa final'!$AL$14),"")</f>
        <v/>
      </c>
      <c r="W17" s="37" t="str">
        <f>IF(AND('Mapa final'!$AY$15="Alta",'Mapa final'!$BA$15="Moderado"),CONCATENATE("R2C",'Mapa final'!$AL$15),"")</f>
        <v/>
      </c>
      <c r="X17" s="37" t="str">
        <f>IF(AND('Mapa final'!$AY$16="Alta",'Mapa final'!$BA$16="Moderado"),CONCATENATE("R2C",'Mapa final'!$AL$16),"")</f>
        <v/>
      </c>
      <c r="Y17" s="37" t="str">
        <f>IF(AND('Mapa final'!$AY$17="Alta",'Mapa final'!$BA$17="Moderado"),CONCATENATE("R2C",'Mapa final'!$AL$17),"")</f>
        <v/>
      </c>
      <c r="Z17" s="37" t="str">
        <f>IF(AND('Mapa final'!$AY$18="Alta",'Mapa final'!$BA$18="Moderado"),CONCATENATE("R2C",'Mapa final'!$AL$18),"")</f>
        <v/>
      </c>
      <c r="AA17" s="38" t="e">
        <f>IF(AND('Mapa final'!#REF!="Alta",'Mapa final'!#REF!="Moderado"),CONCATENATE("R2C",'Mapa final'!#REF!),"")</f>
        <v>#REF!</v>
      </c>
      <c r="AB17" s="36" t="str">
        <f>IF(AND('Mapa final'!$AY$14="Alta",'Mapa final'!$BA$14="Mayor"),CONCATENATE("R2C",'Mapa final'!$AL$14),"")</f>
        <v/>
      </c>
      <c r="AC17" s="37" t="str">
        <f>IF(AND('Mapa final'!$AY$15="Alta",'Mapa final'!$BA$15="Mayor"),CONCATENATE("R2C",'Mapa final'!$AL$15),"")</f>
        <v/>
      </c>
      <c r="AD17" s="37" t="str">
        <f>IF(AND('Mapa final'!$AY$16="Alta",'Mapa final'!$BA$16="Mayor"),CONCATENATE("R2C",'Mapa final'!$AL$16),"")</f>
        <v/>
      </c>
      <c r="AE17" s="37" t="str">
        <f>IF(AND('Mapa final'!$AY$17="Alta",'Mapa final'!$BA$17="Mayor"),CONCATENATE("R2C",'Mapa final'!$AL$17),"")</f>
        <v/>
      </c>
      <c r="AF17" s="37" t="str">
        <f>IF(AND('Mapa final'!$AY$18="Alta",'Mapa final'!$BA$18="Mayor"),CONCATENATE("R2C",'Mapa final'!$AL$18),"")</f>
        <v/>
      </c>
      <c r="AG17" s="38" t="e">
        <f>IF(AND('Mapa final'!#REF!="Alta",'Mapa final'!#REF!="Mayor"),CONCATENATE("R2C",'Mapa final'!#REF!),"")</f>
        <v>#REF!</v>
      </c>
      <c r="AH17" s="39" t="str">
        <f>IF(AND('Mapa final'!$AY$14="Alta",'Mapa final'!$BA$14="Catastrófico"),CONCATENATE("R2C",'Mapa final'!$AL$14),"")</f>
        <v/>
      </c>
      <c r="AI17" s="40" t="str">
        <f>IF(AND('Mapa final'!$AY$15="Alta",'Mapa final'!$BA$15="Catastrófico"),CONCATENATE("R2C",'Mapa final'!$AL$15),"")</f>
        <v/>
      </c>
      <c r="AJ17" s="40" t="str">
        <f>IF(AND('Mapa final'!$AY$16="Alta",'Mapa final'!$BA$16="Catastrófico"),CONCATENATE("R2C",'Mapa final'!$AL$16),"")</f>
        <v/>
      </c>
      <c r="AK17" s="40" t="str">
        <f>IF(AND('Mapa final'!$AY$17="Alta",'Mapa final'!$BA$17="Catastrófico"),CONCATENATE("R2C",'Mapa final'!$AL$17),"")</f>
        <v/>
      </c>
      <c r="AL17" s="40" t="str">
        <f>IF(AND('Mapa final'!$AY$18="Alta",'Mapa final'!$BA$18="Catastrófico"),CONCATENATE("R2C",'Mapa final'!$AL$18),"")</f>
        <v/>
      </c>
      <c r="AM17" s="41" t="e">
        <f>IF(AND('Mapa final'!#REF!="Alta",'Mapa final'!#REF!="Catastrófico"),CONCATENATE("R2C",'Mapa final'!#REF!),"")</f>
        <v>#REF!</v>
      </c>
      <c r="AN17" s="1"/>
      <c r="AO17" s="281"/>
      <c r="AP17" s="170"/>
      <c r="AQ17" s="170"/>
      <c r="AR17" s="170"/>
      <c r="AS17" s="170"/>
      <c r="AT17" s="282"/>
      <c r="AU17" s="1"/>
      <c r="AV17" s="1"/>
      <c r="AW17" s="1"/>
      <c r="AX17" s="1"/>
      <c r="AY17" s="1"/>
      <c r="AZ17" s="1"/>
      <c r="BA17" s="1"/>
      <c r="BB17" s="1"/>
      <c r="BC17" s="1"/>
      <c r="BD17" s="1"/>
      <c r="BE17" s="1"/>
      <c r="BF17" s="1"/>
      <c r="BG17" s="1"/>
      <c r="BH17" s="1"/>
      <c r="BI17" s="1"/>
    </row>
    <row r="18" spans="1:61" ht="15" customHeight="1" x14ac:dyDescent="0.3">
      <c r="A18" s="1"/>
      <c r="B18" s="272"/>
      <c r="C18" s="170"/>
      <c r="D18" s="171"/>
      <c r="E18" s="182"/>
      <c r="F18" s="170"/>
      <c r="G18" s="170"/>
      <c r="H18" s="170"/>
      <c r="I18" s="170"/>
      <c r="J18" s="51" t="e">
        <f>IF(AND('Mapa final'!#REF!="Alta",'Mapa final'!#REF!="Leve"),CONCATENATE("R3C",'Mapa final'!#REF!),"")</f>
        <v>#REF!</v>
      </c>
      <c r="K18" s="52" t="e">
        <f>IF(AND('Mapa final'!#REF!="Alta",'Mapa final'!#REF!="Leve"),CONCATENATE("R3C",'Mapa final'!#REF!),"")</f>
        <v>#REF!</v>
      </c>
      <c r="L18" s="52" t="e">
        <f>IF(AND('Mapa final'!#REF!="Alta",'Mapa final'!#REF!="Leve"),CONCATENATE("R3C",'Mapa final'!#REF!),"")</f>
        <v>#REF!</v>
      </c>
      <c r="M18" s="52" t="e">
        <f>IF(AND('Mapa final'!#REF!="Alta",'Mapa final'!#REF!="Leve"),CONCATENATE("R3C",'Mapa final'!#REF!),"")</f>
        <v>#REF!</v>
      </c>
      <c r="N18" s="52" t="e">
        <f>IF(AND('Mapa final'!#REF!="Alta",'Mapa final'!#REF!="Leve"),CONCATENATE("R3C",'Mapa final'!#REF!),"")</f>
        <v>#REF!</v>
      </c>
      <c r="O18" s="53" t="e">
        <f>IF(AND('Mapa final'!#REF!="Alta",'Mapa final'!#REF!="Leve"),CONCATENATE("R3C",'Mapa final'!#REF!),"")</f>
        <v>#REF!</v>
      </c>
      <c r="P18" s="51" t="e">
        <f>IF(AND('Mapa final'!#REF!="Alta",'Mapa final'!#REF!="Menor"),CONCATENATE("R3C",'Mapa final'!#REF!),"")</f>
        <v>#REF!</v>
      </c>
      <c r="Q18" s="52" t="e">
        <f>IF(AND('Mapa final'!#REF!="Alta",'Mapa final'!#REF!="Menor"),CONCATENATE("R3C",'Mapa final'!#REF!),"")</f>
        <v>#REF!</v>
      </c>
      <c r="R18" s="52" t="e">
        <f>IF(AND('Mapa final'!#REF!="Alta",'Mapa final'!#REF!="Menor"),CONCATENATE("R3C",'Mapa final'!#REF!),"")</f>
        <v>#REF!</v>
      </c>
      <c r="S18" s="52" t="e">
        <f>IF(AND('Mapa final'!#REF!="Alta",'Mapa final'!#REF!="Menor"),CONCATENATE("R3C",'Mapa final'!#REF!),"")</f>
        <v>#REF!</v>
      </c>
      <c r="T18" s="52" t="e">
        <f>IF(AND('Mapa final'!#REF!="Alta",'Mapa final'!#REF!="Menor"),CONCATENATE("R3C",'Mapa final'!#REF!),"")</f>
        <v>#REF!</v>
      </c>
      <c r="U18" s="53" t="e">
        <f>IF(AND('Mapa final'!#REF!="Alta",'Mapa final'!#REF!="Menor"),CONCATENATE("R3C",'Mapa final'!#REF!),"")</f>
        <v>#REF!</v>
      </c>
      <c r="V18" s="36" t="e">
        <f>IF(AND('Mapa final'!#REF!="Alta",'Mapa final'!#REF!="Moderado"),CONCATENATE("R3C",'Mapa final'!#REF!),"")</f>
        <v>#REF!</v>
      </c>
      <c r="W18" s="37" t="e">
        <f>IF(AND('Mapa final'!#REF!="Alta",'Mapa final'!#REF!="Moderado"),CONCATENATE("R3C",'Mapa final'!#REF!),"")</f>
        <v>#REF!</v>
      </c>
      <c r="X18" s="37" t="e">
        <f>IF(AND('Mapa final'!#REF!="Alta",'Mapa final'!#REF!="Moderado"),CONCATENATE("R3C",'Mapa final'!#REF!),"")</f>
        <v>#REF!</v>
      </c>
      <c r="Y18" s="37" t="e">
        <f>IF(AND('Mapa final'!#REF!="Alta",'Mapa final'!#REF!="Moderado"),CONCATENATE("R3C",'Mapa final'!#REF!),"")</f>
        <v>#REF!</v>
      </c>
      <c r="Z18" s="37" t="e">
        <f>IF(AND('Mapa final'!#REF!="Alta",'Mapa final'!#REF!="Moderado"),CONCATENATE("R3C",'Mapa final'!#REF!),"")</f>
        <v>#REF!</v>
      </c>
      <c r="AA18" s="38" t="e">
        <f>IF(AND('Mapa final'!#REF!="Alta",'Mapa final'!#REF!="Moderado"),CONCATENATE("R3C",'Mapa final'!#REF!),"")</f>
        <v>#REF!</v>
      </c>
      <c r="AB18" s="36" t="e">
        <f>IF(AND('Mapa final'!#REF!="Alta",'Mapa final'!#REF!="Mayor"),CONCATENATE("R3C",'Mapa final'!#REF!),"")</f>
        <v>#REF!</v>
      </c>
      <c r="AC18" s="37" t="e">
        <f>IF(AND('Mapa final'!#REF!="Alta",'Mapa final'!#REF!="Mayor"),CONCATENATE("R3C",'Mapa final'!#REF!),"")</f>
        <v>#REF!</v>
      </c>
      <c r="AD18" s="37" t="e">
        <f>IF(AND('Mapa final'!#REF!="Alta",'Mapa final'!#REF!="Mayor"),CONCATENATE("R3C",'Mapa final'!#REF!),"")</f>
        <v>#REF!</v>
      </c>
      <c r="AE18" s="37" t="e">
        <f>IF(AND('Mapa final'!#REF!="Alta",'Mapa final'!#REF!="Mayor"),CONCATENATE("R3C",'Mapa final'!#REF!),"")</f>
        <v>#REF!</v>
      </c>
      <c r="AF18" s="37" t="e">
        <f>IF(AND('Mapa final'!#REF!="Alta",'Mapa final'!#REF!="Mayor"),CONCATENATE("R3C",'Mapa final'!#REF!),"")</f>
        <v>#REF!</v>
      </c>
      <c r="AG18" s="38" t="e">
        <f>IF(AND('Mapa final'!#REF!="Alta",'Mapa final'!#REF!="Mayor"),CONCATENATE("R3C",'Mapa final'!#REF!),"")</f>
        <v>#REF!</v>
      </c>
      <c r="AH18" s="39" t="e">
        <f>IF(AND('Mapa final'!#REF!="Alta",'Mapa final'!#REF!="Catastrófico"),CONCATENATE("R3C",'Mapa final'!#REF!),"")</f>
        <v>#REF!</v>
      </c>
      <c r="AI18" s="40" t="e">
        <f>IF(AND('Mapa final'!#REF!="Alta",'Mapa final'!#REF!="Catastrófico"),CONCATENATE("R3C",'Mapa final'!#REF!),"")</f>
        <v>#REF!</v>
      </c>
      <c r="AJ18" s="40" t="e">
        <f>IF(AND('Mapa final'!#REF!="Alta",'Mapa final'!#REF!="Catastrófico"),CONCATENATE("R3C",'Mapa final'!#REF!),"")</f>
        <v>#REF!</v>
      </c>
      <c r="AK18" s="40" t="e">
        <f>IF(AND('Mapa final'!#REF!="Alta",'Mapa final'!#REF!="Catastrófico"),CONCATENATE("R3C",'Mapa final'!#REF!),"")</f>
        <v>#REF!</v>
      </c>
      <c r="AL18" s="40" t="e">
        <f>IF(AND('Mapa final'!#REF!="Alta",'Mapa final'!#REF!="Catastrófico"),CONCATENATE("R3C",'Mapa final'!#REF!),"")</f>
        <v>#REF!</v>
      </c>
      <c r="AM18" s="41" t="e">
        <f>IF(AND('Mapa final'!#REF!="Alta",'Mapa final'!#REF!="Catastrófico"),CONCATENATE("R3C",'Mapa final'!#REF!),"")</f>
        <v>#REF!</v>
      </c>
      <c r="AN18" s="1"/>
      <c r="AO18" s="281"/>
      <c r="AP18" s="170"/>
      <c r="AQ18" s="170"/>
      <c r="AR18" s="170"/>
      <c r="AS18" s="170"/>
      <c r="AT18" s="282"/>
      <c r="AU18" s="1"/>
      <c r="AV18" s="1"/>
      <c r="AW18" s="1"/>
      <c r="AX18" s="1"/>
      <c r="AY18" s="1"/>
      <c r="AZ18" s="1"/>
      <c r="BA18" s="1"/>
      <c r="BB18" s="1"/>
      <c r="BC18" s="1"/>
      <c r="BD18" s="1"/>
      <c r="BE18" s="1"/>
      <c r="BF18" s="1"/>
      <c r="BG18" s="1"/>
      <c r="BH18" s="1"/>
      <c r="BI18" s="1"/>
    </row>
    <row r="19" spans="1:61" ht="15" customHeight="1" x14ac:dyDescent="0.3">
      <c r="A19" s="1"/>
      <c r="B19" s="272"/>
      <c r="C19" s="170"/>
      <c r="D19" s="171"/>
      <c r="E19" s="182"/>
      <c r="F19" s="170"/>
      <c r="G19" s="170"/>
      <c r="H19" s="170"/>
      <c r="I19" s="170"/>
      <c r="J19" s="51" t="e">
        <f>IF(AND('Mapa final'!#REF!="Alta",'Mapa final'!#REF!="Leve"),CONCATENATE("R4C",'Mapa final'!#REF!),"")</f>
        <v>#REF!</v>
      </c>
      <c r="K19" s="52" t="e">
        <f>IF(AND('Mapa final'!#REF!="Alta",'Mapa final'!#REF!="Leve"),CONCATENATE("R4C",'Mapa final'!#REF!),"")</f>
        <v>#REF!</v>
      </c>
      <c r="L19" s="52" t="e">
        <f>IF(AND('Mapa final'!#REF!="Alta",'Mapa final'!#REF!="Leve"),CONCATENATE("R4C",'Mapa final'!#REF!),"")</f>
        <v>#REF!</v>
      </c>
      <c r="M19" s="52" t="e">
        <f>IF(AND('Mapa final'!#REF!="Alta",'Mapa final'!#REF!="Leve"),CONCATENATE("R4C",'Mapa final'!#REF!),"")</f>
        <v>#REF!</v>
      </c>
      <c r="N19" s="52" t="e">
        <f>IF(AND('Mapa final'!#REF!="Alta",'Mapa final'!#REF!="Leve"),CONCATENATE("R4C",'Mapa final'!#REF!),"")</f>
        <v>#REF!</v>
      </c>
      <c r="O19" s="53" t="e">
        <f>IF(AND('Mapa final'!#REF!="Alta",'Mapa final'!#REF!="Leve"),CONCATENATE("R4C",'Mapa final'!#REF!),"")</f>
        <v>#REF!</v>
      </c>
      <c r="P19" s="51" t="e">
        <f>IF(AND('Mapa final'!#REF!="Alta",'Mapa final'!#REF!="Menor"),CONCATENATE("R4C",'Mapa final'!#REF!),"")</f>
        <v>#REF!</v>
      </c>
      <c r="Q19" s="52" t="e">
        <f>IF(AND('Mapa final'!#REF!="Alta",'Mapa final'!#REF!="Menor"),CONCATENATE("R4C",'Mapa final'!#REF!),"")</f>
        <v>#REF!</v>
      </c>
      <c r="R19" s="52" t="e">
        <f>IF(AND('Mapa final'!#REF!="Alta",'Mapa final'!#REF!="Menor"),CONCATENATE("R4C",'Mapa final'!#REF!),"")</f>
        <v>#REF!</v>
      </c>
      <c r="S19" s="52" t="e">
        <f>IF(AND('Mapa final'!#REF!="Alta",'Mapa final'!#REF!="Menor"),CONCATENATE("R4C",'Mapa final'!#REF!),"")</f>
        <v>#REF!</v>
      </c>
      <c r="T19" s="52" t="e">
        <f>IF(AND('Mapa final'!#REF!="Alta",'Mapa final'!#REF!="Menor"),CONCATENATE("R4C",'Mapa final'!#REF!),"")</f>
        <v>#REF!</v>
      </c>
      <c r="U19" s="53" t="e">
        <f>IF(AND('Mapa final'!#REF!="Alta",'Mapa final'!#REF!="Menor"),CONCATENATE("R4C",'Mapa final'!#REF!),"")</f>
        <v>#REF!</v>
      </c>
      <c r="V19" s="36" t="e">
        <f>IF(AND('Mapa final'!#REF!="Alta",'Mapa final'!#REF!="Moderado"),CONCATENATE("R4C",'Mapa final'!#REF!),"")</f>
        <v>#REF!</v>
      </c>
      <c r="W19" s="37" t="e">
        <f>IF(AND('Mapa final'!#REF!="Alta",'Mapa final'!#REF!="Moderado"),CONCATENATE("R4C",'Mapa final'!#REF!),"")</f>
        <v>#REF!</v>
      </c>
      <c r="X19" s="37" t="e">
        <f>IF(AND('Mapa final'!#REF!="Alta",'Mapa final'!#REF!="Moderado"),CONCATENATE("R4C",'Mapa final'!#REF!),"")</f>
        <v>#REF!</v>
      </c>
      <c r="Y19" s="37" t="e">
        <f>IF(AND('Mapa final'!#REF!="Alta",'Mapa final'!#REF!="Moderado"),CONCATENATE("R4C",'Mapa final'!#REF!),"")</f>
        <v>#REF!</v>
      </c>
      <c r="Z19" s="37" t="e">
        <f>IF(AND('Mapa final'!#REF!="Alta",'Mapa final'!#REF!="Moderado"),CONCATENATE("R4C",'Mapa final'!#REF!),"")</f>
        <v>#REF!</v>
      </c>
      <c r="AA19" s="38" t="e">
        <f>IF(AND('Mapa final'!#REF!="Alta",'Mapa final'!#REF!="Moderado"),CONCATENATE("R4C",'Mapa final'!#REF!),"")</f>
        <v>#REF!</v>
      </c>
      <c r="AB19" s="36" t="e">
        <f>IF(AND('Mapa final'!#REF!="Alta",'Mapa final'!#REF!="Mayor"),CONCATENATE("R4C",'Mapa final'!#REF!),"")</f>
        <v>#REF!</v>
      </c>
      <c r="AC19" s="37" t="e">
        <f>IF(AND('Mapa final'!#REF!="Alta",'Mapa final'!#REF!="Mayor"),CONCATENATE("R4C",'Mapa final'!#REF!),"")</f>
        <v>#REF!</v>
      </c>
      <c r="AD19" s="37" t="e">
        <f>IF(AND('Mapa final'!#REF!="Alta",'Mapa final'!#REF!="Mayor"),CONCATENATE("R4C",'Mapa final'!#REF!),"")</f>
        <v>#REF!</v>
      </c>
      <c r="AE19" s="37" t="e">
        <f>IF(AND('Mapa final'!#REF!="Alta",'Mapa final'!#REF!="Mayor"),CONCATENATE("R4C",'Mapa final'!#REF!),"")</f>
        <v>#REF!</v>
      </c>
      <c r="AF19" s="37" t="e">
        <f>IF(AND('Mapa final'!#REF!="Alta",'Mapa final'!#REF!="Mayor"),CONCATENATE("R4C",'Mapa final'!#REF!),"")</f>
        <v>#REF!</v>
      </c>
      <c r="AG19" s="38" t="e">
        <f>IF(AND('Mapa final'!#REF!="Alta",'Mapa final'!#REF!="Mayor"),CONCATENATE("R4C",'Mapa final'!#REF!),"")</f>
        <v>#REF!</v>
      </c>
      <c r="AH19" s="39" t="e">
        <f>IF(AND('Mapa final'!#REF!="Alta",'Mapa final'!#REF!="Catastrófico"),CONCATENATE("R4C",'Mapa final'!#REF!),"")</f>
        <v>#REF!</v>
      </c>
      <c r="AI19" s="40" t="e">
        <f>IF(AND('Mapa final'!#REF!="Alta",'Mapa final'!#REF!="Catastrófico"),CONCATENATE("R4C",'Mapa final'!#REF!),"")</f>
        <v>#REF!</v>
      </c>
      <c r="AJ19" s="40" t="e">
        <f>IF(AND('Mapa final'!#REF!="Alta",'Mapa final'!#REF!="Catastrófico"),CONCATENATE("R4C",'Mapa final'!#REF!),"")</f>
        <v>#REF!</v>
      </c>
      <c r="AK19" s="40" t="e">
        <f>IF(AND('Mapa final'!#REF!="Alta",'Mapa final'!#REF!="Catastrófico"),CONCATENATE("R4C",'Mapa final'!#REF!),"")</f>
        <v>#REF!</v>
      </c>
      <c r="AL19" s="40" t="e">
        <f>IF(AND('Mapa final'!#REF!="Alta",'Mapa final'!#REF!="Catastrófico"),CONCATENATE("R4C",'Mapa final'!#REF!),"")</f>
        <v>#REF!</v>
      </c>
      <c r="AM19" s="41" t="e">
        <f>IF(AND('Mapa final'!#REF!="Alta",'Mapa final'!#REF!="Catastrófico"),CONCATENATE("R4C",'Mapa final'!#REF!),"")</f>
        <v>#REF!</v>
      </c>
      <c r="AN19" s="1"/>
      <c r="AO19" s="281"/>
      <c r="AP19" s="170"/>
      <c r="AQ19" s="170"/>
      <c r="AR19" s="170"/>
      <c r="AS19" s="170"/>
      <c r="AT19" s="282"/>
      <c r="AU19" s="1"/>
      <c r="AV19" s="1"/>
      <c r="AW19" s="1"/>
      <c r="AX19" s="1"/>
      <c r="AY19" s="1"/>
      <c r="AZ19" s="1"/>
      <c r="BA19" s="1"/>
      <c r="BB19" s="1"/>
      <c r="BC19" s="1"/>
      <c r="BD19" s="1"/>
      <c r="BE19" s="1"/>
      <c r="BF19" s="1"/>
      <c r="BG19" s="1"/>
      <c r="BH19" s="1"/>
      <c r="BI19" s="1"/>
    </row>
    <row r="20" spans="1:61" ht="15" customHeight="1" x14ac:dyDescent="0.3">
      <c r="A20" s="1"/>
      <c r="B20" s="272"/>
      <c r="C20" s="170"/>
      <c r="D20" s="171"/>
      <c r="E20" s="182"/>
      <c r="F20" s="170"/>
      <c r="G20" s="170"/>
      <c r="H20" s="170"/>
      <c r="I20" s="170"/>
      <c r="J20" s="51" t="e">
        <f>IF(AND('Mapa final'!#REF!="Alta",'Mapa final'!#REF!="Leve"),CONCATENATE("R5C",'Mapa final'!#REF!),"")</f>
        <v>#REF!</v>
      </c>
      <c r="K20" s="52" t="e">
        <f>IF(AND('Mapa final'!#REF!="Alta",'Mapa final'!#REF!="Leve"),CONCATENATE("R5C",'Mapa final'!#REF!),"")</f>
        <v>#REF!</v>
      </c>
      <c r="L20" s="52" t="e">
        <f>IF(AND('Mapa final'!#REF!="Alta",'Mapa final'!#REF!="Leve"),CONCATENATE("R5C",'Mapa final'!#REF!),"")</f>
        <v>#REF!</v>
      </c>
      <c r="M20" s="52" t="e">
        <f>IF(AND('Mapa final'!#REF!="Alta",'Mapa final'!#REF!="Leve"),CONCATENATE("R5C",'Mapa final'!#REF!),"")</f>
        <v>#REF!</v>
      </c>
      <c r="N20" s="52" t="e">
        <f>IF(AND('Mapa final'!#REF!="Alta",'Mapa final'!#REF!="Leve"),CONCATENATE("R5C",'Mapa final'!#REF!),"")</f>
        <v>#REF!</v>
      </c>
      <c r="O20" s="53" t="e">
        <f>IF(AND('Mapa final'!#REF!="Alta",'Mapa final'!#REF!="Leve"),CONCATENATE("R5C",'Mapa final'!#REF!),"")</f>
        <v>#REF!</v>
      </c>
      <c r="P20" s="51" t="e">
        <f>IF(AND('Mapa final'!#REF!="Alta",'Mapa final'!#REF!="Menor"),CONCATENATE("R5C",'Mapa final'!#REF!),"")</f>
        <v>#REF!</v>
      </c>
      <c r="Q20" s="52" t="e">
        <f>IF(AND('Mapa final'!#REF!="Alta",'Mapa final'!#REF!="Menor"),CONCATENATE("R5C",'Mapa final'!#REF!),"")</f>
        <v>#REF!</v>
      </c>
      <c r="R20" s="52" t="e">
        <f>IF(AND('Mapa final'!#REF!="Alta",'Mapa final'!#REF!="Menor"),CONCATENATE("R5C",'Mapa final'!#REF!),"")</f>
        <v>#REF!</v>
      </c>
      <c r="S20" s="52" t="e">
        <f>IF(AND('Mapa final'!#REF!="Alta",'Mapa final'!#REF!="Menor"),CONCATENATE("R5C",'Mapa final'!#REF!),"")</f>
        <v>#REF!</v>
      </c>
      <c r="T20" s="52" t="e">
        <f>IF(AND('Mapa final'!#REF!="Alta",'Mapa final'!#REF!="Menor"),CONCATENATE("R5C",'Mapa final'!#REF!),"")</f>
        <v>#REF!</v>
      </c>
      <c r="U20" s="53" t="e">
        <f>IF(AND('Mapa final'!#REF!="Alta",'Mapa final'!#REF!="Menor"),CONCATENATE("R5C",'Mapa final'!#REF!),"")</f>
        <v>#REF!</v>
      </c>
      <c r="V20" s="36" t="e">
        <f>IF(AND('Mapa final'!#REF!="Alta",'Mapa final'!#REF!="Moderado"),CONCATENATE("R5C",'Mapa final'!#REF!),"")</f>
        <v>#REF!</v>
      </c>
      <c r="W20" s="37" t="e">
        <f>IF(AND('Mapa final'!#REF!="Alta",'Mapa final'!#REF!="Moderado"),CONCATENATE("R5C",'Mapa final'!#REF!),"")</f>
        <v>#REF!</v>
      </c>
      <c r="X20" s="37" t="e">
        <f>IF(AND('Mapa final'!#REF!="Alta",'Mapa final'!#REF!="Moderado"),CONCATENATE("R5C",'Mapa final'!#REF!),"")</f>
        <v>#REF!</v>
      </c>
      <c r="Y20" s="37" t="e">
        <f>IF(AND('Mapa final'!#REF!="Alta",'Mapa final'!#REF!="Moderado"),CONCATENATE("R5C",'Mapa final'!#REF!),"")</f>
        <v>#REF!</v>
      </c>
      <c r="Z20" s="37" t="e">
        <f>IF(AND('Mapa final'!#REF!="Alta",'Mapa final'!#REF!="Moderado"),CONCATENATE("R5C",'Mapa final'!#REF!),"")</f>
        <v>#REF!</v>
      </c>
      <c r="AA20" s="38" t="e">
        <f>IF(AND('Mapa final'!#REF!="Alta",'Mapa final'!#REF!="Moderado"),CONCATENATE("R5C",'Mapa final'!#REF!),"")</f>
        <v>#REF!</v>
      </c>
      <c r="AB20" s="36" t="e">
        <f>IF(AND('Mapa final'!#REF!="Alta",'Mapa final'!#REF!="Mayor"),CONCATENATE("R5C",'Mapa final'!#REF!),"")</f>
        <v>#REF!</v>
      </c>
      <c r="AC20" s="37" t="e">
        <f>IF(AND('Mapa final'!#REF!="Alta",'Mapa final'!#REF!="Mayor"),CONCATENATE("R5C",'Mapa final'!#REF!),"")</f>
        <v>#REF!</v>
      </c>
      <c r="AD20" s="37" t="e">
        <f>IF(AND('Mapa final'!#REF!="Alta",'Mapa final'!#REF!="Mayor"),CONCATENATE("R5C",'Mapa final'!#REF!),"")</f>
        <v>#REF!</v>
      </c>
      <c r="AE20" s="37" t="e">
        <f>IF(AND('Mapa final'!#REF!="Alta",'Mapa final'!#REF!="Mayor"),CONCATENATE("R5C",'Mapa final'!#REF!),"")</f>
        <v>#REF!</v>
      </c>
      <c r="AF20" s="37" t="e">
        <f>IF(AND('Mapa final'!#REF!="Alta",'Mapa final'!#REF!="Mayor"),CONCATENATE("R5C",'Mapa final'!#REF!),"")</f>
        <v>#REF!</v>
      </c>
      <c r="AG20" s="38" t="e">
        <f>IF(AND('Mapa final'!#REF!="Alta",'Mapa final'!#REF!="Mayor"),CONCATENATE("R5C",'Mapa final'!#REF!),"")</f>
        <v>#REF!</v>
      </c>
      <c r="AH20" s="39" t="e">
        <f>IF(AND('Mapa final'!#REF!="Alta",'Mapa final'!#REF!="Catastrófico"),CONCATENATE("R5C",'Mapa final'!#REF!),"")</f>
        <v>#REF!</v>
      </c>
      <c r="AI20" s="40" t="e">
        <f>IF(AND('Mapa final'!#REF!="Alta",'Mapa final'!#REF!="Catastrófico"),CONCATENATE("R5C",'Mapa final'!#REF!),"")</f>
        <v>#REF!</v>
      </c>
      <c r="AJ20" s="40" t="e">
        <f>IF(AND('Mapa final'!#REF!="Alta",'Mapa final'!#REF!="Catastrófico"),CONCATENATE("R5C",'Mapa final'!#REF!),"")</f>
        <v>#REF!</v>
      </c>
      <c r="AK20" s="40" t="e">
        <f>IF(AND('Mapa final'!#REF!="Alta",'Mapa final'!#REF!="Catastrófico"),CONCATENATE("R5C",'Mapa final'!#REF!),"")</f>
        <v>#REF!</v>
      </c>
      <c r="AL20" s="40" t="e">
        <f>IF(AND('Mapa final'!#REF!="Alta",'Mapa final'!#REF!="Catastrófico"),CONCATENATE("R5C",'Mapa final'!#REF!),"")</f>
        <v>#REF!</v>
      </c>
      <c r="AM20" s="41" t="e">
        <f>IF(AND('Mapa final'!#REF!="Alta",'Mapa final'!#REF!="Catastrófico"),CONCATENATE("R5C",'Mapa final'!#REF!),"")</f>
        <v>#REF!</v>
      </c>
      <c r="AN20" s="1"/>
      <c r="AO20" s="281"/>
      <c r="AP20" s="170"/>
      <c r="AQ20" s="170"/>
      <c r="AR20" s="170"/>
      <c r="AS20" s="170"/>
      <c r="AT20" s="282"/>
      <c r="AU20" s="1"/>
      <c r="AV20" s="1"/>
      <c r="AW20" s="1"/>
      <c r="AX20" s="1"/>
      <c r="AY20" s="1"/>
      <c r="AZ20" s="1"/>
      <c r="BA20" s="1"/>
      <c r="BB20" s="1"/>
      <c r="BC20" s="1"/>
      <c r="BD20" s="1"/>
      <c r="BE20" s="1"/>
      <c r="BF20" s="1"/>
      <c r="BG20" s="1"/>
      <c r="BH20" s="1"/>
      <c r="BI20" s="1"/>
    </row>
    <row r="21" spans="1:61" ht="15" customHeight="1" x14ac:dyDescent="0.3">
      <c r="A21" s="1"/>
      <c r="B21" s="272"/>
      <c r="C21" s="170"/>
      <c r="D21" s="171"/>
      <c r="E21" s="182"/>
      <c r="F21" s="170"/>
      <c r="G21" s="170"/>
      <c r="H21" s="170"/>
      <c r="I21" s="170"/>
      <c r="J21" s="51" t="e">
        <f>IF(AND('Mapa final'!#REF!="Alta",'Mapa final'!#REF!="Leve"),CONCATENATE("R6C",'Mapa final'!#REF!),"")</f>
        <v>#REF!</v>
      </c>
      <c r="K21" s="52" t="e">
        <f>IF(AND('Mapa final'!#REF!="Alta",'Mapa final'!#REF!="Leve"),CONCATENATE("R6C",'Mapa final'!#REF!),"")</f>
        <v>#REF!</v>
      </c>
      <c r="L21" s="52" t="e">
        <f>IF(AND('Mapa final'!#REF!="Alta",'Mapa final'!#REF!="Leve"),CONCATENATE("R6C",'Mapa final'!#REF!),"")</f>
        <v>#REF!</v>
      </c>
      <c r="M21" s="52" t="e">
        <f>IF(AND('Mapa final'!#REF!="Alta",'Mapa final'!#REF!="Leve"),CONCATENATE("R6C",'Mapa final'!#REF!),"")</f>
        <v>#REF!</v>
      </c>
      <c r="N21" s="52" t="e">
        <f>IF(AND('Mapa final'!#REF!="Alta",'Mapa final'!#REF!="Leve"),CONCATENATE("R6C",'Mapa final'!#REF!),"")</f>
        <v>#REF!</v>
      </c>
      <c r="O21" s="53" t="e">
        <f>IF(AND('Mapa final'!#REF!="Alta",'Mapa final'!#REF!="Leve"),CONCATENATE("R6C",'Mapa final'!#REF!),"")</f>
        <v>#REF!</v>
      </c>
      <c r="P21" s="51" t="e">
        <f>IF(AND('Mapa final'!#REF!="Alta",'Mapa final'!#REF!="Menor"),CONCATENATE("R6C",'Mapa final'!#REF!),"")</f>
        <v>#REF!</v>
      </c>
      <c r="Q21" s="52" t="e">
        <f>IF(AND('Mapa final'!#REF!="Alta",'Mapa final'!#REF!="Menor"),CONCATENATE("R6C",'Mapa final'!#REF!),"")</f>
        <v>#REF!</v>
      </c>
      <c r="R21" s="52" t="e">
        <f>IF(AND('Mapa final'!#REF!="Alta",'Mapa final'!#REF!="Menor"),CONCATENATE("R6C",'Mapa final'!#REF!),"")</f>
        <v>#REF!</v>
      </c>
      <c r="S21" s="52" t="e">
        <f>IF(AND('Mapa final'!#REF!="Alta",'Mapa final'!#REF!="Menor"),CONCATENATE("R6C",'Mapa final'!#REF!),"")</f>
        <v>#REF!</v>
      </c>
      <c r="T21" s="52" t="e">
        <f>IF(AND('Mapa final'!#REF!="Alta",'Mapa final'!#REF!="Menor"),CONCATENATE("R6C",'Mapa final'!#REF!),"")</f>
        <v>#REF!</v>
      </c>
      <c r="U21" s="53" t="e">
        <f>IF(AND('Mapa final'!#REF!="Alta",'Mapa final'!#REF!="Menor"),CONCATENATE("R6C",'Mapa final'!#REF!),"")</f>
        <v>#REF!</v>
      </c>
      <c r="V21" s="36" t="e">
        <f>IF(AND('Mapa final'!#REF!="Alta",'Mapa final'!#REF!="Moderado"),CONCATENATE("R6C",'Mapa final'!#REF!),"")</f>
        <v>#REF!</v>
      </c>
      <c r="W21" s="37" t="e">
        <f>IF(AND('Mapa final'!#REF!="Alta",'Mapa final'!#REF!="Moderado"),CONCATENATE("R6C",'Mapa final'!#REF!),"")</f>
        <v>#REF!</v>
      </c>
      <c r="X21" s="37" t="e">
        <f>IF(AND('Mapa final'!#REF!="Alta",'Mapa final'!#REF!="Moderado"),CONCATENATE("R6C",'Mapa final'!#REF!),"")</f>
        <v>#REF!</v>
      </c>
      <c r="Y21" s="37" t="e">
        <f>IF(AND('Mapa final'!#REF!="Alta",'Mapa final'!#REF!="Moderado"),CONCATENATE("R6C",'Mapa final'!#REF!),"")</f>
        <v>#REF!</v>
      </c>
      <c r="Z21" s="37" t="e">
        <f>IF(AND('Mapa final'!#REF!="Alta",'Mapa final'!#REF!="Moderado"),CONCATENATE("R6C",'Mapa final'!#REF!),"")</f>
        <v>#REF!</v>
      </c>
      <c r="AA21" s="38" t="e">
        <f>IF(AND('Mapa final'!#REF!="Alta",'Mapa final'!#REF!="Moderado"),CONCATENATE("R6C",'Mapa final'!#REF!),"")</f>
        <v>#REF!</v>
      </c>
      <c r="AB21" s="36" t="e">
        <f>IF(AND('Mapa final'!#REF!="Alta",'Mapa final'!#REF!="Mayor"),CONCATENATE("R6C",'Mapa final'!#REF!),"")</f>
        <v>#REF!</v>
      </c>
      <c r="AC21" s="37" t="e">
        <f>IF(AND('Mapa final'!#REF!="Alta",'Mapa final'!#REF!="Mayor"),CONCATENATE("R6C",'Mapa final'!#REF!),"")</f>
        <v>#REF!</v>
      </c>
      <c r="AD21" s="37" t="e">
        <f>IF(AND('Mapa final'!#REF!="Alta",'Mapa final'!#REF!="Mayor"),CONCATENATE("R6C",'Mapa final'!#REF!),"")</f>
        <v>#REF!</v>
      </c>
      <c r="AE21" s="37" t="e">
        <f>IF(AND('Mapa final'!#REF!="Alta",'Mapa final'!#REF!="Mayor"),CONCATENATE("R6C",'Mapa final'!#REF!),"")</f>
        <v>#REF!</v>
      </c>
      <c r="AF21" s="37" t="e">
        <f>IF(AND('Mapa final'!#REF!="Alta",'Mapa final'!#REF!="Mayor"),CONCATENATE("R6C",'Mapa final'!#REF!),"")</f>
        <v>#REF!</v>
      </c>
      <c r="AG21" s="38" t="e">
        <f>IF(AND('Mapa final'!#REF!="Alta",'Mapa final'!#REF!="Mayor"),CONCATENATE("R6C",'Mapa final'!#REF!),"")</f>
        <v>#REF!</v>
      </c>
      <c r="AH21" s="39" t="e">
        <f>IF(AND('Mapa final'!#REF!="Alta",'Mapa final'!#REF!="Catastrófico"),CONCATENATE("R6C",'Mapa final'!#REF!),"")</f>
        <v>#REF!</v>
      </c>
      <c r="AI21" s="40" t="e">
        <f>IF(AND('Mapa final'!#REF!="Alta",'Mapa final'!#REF!="Catastrófico"),CONCATENATE("R6C",'Mapa final'!#REF!),"")</f>
        <v>#REF!</v>
      </c>
      <c r="AJ21" s="40" t="e">
        <f>IF(AND('Mapa final'!#REF!="Alta",'Mapa final'!#REF!="Catastrófico"),CONCATENATE("R6C",'Mapa final'!#REF!),"")</f>
        <v>#REF!</v>
      </c>
      <c r="AK21" s="40" t="e">
        <f>IF(AND('Mapa final'!#REF!="Alta",'Mapa final'!#REF!="Catastrófico"),CONCATENATE("R6C",'Mapa final'!#REF!),"")</f>
        <v>#REF!</v>
      </c>
      <c r="AL21" s="40" t="e">
        <f>IF(AND('Mapa final'!#REF!="Alta",'Mapa final'!#REF!="Catastrófico"),CONCATENATE("R6C",'Mapa final'!#REF!),"")</f>
        <v>#REF!</v>
      </c>
      <c r="AM21" s="41" t="e">
        <f>IF(AND('Mapa final'!#REF!="Alta",'Mapa final'!#REF!="Catastrófico"),CONCATENATE("R6C",'Mapa final'!#REF!),"")</f>
        <v>#REF!</v>
      </c>
      <c r="AN21" s="1"/>
      <c r="AO21" s="281"/>
      <c r="AP21" s="170"/>
      <c r="AQ21" s="170"/>
      <c r="AR21" s="170"/>
      <c r="AS21" s="170"/>
      <c r="AT21" s="282"/>
      <c r="AU21" s="1"/>
      <c r="AV21" s="1"/>
      <c r="AW21" s="1"/>
      <c r="AX21" s="1"/>
      <c r="AY21" s="1"/>
      <c r="AZ21" s="1"/>
      <c r="BA21" s="1"/>
      <c r="BB21" s="1"/>
      <c r="BC21" s="1"/>
      <c r="BD21" s="1"/>
      <c r="BE21" s="1"/>
      <c r="BF21" s="1"/>
      <c r="BG21" s="1"/>
      <c r="BH21" s="1"/>
      <c r="BI21" s="1"/>
    </row>
    <row r="22" spans="1:61" ht="15" customHeight="1" x14ac:dyDescent="0.3">
      <c r="A22" s="1"/>
      <c r="B22" s="272"/>
      <c r="C22" s="170"/>
      <c r="D22" s="171"/>
      <c r="E22" s="182"/>
      <c r="F22" s="170"/>
      <c r="G22" s="170"/>
      <c r="H22" s="170"/>
      <c r="I22" s="170"/>
      <c r="J22" s="51" t="e">
        <f>IF(AND('Mapa final'!#REF!="Alta",'Mapa final'!#REF!="Leve"),CONCATENATE("R7C",'Mapa final'!#REF!),"")</f>
        <v>#REF!</v>
      </c>
      <c r="K22" s="52" t="e">
        <f>IF(AND('Mapa final'!#REF!="Alta",'Mapa final'!#REF!="Leve"),CONCATENATE("R7C",'Mapa final'!#REF!),"")</f>
        <v>#REF!</v>
      </c>
      <c r="L22" s="52" t="e">
        <f>IF(AND('Mapa final'!#REF!="Alta",'Mapa final'!#REF!="Leve"),CONCATENATE("R7C",'Mapa final'!#REF!),"")</f>
        <v>#REF!</v>
      </c>
      <c r="M22" s="52" t="e">
        <f>IF(AND('Mapa final'!#REF!="Alta",'Mapa final'!#REF!="Leve"),CONCATENATE("R7C",'Mapa final'!#REF!),"")</f>
        <v>#REF!</v>
      </c>
      <c r="N22" s="52" t="e">
        <f>IF(AND('Mapa final'!#REF!="Alta",'Mapa final'!#REF!="Leve"),CONCATENATE("R7C",'Mapa final'!#REF!),"")</f>
        <v>#REF!</v>
      </c>
      <c r="O22" s="53" t="e">
        <f>IF(AND('Mapa final'!#REF!="Alta",'Mapa final'!#REF!="Leve"),CONCATENATE("R7C",'Mapa final'!#REF!),"")</f>
        <v>#REF!</v>
      </c>
      <c r="P22" s="51" t="e">
        <f>IF(AND('Mapa final'!#REF!="Alta",'Mapa final'!#REF!="Menor"),CONCATENATE("R7C",'Mapa final'!#REF!),"")</f>
        <v>#REF!</v>
      </c>
      <c r="Q22" s="52" t="e">
        <f>IF(AND('Mapa final'!#REF!="Alta",'Mapa final'!#REF!="Menor"),CONCATENATE("R7C",'Mapa final'!#REF!),"")</f>
        <v>#REF!</v>
      </c>
      <c r="R22" s="52" t="e">
        <f>IF(AND('Mapa final'!#REF!="Alta",'Mapa final'!#REF!="Menor"),CONCATENATE("R7C",'Mapa final'!#REF!),"")</f>
        <v>#REF!</v>
      </c>
      <c r="S22" s="52" t="e">
        <f>IF(AND('Mapa final'!#REF!="Alta",'Mapa final'!#REF!="Menor"),CONCATENATE("R7C",'Mapa final'!#REF!),"")</f>
        <v>#REF!</v>
      </c>
      <c r="T22" s="52" t="e">
        <f>IF(AND('Mapa final'!#REF!="Alta",'Mapa final'!#REF!="Menor"),CONCATENATE("R7C",'Mapa final'!#REF!),"")</f>
        <v>#REF!</v>
      </c>
      <c r="U22" s="53" t="e">
        <f>IF(AND('Mapa final'!#REF!="Alta",'Mapa final'!#REF!="Menor"),CONCATENATE("R7C",'Mapa final'!#REF!),"")</f>
        <v>#REF!</v>
      </c>
      <c r="V22" s="36" t="e">
        <f>IF(AND('Mapa final'!#REF!="Alta",'Mapa final'!#REF!="Moderado"),CONCATENATE("R7C",'Mapa final'!#REF!),"")</f>
        <v>#REF!</v>
      </c>
      <c r="W22" s="37" t="e">
        <f>IF(AND('Mapa final'!#REF!="Alta",'Mapa final'!#REF!="Moderado"),CONCATENATE("R7C",'Mapa final'!#REF!),"")</f>
        <v>#REF!</v>
      </c>
      <c r="X22" s="37" t="e">
        <f>IF(AND('Mapa final'!#REF!="Alta",'Mapa final'!#REF!="Moderado"),CONCATENATE("R7C",'Mapa final'!#REF!),"")</f>
        <v>#REF!</v>
      </c>
      <c r="Y22" s="37" t="e">
        <f>IF(AND('Mapa final'!#REF!="Alta",'Mapa final'!#REF!="Moderado"),CONCATENATE("R7C",'Mapa final'!#REF!),"")</f>
        <v>#REF!</v>
      </c>
      <c r="Z22" s="37" t="e">
        <f>IF(AND('Mapa final'!#REF!="Alta",'Mapa final'!#REF!="Moderado"),CONCATENATE("R7C",'Mapa final'!#REF!),"")</f>
        <v>#REF!</v>
      </c>
      <c r="AA22" s="38" t="e">
        <f>IF(AND('Mapa final'!#REF!="Alta",'Mapa final'!#REF!="Moderado"),CONCATENATE("R7C",'Mapa final'!#REF!),"")</f>
        <v>#REF!</v>
      </c>
      <c r="AB22" s="36" t="e">
        <f>IF(AND('Mapa final'!#REF!="Alta",'Mapa final'!#REF!="Mayor"),CONCATENATE("R7C",'Mapa final'!#REF!),"")</f>
        <v>#REF!</v>
      </c>
      <c r="AC22" s="37" t="e">
        <f>IF(AND('Mapa final'!#REF!="Alta",'Mapa final'!#REF!="Mayor"),CONCATENATE("R7C",'Mapa final'!#REF!),"")</f>
        <v>#REF!</v>
      </c>
      <c r="AD22" s="37" t="e">
        <f>IF(AND('Mapa final'!#REF!="Alta",'Mapa final'!#REF!="Mayor"),CONCATENATE("R7C",'Mapa final'!#REF!),"")</f>
        <v>#REF!</v>
      </c>
      <c r="AE22" s="37" t="e">
        <f>IF(AND('Mapa final'!#REF!="Alta",'Mapa final'!#REF!="Mayor"),CONCATENATE("R7C",'Mapa final'!#REF!),"")</f>
        <v>#REF!</v>
      </c>
      <c r="AF22" s="37" t="e">
        <f>IF(AND('Mapa final'!#REF!="Alta",'Mapa final'!#REF!="Mayor"),CONCATENATE("R7C",'Mapa final'!#REF!),"")</f>
        <v>#REF!</v>
      </c>
      <c r="AG22" s="38" t="e">
        <f>IF(AND('Mapa final'!#REF!="Alta",'Mapa final'!#REF!="Mayor"),CONCATENATE("R7C",'Mapa final'!#REF!),"")</f>
        <v>#REF!</v>
      </c>
      <c r="AH22" s="39" t="e">
        <f>IF(AND('Mapa final'!#REF!="Alta",'Mapa final'!#REF!="Catastrófico"),CONCATENATE("R7C",'Mapa final'!#REF!),"")</f>
        <v>#REF!</v>
      </c>
      <c r="AI22" s="40" t="e">
        <f>IF(AND('Mapa final'!#REF!="Alta",'Mapa final'!#REF!="Catastrófico"),CONCATENATE("R7C",'Mapa final'!#REF!),"")</f>
        <v>#REF!</v>
      </c>
      <c r="AJ22" s="40" t="e">
        <f>IF(AND('Mapa final'!#REF!="Alta",'Mapa final'!#REF!="Catastrófico"),CONCATENATE("R7C",'Mapa final'!#REF!),"")</f>
        <v>#REF!</v>
      </c>
      <c r="AK22" s="40" t="e">
        <f>IF(AND('Mapa final'!#REF!="Alta",'Mapa final'!#REF!="Catastrófico"),CONCATENATE("R7C",'Mapa final'!#REF!),"")</f>
        <v>#REF!</v>
      </c>
      <c r="AL22" s="40" t="e">
        <f>IF(AND('Mapa final'!#REF!="Alta",'Mapa final'!#REF!="Catastrófico"),CONCATENATE("R7C",'Mapa final'!#REF!),"")</f>
        <v>#REF!</v>
      </c>
      <c r="AM22" s="41" t="e">
        <f>IF(AND('Mapa final'!#REF!="Alta",'Mapa final'!#REF!="Catastrófico"),CONCATENATE("R7C",'Mapa final'!#REF!),"")</f>
        <v>#REF!</v>
      </c>
      <c r="AN22" s="1"/>
      <c r="AO22" s="281"/>
      <c r="AP22" s="170"/>
      <c r="AQ22" s="170"/>
      <c r="AR22" s="170"/>
      <c r="AS22" s="170"/>
      <c r="AT22" s="282"/>
      <c r="AU22" s="1"/>
      <c r="AV22" s="1"/>
      <c r="AW22" s="1"/>
      <c r="AX22" s="1"/>
      <c r="AY22" s="1"/>
      <c r="AZ22" s="1"/>
      <c r="BA22" s="1"/>
      <c r="BB22" s="1"/>
      <c r="BC22" s="1"/>
      <c r="BD22" s="1"/>
      <c r="BE22" s="1"/>
      <c r="BF22" s="1"/>
      <c r="BG22" s="1"/>
      <c r="BH22" s="1"/>
      <c r="BI22" s="1"/>
    </row>
    <row r="23" spans="1:61" ht="15" customHeight="1" x14ac:dyDescent="0.3">
      <c r="A23" s="1"/>
      <c r="B23" s="272"/>
      <c r="C23" s="170"/>
      <c r="D23" s="171"/>
      <c r="E23" s="182"/>
      <c r="F23" s="170"/>
      <c r="G23" s="170"/>
      <c r="H23" s="170"/>
      <c r="I23" s="170"/>
      <c r="J23" s="51" t="e">
        <f>IF(AND('Mapa final'!#REF!="Alta",'Mapa final'!#REF!="Leve"),CONCATENATE("R8C",'Mapa final'!#REF!),"")</f>
        <v>#REF!</v>
      </c>
      <c r="K23" s="52" t="e">
        <f>IF(AND('Mapa final'!#REF!="Alta",'Mapa final'!#REF!="Leve"),CONCATENATE("R8C",'Mapa final'!#REF!),"")</f>
        <v>#REF!</v>
      </c>
      <c r="L23" s="52" t="e">
        <f>IF(AND('Mapa final'!#REF!="Alta",'Mapa final'!#REF!="Leve"),CONCATENATE("R8C",'Mapa final'!#REF!),"")</f>
        <v>#REF!</v>
      </c>
      <c r="M23" s="52" t="e">
        <f>IF(AND('Mapa final'!#REF!="Alta",'Mapa final'!#REF!="Leve"),CONCATENATE("R8C",'Mapa final'!#REF!),"")</f>
        <v>#REF!</v>
      </c>
      <c r="N23" s="52" t="e">
        <f>IF(AND('Mapa final'!#REF!="Alta",'Mapa final'!#REF!="Leve"),CONCATENATE("R8C",'Mapa final'!#REF!),"")</f>
        <v>#REF!</v>
      </c>
      <c r="O23" s="53" t="e">
        <f>IF(AND('Mapa final'!#REF!="Alta",'Mapa final'!#REF!="Leve"),CONCATENATE("R8C",'Mapa final'!#REF!),"")</f>
        <v>#REF!</v>
      </c>
      <c r="P23" s="51" t="e">
        <f>IF(AND('Mapa final'!#REF!="Alta",'Mapa final'!#REF!="Menor"),CONCATENATE("R8C",'Mapa final'!#REF!),"")</f>
        <v>#REF!</v>
      </c>
      <c r="Q23" s="52" t="e">
        <f>IF(AND('Mapa final'!#REF!="Alta",'Mapa final'!#REF!="Menor"),CONCATENATE("R8C",'Mapa final'!#REF!),"")</f>
        <v>#REF!</v>
      </c>
      <c r="R23" s="52" t="e">
        <f>IF(AND('Mapa final'!#REF!="Alta",'Mapa final'!#REF!="Menor"),CONCATENATE("R8C",'Mapa final'!#REF!),"")</f>
        <v>#REF!</v>
      </c>
      <c r="S23" s="52" t="e">
        <f>IF(AND('Mapa final'!#REF!="Alta",'Mapa final'!#REF!="Menor"),CONCATENATE("R8C",'Mapa final'!#REF!),"")</f>
        <v>#REF!</v>
      </c>
      <c r="T23" s="52" t="e">
        <f>IF(AND('Mapa final'!#REF!="Alta",'Mapa final'!#REF!="Menor"),CONCATENATE("R8C",'Mapa final'!#REF!),"")</f>
        <v>#REF!</v>
      </c>
      <c r="U23" s="53" t="e">
        <f>IF(AND('Mapa final'!#REF!="Alta",'Mapa final'!#REF!="Menor"),CONCATENATE("R8C",'Mapa final'!#REF!),"")</f>
        <v>#REF!</v>
      </c>
      <c r="V23" s="36" t="e">
        <f>IF(AND('Mapa final'!#REF!="Alta",'Mapa final'!#REF!="Moderado"),CONCATENATE("R8C",'Mapa final'!#REF!),"")</f>
        <v>#REF!</v>
      </c>
      <c r="W23" s="37" t="e">
        <f>IF(AND('Mapa final'!#REF!="Alta",'Mapa final'!#REF!="Moderado"),CONCATENATE("R8C",'Mapa final'!#REF!),"")</f>
        <v>#REF!</v>
      </c>
      <c r="X23" s="37" t="e">
        <f>IF(AND('Mapa final'!#REF!="Alta",'Mapa final'!#REF!="Moderado"),CONCATENATE("R8C",'Mapa final'!#REF!),"")</f>
        <v>#REF!</v>
      </c>
      <c r="Y23" s="37" t="e">
        <f>IF(AND('Mapa final'!#REF!="Alta",'Mapa final'!#REF!="Moderado"),CONCATENATE("R8C",'Mapa final'!#REF!),"")</f>
        <v>#REF!</v>
      </c>
      <c r="Z23" s="37" t="e">
        <f>IF(AND('Mapa final'!#REF!="Alta",'Mapa final'!#REF!="Moderado"),CONCATENATE("R8C",'Mapa final'!#REF!),"")</f>
        <v>#REF!</v>
      </c>
      <c r="AA23" s="38" t="e">
        <f>IF(AND('Mapa final'!#REF!="Alta",'Mapa final'!#REF!="Moderado"),CONCATENATE("R8C",'Mapa final'!#REF!),"")</f>
        <v>#REF!</v>
      </c>
      <c r="AB23" s="36" t="e">
        <f>IF(AND('Mapa final'!#REF!="Alta",'Mapa final'!#REF!="Mayor"),CONCATENATE("R8C",'Mapa final'!#REF!),"")</f>
        <v>#REF!</v>
      </c>
      <c r="AC23" s="37" t="e">
        <f>IF(AND('Mapa final'!#REF!="Alta",'Mapa final'!#REF!="Mayor"),CONCATENATE("R8C",'Mapa final'!#REF!),"")</f>
        <v>#REF!</v>
      </c>
      <c r="AD23" s="37" t="e">
        <f>IF(AND('Mapa final'!#REF!="Alta",'Mapa final'!#REF!="Mayor"),CONCATENATE("R8C",'Mapa final'!#REF!),"")</f>
        <v>#REF!</v>
      </c>
      <c r="AE23" s="37" t="e">
        <f>IF(AND('Mapa final'!#REF!="Alta",'Mapa final'!#REF!="Mayor"),CONCATENATE("R8C",'Mapa final'!#REF!),"")</f>
        <v>#REF!</v>
      </c>
      <c r="AF23" s="37" t="e">
        <f>IF(AND('Mapa final'!#REF!="Alta",'Mapa final'!#REF!="Mayor"),CONCATENATE("R8C",'Mapa final'!#REF!),"")</f>
        <v>#REF!</v>
      </c>
      <c r="AG23" s="38" t="e">
        <f>IF(AND('Mapa final'!#REF!="Alta",'Mapa final'!#REF!="Mayor"),CONCATENATE("R8C",'Mapa final'!#REF!),"")</f>
        <v>#REF!</v>
      </c>
      <c r="AH23" s="39" t="e">
        <f>IF(AND('Mapa final'!#REF!="Alta",'Mapa final'!#REF!="Catastrófico"),CONCATENATE("R8C",'Mapa final'!#REF!),"")</f>
        <v>#REF!</v>
      </c>
      <c r="AI23" s="40" t="e">
        <f>IF(AND('Mapa final'!#REF!="Alta",'Mapa final'!#REF!="Catastrófico"),CONCATENATE("R8C",'Mapa final'!#REF!),"")</f>
        <v>#REF!</v>
      </c>
      <c r="AJ23" s="40" t="e">
        <f>IF(AND('Mapa final'!#REF!="Alta",'Mapa final'!#REF!="Catastrófico"),CONCATENATE("R8C",'Mapa final'!#REF!),"")</f>
        <v>#REF!</v>
      </c>
      <c r="AK23" s="40" t="e">
        <f>IF(AND('Mapa final'!#REF!="Alta",'Mapa final'!#REF!="Catastrófico"),CONCATENATE("R8C",'Mapa final'!#REF!),"")</f>
        <v>#REF!</v>
      </c>
      <c r="AL23" s="40" t="e">
        <f>IF(AND('Mapa final'!#REF!="Alta",'Mapa final'!#REF!="Catastrófico"),CONCATENATE("R8C",'Mapa final'!#REF!),"")</f>
        <v>#REF!</v>
      </c>
      <c r="AM23" s="41" t="e">
        <f>IF(AND('Mapa final'!#REF!="Alta",'Mapa final'!#REF!="Catastrófico"),CONCATENATE("R8C",'Mapa final'!#REF!),"")</f>
        <v>#REF!</v>
      </c>
      <c r="AN23" s="1"/>
      <c r="AO23" s="281"/>
      <c r="AP23" s="170"/>
      <c r="AQ23" s="170"/>
      <c r="AR23" s="170"/>
      <c r="AS23" s="170"/>
      <c r="AT23" s="282"/>
      <c r="AU23" s="1"/>
      <c r="AV23" s="1"/>
      <c r="AW23" s="1"/>
      <c r="AX23" s="1"/>
      <c r="AY23" s="1"/>
      <c r="AZ23" s="1"/>
      <c r="BA23" s="1"/>
      <c r="BB23" s="1"/>
      <c r="BC23" s="1"/>
      <c r="BD23" s="1"/>
      <c r="BE23" s="1"/>
      <c r="BF23" s="1"/>
      <c r="BG23" s="1"/>
      <c r="BH23" s="1"/>
      <c r="BI23" s="1"/>
    </row>
    <row r="24" spans="1:61" ht="15" customHeight="1" x14ac:dyDescent="0.3">
      <c r="A24" s="1"/>
      <c r="B24" s="272"/>
      <c r="C24" s="170"/>
      <c r="D24" s="171"/>
      <c r="E24" s="182"/>
      <c r="F24" s="170"/>
      <c r="G24" s="170"/>
      <c r="H24" s="170"/>
      <c r="I24" s="170"/>
      <c r="J24" s="51" t="e">
        <f>IF(AND('Mapa final'!#REF!="Alta",'Mapa final'!#REF!="Leve"),CONCATENATE("R9C",'Mapa final'!#REF!),"")</f>
        <v>#REF!</v>
      </c>
      <c r="K24" s="52" t="e">
        <f>IF(AND('Mapa final'!#REF!="Alta",'Mapa final'!#REF!="Leve"),CONCATENATE("R9C",'Mapa final'!#REF!),"")</f>
        <v>#REF!</v>
      </c>
      <c r="L24" s="52" t="e">
        <f>IF(AND('Mapa final'!#REF!="Alta",'Mapa final'!#REF!="Leve"),CONCATENATE("R9C",'Mapa final'!#REF!),"")</f>
        <v>#REF!</v>
      </c>
      <c r="M24" s="52" t="e">
        <f>IF(AND('Mapa final'!#REF!="Alta",'Mapa final'!#REF!="Leve"),CONCATENATE("R9C",'Mapa final'!#REF!),"")</f>
        <v>#REF!</v>
      </c>
      <c r="N24" s="52" t="e">
        <f>IF(AND('Mapa final'!#REF!="Alta",'Mapa final'!#REF!="Leve"),CONCATENATE("R9C",'Mapa final'!#REF!),"")</f>
        <v>#REF!</v>
      </c>
      <c r="O24" s="53" t="e">
        <f>IF(AND('Mapa final'!#REF!="Alta",'Mapa final'!#REF!="Leve"),CONCATENATE("R9C",'Mapa final'!#REF!),"")</f>
        <v>#REF!</v>
      </c>
      <c r="P24" s="51" t="e">
        <f>IF(AND('Mapa final'!#REF!="Alta",'Mapa final'!#REF!="Menor"),CONCATENATE("R9C",'Mapa final'!#REF!),"")</f>
        <v>#REF!</v>
      </c>
      <c r="Q24" s="52" t="e">
        <f>IF(AND('Mapa final'!#REF!="Alta",'Mapa final'!#REF!="Menor"),CONCATENATE("R9C",'Mapa final'!#REF!),"")</f>
        <v>#REF!</v>
      </c>
      <c r="R24" s="52" t="e">
        <f>IF(AND('Mapa final'!#REF!="Alta",'Mapa final'!#REF!="Menor"),CONCATENATE("R9C",'Mapa final'!#REF!),"")</f>
        <v>#REF!</v>
      </c>
      <c r="S24" s="52" t="e">
        <f>IF(AND('Mapa final'!#REF!="Alta",'Mapa final'!#REF!="Menor"),CONCATENATE("R9C",'Mapa final'!#REF!),"")</f>
        <v>#REF!</v>
      </c>
      <c r="T24" s="52" t="e">
        <f>IF(AND('Mapa final'!#REF!="Alta",'Mapa final'!#REF!="Menor"),CONCATENATE("R9C",'Mapa final'!#REF!),"")</f>
        <v>#REF!</v>
      </c>
      <c r="U24" s="53" t="e">
        <f>IF(AND('Mapa final'!#REF!="Alta",'Mapa final'!#REF!="Menor"),CONCATENATE("R9C",'Mapa final'!#REF!),"")</f>
        <v>#REF!</v>
      </c>
      <c r="V24" s="36" t="e">
        <f>IF(AND('Mapa final'!#REF!="Alta",'Mapa final'!#REF!="Moderado"),CONCATENATE("R9C",'Mapa final'!#REF!),"")</f>
        <v>#REF!</v>
      </c>
      <c r="W24" s="37" t="e">
        <f>IF(AND('Mapa final'!#REF!="Alta",'Mapa final'!#REF!="Moderado"),CONCATENATE("R9C",'Mapa final'!#REF!),"")</f>
        <v>#REF!</v>
      </c>
      <c r="X24" s="37" t="e">
        <f>IF(AND('Mapa final'!#REF!="Alta",'Mapa final'!#REF!="Moderado"),CONCATENATE("R9C",'Mapa final'!#REF!),"")</f>
        <v>#REF!</v>
      </c>
      <c r="Y24" s="37" t="e">
        <f>IF(AND('Mapa final'!#REF!="Alta",'Mapa final'!#REF!="Moderado"),CONCATENATE("R9C",'Mapa final'!#REF!),"")</f>
        <v>#REF!</v>
      </c>
      <c r="Z24" s="37" t="e">
        <f>IF(AND('Mapa final'!#REF!="Alta",'Mapa final'!#REF!="Moderado"),CONCATENATE("R9C",'Mapa final'!#REF!),"")</f>
        <v>#REF!</v>
      </c>
      <c r="AA24" s="38" t="e">
        <f>IF(AND('Mapa final'!#REF!="Alta",'Mapa final'!#REF!="Moderado"),CONCATENATE("R9C",'Mapa final'!#REF!),"")</f>
        <v>#REF!</v>
      </c>
      <c r="AB24" s="36" t="e">
        <f>IF(AND('Mapa final'!#REF!="Alta",'Mapa final'!#REF!="Mayor"),CONCATENATE("R9C",'Mapa final'!#REF!),"")</f>
        <v>#REF!</v>
      </c>
      <c r="AC24" s="37" t="e">
        <f>IF(AND('Mapa final'!#REF!="Alta",'Mapa final'!#REF!="Mayor"),CONCATENATE("R9C",'Mapa final'!#REF!),"")</f>
        <v>#REF!</v>
      </c>
      <c r="AD24" s="37" t="e">
        <f>IF(AND('Mapa final'!#REF!="Alta",'Mapa final'!#REF!="Mayor"),CONCATENATE("R9C",'Mapa final'!#REF!),"")</f>
        <v>#REF!</v>
      </c>
      <c r="AE24" s="37" t="e">
        <f>IF(AND('Mapa final'!#REF!="Alta",'Mapa final'!#REF!="Mayor"),CONCATENATE("R9C",'Mapa final'!#REF!),"")</f>
        <v>#REF!</v>
      </c>
      <c r="AF24" s="37" t="e">
        <f>IF(AND('Mapa final'!#REF!="Alta",'Mapa final'!#REF!="Mayor"),CONCATENATE("R9C",'Mapa final'!#REF!),"")</f>
        <v>#REF!</v>
      </c>
      <c r="AG24" s="38" t="e">
        <f>IF(AND('Mapa final'!#REF!="Alta",'Mapa final'!#REF!="Mayor"),CONCATENATE("R9C",'Mapa final'!#REF!),"")</f>
        <v>#REF!</v>
      </c>
      <c r="AH24" s="39" t="e">
        <f>IF(AND('Mapa final'!#REF!="Alta",'Mapa final'!#REF!="Catastrófico"),CONCATENATE("R9C",'Mapa final'!#REF!),"")</f>
        <v>#REF!</v>
      </c>
      <c r="AI24" s="40" t="e">
        <f>IF(AND('Mapa final'!#REF!="Alta",'Mapa final'!#REF!="Catastrófico"),CONCATENATE("R9C",'Mapa final'!#REF!),"")</f>
        <v>#REF!</v>
      </c>
      <c r="AJ24" s="40" t="e">
        <f>IF(AND('Mapa final'!#REF!="Alta",'Mapa final'!#REF!="Catastrófico"),CONCATENATE("R9C",'Mapa final'!#REF!),"")</f>
        <v>#REF!</v>
      </c>
      <c r="AK24" s="40" t="e">
        <f>IF(AND('Mapa final'!#REF!="Alta",'Mapa final'!#REF!="Catastrófico"),CONCATENATE("R9C",'Mapa final'!#REF!),"")</f>
        <v>#REF!</v>
      </c>
      <c r="AL24" s="40" t="e">
        <f>IF(AND('Mapa final'!#REF!="Alta",'Mapa final'!#REF!="Catastrófico"),CONCATENATE("R9C",'Mapa final'!#REF!),"")</f>
        <v>#REF!</v>
      </c>
      <c r="AM24" s="41" t="e">
        <f>IF(AND('Mapa final'!#REF!="Alta",'Mapa final'!#REF!="Catastrófico"),CONCATENATE("R9C",'Mapa final'!#REF!),"")</f>
        <v>#REF!</v>
      </c>
      <c r="AN24" s="1"/>
      <c r="AO24" s="281"/>
      <c r="AP24" s="170"/>
      <c r="AQ24" s="170"/>
      <c r="AR24" s="170"/>
      <c r="AS24" s="170"/>
      <c r="AT24" s="282"/>
      <c r="AU24" s="1"/>
      <c r="AV24" s="1"/>
      <c r="AW24" s="1"/>
      <c r="AX24" s="1"/>
      <c r="AY24" s="1"/>
      <c r="AZ24" s="1"/>
      <c r="BA24" s="1"/>
      <c r="BB24" s="1"/>
      <c r="BC24" s="1"/>
      <c r="BD24" s="1"/>
      <c r="BE24" s="1"/>
      <c r="BF24" s="1"/>
      <c r="BG24" s="1"/>
      <c r="BH24" s="1"/>
      <c r="BI24" s="1"/>
    </row>
    <row r="25" spans="1:61" ht="15.75" customHeight="1" x14ac:dyDescent="0.3">
      <c r="A25" s="1"/>
      <c r="B25" s="272"/>
      <c r="C25" s="170"/>
      <c r="D25" s="171"/>
      <c r="E25" s="262"/>
      <c r="F25" s="263"/>
      <c r="G25" s="263"/>
      <c r="H25" s="263"/>
      <c r="I25" s="263"/>
      <c r="J25" s="54" t="e">
        <f>IF(AND('Mapa final'!#REF!="Alta",'Mapa final'!#REF!="Leve"),CONCATENATE("R10C",'Mapa final'!#REF!),"")</f>
        <v>#REF!</v>
      </c>
      <c r="K25" s="55" t="e">
        <f>IF(AND('Mapa final'!#REF!="Alta",'Mapa final'!#REF!="Leve"),CONCATENATE("R10C",'Mapa final'!#REF!),"")</f>
        <v>#REF!</v>
      </c>
      <c r="L25" s="55" t="e">
        <f>IF(AND('Mapa final'!#REF!="Alta",'Mapa final'!#REF!="Leve"),CONCATENATE("R10C",'Mapa final'!#REF!),"")</f>
        <v>#REF!</v>
      </c>
      <c r="M25" s="55" t="e">
        <f>IF(AND('Mapa final'!#REF!="Alta",'Mapa final'!#REF!="Leve"),CONCATENATE("R10C",'Mapa final'!#REF!),"")</f>
        <v>#REF!</v>
      </c>
      <c r="N25" s="55" t="e">
        <f>IF(AND('Mapa final'!#REF!="Alta",'Mapa final'!#REF!="Leve"),CONCATENATE("R10C",'Mapa final'!#REF!),"")</f>
        <v>#REF!</v>
      </c>
      <c r="O25" s="56" t="e">
        <f>IF(AND('Mapa final'!#REF!="Alta",'Mapa final'!#REF!="Leve"),CONCATENATE("R10C",'Mapa final'!#REF!),"")</f>
        <v>#REF!</v>
      </c>
      <c r="P25" s="54" t="e">
        <f>IF(AND('Mapa final'!#REF!="Alta",'Mapa final'!#REF!="Menor"),CONCATENATE("R10C",'Mapa final'!#REF!),"")</f>
        <v>#REF!</v>
      </c>
      <c r="Q25" s="55" t="e">
        <f>IF(AND('Mapa final'!#REF!="Alta",'Mapa final'!#REF!="Menor"),CONCATENATE("R10C",'Mapa final'!#REF!),"")</f>
        <v>#REF!</v>
      </c>
      <c r="R25" s="55" t="e">
        <f>IF(AND('Mapa final'!#REF!="Alta",'Mapa final'!#REF!="Menor"),CONCATENATE("R10C",'Mapa final'!#REF!),"")</f>
        <v>#REF!</v>
      </c>
      <c r="S25" s="55" t="e">
        <f>IF(AND('Mapa final'!#REF!="Alta",'Mapa final'!#REF!="Menor"),CONCATENATE("R10C",'Mapa final'!#REF!),"")</f>
        <v>#REF!</v>
      </c>
      <c r="T25" s="55" t="e">
        <f>IF(AND('Mapa final'!#REF!="Alta",'Mapa final'!#REF!="Menor"),CONCATENATE("R10C",'Mapa final'!#REF!),"")</f>
        <v>#REF!</v>
      </c>
      <c r="U25" s="56" t="e">
        <f>IF(AND('Mapa final'!#REF!="Alta",'Mapa final'!#REF!="Menor"),CONCATENATE("R10C",'Mapa final'!#REF!),"")</f>
        <v>#REF!</v>
      </c>
      <c r="V25" s="42" t="e">
        <f>IF(AND('Mapa final'!#REF!="Alta",'Mapa final'!#REF!="Moderado"),CONCATENATE("R10C",'Mapa final'!#REF!),"")</f>
        <v>#REF!</v>
      </c>
      <c r="W25" s="43" t="e">
        <f>IF(AND('Mapa final'!#REF!="Alta",'Mapa final'!#REF!="Moderado"),CONCATENATE("R10C",'Mapa final'!#REF!),"")</f>
        <v>#REF!</v>
      </c>
      <c r="X25" s="43" t="e">
        <f>IF(AND('Mapa final'!#REF!="Alta",'Mapa final'!#REF!="Moderado"),CONCATENATE("R10C",'Mapa final'!#REF!),"")</f>
        <v>#REF!</v>
      </c>
      <c r="Y25" s="43" t="e">
        <f>IF(AND('Mapa final'!#REF!="Alta",'Mapa final'!#REF!="Moderado"),CONCATENATE("R10C",'Mapa final'!#REF!),"")</f>
        <v>#REF!</v>
      </c>
      <c r="Z25" s="43" t="e">
        <f>IF(AND('Mapa final'!#REF!="Alta",'Mapa final'!#REF!="Moderado"),CONCATENATE("R10C",'Mapa final'!#REF!),"")</f>
        <v>#REF!</v>
      </c>
      <c r="AA25" s="44" t="e">
        <f>IF(AND('Mapa final'!#REF!="Alta",'Mapa final'!#REF!="Moderado"),CONCATENATE("R10C",'Mapa final'!#REF!),"")</f>
        <v>#REF!</v>
      </c>
      <c r="AB25" s="42" t="e">
        <f>IF(AND('Mapa final'!#REF!="Alta",'Mapa final'!#REF!="Mayor"),CONCATENATE("R10C",'Mapa final'!#REF!),"")</f>
        <v>#REF!</v>
      </c>
      <c r="AC25" s="43" t="e">
        <f>IF(AND('Mapa final'!#REF!="Alta",'Mapa final'!#REF!="Mayor"),CONCATENATE("R10C",'Mapa final'!#REF!),"")</f>
        <v>#REF!</v>
      </c>
      <c r="AD25" s="43" t="e">
        <f>IF(AND('Mapa final'!#REF!="Alta",'Mapa final'!#REF!="Mayor"),CONCATENATE("R10C",'Mapa final'!#REF!),"")</f>
        <v>#REF!</v>
      </c>
      <c r="AE25" s="43" t="e">
        <f>IF(AND('Mapa final'!#REF!="Alta",'Mapa final'!#REF!="Mayor"),CONCATENATE("R10C",'Mapa final'!#REF!),"")</f>
        <v>#REF!</v>
      </c>
      <c r="AF25" s="43" t="e">
        <f>IF(AND('Mapa final'!#REF!="Alta",'Mapa final'!#REF!="Mayor"),CONCATENATE("R10C",'Mapa final'!#REF!),"")</f>
        <v>#REF!</v>
      </c>
      <c r="AG25" s="44" t="e">
        <f>IF(AND('Mapa final'!#REF!="Alta",'Mapa final'!#REF!="Mayor"),CONCATENATE("R10C",'Mapa final'!#REF!),"")</f>
        <v>#REF!</v>
      </c>
      <c r="AH25" s="45" t="e">
        <f>IF(AND('Mapa final'!#REF!="Alta",'Mapa final'!#REF!="Catastrófico"),CONCATENATE("R10C",'Mapa final'!#REF!),"")</f>
        <v>#REF!</v>
      </c>
      <c r="AI25" s="46" t="e">
        <f>IF(AND('Mapa final'!#REF!="Alta",'Mapa final'!#REF!="Catastrófico"),CONCATENATE("R10C",'Mapa final'!#REF!),"")</f>
        <v>#REF!</v>
      </c>
      <c r="AJ25" s="46" t="e">
        <f>IF(AND('Mapa final'!#REF!="Alta",'Mapa final'!#REF!="Catastrófico"),CONCATENATE("R10C",'Mapa final'!#REF!),"")</f>
        <v>#REF!</v>
      </c>
      <c r="AK25" s="46" t="e">
        <f>IF(AND('Mapa final'!#REF!="Alta",'Mapa final'!#REF!="Catastrófico"),CONCATENATE("R10C",'Mapa final'!#REF!),"")</f>
        <v>#REF!</v>
      </c>
      <c r="AL25" s="46" t="e">
        <f>IF(AND('Mapa final'!#REF!="Alta",'Mapa final'!#REF!="Catastrófico"),CONCATENATE("R10C",'Mapa final'!#REF!),"")</f>
        <v>#REF!</v>
      </c>
      <c r="AM25" s="47" t="e">
        <f>IF(AND('Mapa final'!#REF!="Alta",'Mapa final'!#REF!="Catastrófico"),CONCATENATE("R10C",'Mapa final'!#REF!),"")</f>
        <v>#REF!</v>
      </c>
      <c r="AN25" s="1"/>
      <c r="AO25" s="283"/>
      <c r="AP25" s="284"/>
      <c r="AQ25" s="284"/>
      <c r="AR25" s="284"/>
      <c r="AS25" s="284"/>
      <c r="AT25" s="285"/>
      <c r="AU25" s="1"/>
      <c r="AV25" s="1"/>
      <c r="AW25" s="1"/>
      <c r="AX25" s="1"/>
      <c r="AY25" s="1"/>
      <c r="AZ25" s="1"/>
      <c r="BA25" s="1"/>
      <c r="BB25" s="1"/>
      <c r="BC25" s="1"/>
      <c r="BD25" s="1"/>
      <c r="BE25" s="1"/>
      <c r="BF25" s="1"/>
      <c r="BG25" s="1"/>
      <c r="BH25" s="1"/>
      <c r="BI25" s="1"/>
    </row>
    <row r="26" spans="1:61" ht="15" customHeight="1" x14ac:dyDescent="0.3">
      <c r="A26" s="1"/>
      <c r="B26" s="272"/>
      <c r="C26" s="170"/>
      <c r="D26" s="171"/>
      <c r="E26" s="290" t="s">
        <v>98</v>
      </c>
      <c r="F26" s="261"/>
      <c r="G26" s="261"/>
      <c r="H26" s="261"/>
      <c r="I26" s="247"/>
      <c r="J26" s="48" t="str">
        <f>IF(AND('Mapa final'!$AY$10="Media",'Mapa final'!$BA$10="Leve"),CONCATENATE("R1C",'Mapa final'!$AL$10),"")</f>
        <v/>
      </c>
      <c r="K26" s="49" t="str">
        <f>IF(AND('Mapa final'!$AY$11="Media",'Mapa final'!$BA$11="Leve"),CONCATENATE("R1C",'Mapa final'!$AL$11),"")</f>
        <v/>
      </c>
      <c r="L26" s="49" t="str">
        <f>IF(AND('Mapa final'!$AY$12="Media",'Mapa final'!$BA$12="Leve"),CONCATENATE("R1C",'Mapa final'!$AL$12),"")</f>
        <v/>
      </c>
      <c r="M26" s="49" t="str">
        <f>IF(AND('Mapa final'!$AY$13="Media",'Mapa final'!$BA$13="Leve"),CONCATENATE("R1C",'Mapa final'!$AL$13),"")</f>
        <v/>
      </c>
      <c r="N26" s="49" t="e">
        <f>IF(AND('Mapa final'!#REF!="Media",'Mapa final'!#REF!="Leve"),CONCATENATE("R1C",'Mapa final'!#REF!),"")</f>
        <v>#REF!</v>
      </c>
      <c r="O26" s="50" t="e">
        <f>IF(AND('Mapa final'!#REF!="Media",'Mapa final'!#REF!="Leve"),CONCATENATE("R1C",'Mapa final'!#REF!),"")</f>
        <v>#REF!</v>
      </c>
      <c r="P26" s="48" t="str">
        <f>IF(AND('Mapa final'!$AY$10="Media",'Mapa final'!$BA$10="Menor"),CONCATENATE("R1C",'Mapa final'!$AL$10),"")</f>
        <v/>
      </c>
      <c r="Q26" s="49" t="str">
        <f>IF(AND('Mapa final'!$AY$11="Media",'Mapa final'!$BA$11="Menor"),CONCATENATE("R1C",'Mapa final'!$AL$11),"")</f>
        <v/>
      </c>
      <c r="R26" s="49" t="str">
        <f>IF(AND('Mapa final'!$AY$12="Media",'Mapa final'!$BA$12="Menor"),CONCATENATE("R1C",'Mapa final'!$AL$12),"")</f>
        <v/>
      </c>
      <c r="S26" s="49" t="str">
        <f>IF(AND('Mapa final'!$AY$13="Media",'Mapa final'!$BA$13="Menor"),CONCATENATE("R1C",'Mapa final'!$AL$13),"")</f>
        <v/>
      </c>
      <c r="T26" s="49" t="e">
        <f>IF(AND('Mapa final'!#REF!="Media",'Mapa final'!#REF!="Menor"),CONCATENATE("R1C",'Mapa final'!#REF!),"")</f>
        <v>#REF!</v>
      </c>
      <c r="U26" s="50" t="e">
        <f>IF(AND('Mapa final'!#REF!="Media",'Mapa final'!#REF!="Menor"),CONCATENATE("R1C",'Mapa final'!#REF!),"")</f>
        <v>#REF!</v>
      </c>
      <c r="V26" s="48" t="str">
        <f>IF(AND('Mapa final'!$AY$10="Media",'Mapa final'!$BA$10="Moderado"),CONCATENATE("R1C",'Mapa final'!$AL$10),"")</f>
        <v/>
      </c>
      <c r="W26" s="49" t="str">
        <f>IF(AND('Mapa final'!$AY$11="Media",'Mapa final'!$BA$11="Moderado"),CONCATENATE("R1C",'Mapa final'!$AL$11),"")</f>
        <v/>
      </c>
      <c r="X26" s="49" t="str">
        <f>IF(AND('Mapa final'!$AY$12="Media",'Mapa final'!$BA$12="Moderado"),CONCATENATE("R1C",'Mapa final'!$AL$12),"")</f>
        <v/>
      </c>
      <c r="Y26" s="49" t="str">
        <f>IF(AND('Mapa final'!$AY$13="Media",'Mapa final'!$BA$13="Moderado"),CONCATENATE("R1C",'Mapa final'!$AL$13),"")</f>
        <v/>
      </c>
      <c r="Z26" s="49" t="e">
        <f>IF(AND('Mapa final'!#REF!="Media",'Mapa final'!#REF!="Moderado"),CONCATENATE("R1C",'Mapa final'!#REF!),"")</f>
        <v>#REF!</v>
      </c>
      <c r="AA26" s="50" t="e">
        <f>IF(AND('Mapa final'!#REF!="Media",'Mapa final'!#REF!="Moderado"),CONCATENATE("R1C",'Mapa final'!#REF!),"")</f>
        <v>#REF!</v>
      </c>
      <c r="AB26" s="30" t="str">
        <f>IF(AND('Mapa final'!$AY$10="Media",'Mapa final'!$BA$10="Mayor"),CONCATENATE("R1C",'Mapa final'!$AL$10),"")</f>
        <v/>
      </c>
      <c r="AC26" s="31" t="str">
        <f>IF(AND('Mapa final'!$AY$11="Media",'Mapa final'!$BA$11="Mayor"),CONCATENATE("R1C",'Mapa final'!$AL$11),"")</f>
        <v/>
      </c>
      <c r="AD26" s="31" t="str">
        <f>IF(AND('Mapa final'!$AY$12="Media",'Mapa final'!$BA$12="Mayor"),CONCATENATE("R1C",'Mapa final'!$AL$12),"")</f>
        <v/>
      </c>
      <c r="AE26" s="31" t="str">
        <f>IF(AND('Mapa final'!$AY$13="Media",'Mapa final'!$BA$13="Mayor"),CONCATENATE("R1C",'Mapa final'!$AL$13),"")</f>
        <v/>
      </c>
      <c r="AF26" s="31" t="e">
        <f>IF(AND('Mapa final'!#REF!="Media",'Mapa final'!#REF!="Mayor"),CONCATENATE("R1C",'Mapa final'!#REF!),"")</f>
        <v>#REF!</v>
      </c>
      <c r="AG26" s="32" t="e">
        <f>IF(AND('Mapa final'!#REF!="Media",'Mapa final'!#REF!="Mayor"),CONCATENATE("R1C",'Mapa final'!#REF!),"")</f>
        <v>#REF!</v>
      </c>
      <c r="AH26" s="33" t="str">
        <f>IF(AND('Mapa final'!$AY$10="Media",'Mapa final'!$BA$10="Catastrófico"),CONCATENATE("R1C",'Mapa final'!$AL$10),"")</f>
        <v>R1C1</v>
      </c>
      <c r="AI26" s="34" t="str">
        <f>IF(AND('Mapa final'!$AY$11="Media",'Mapa final'!$BA$11="Catastrófico"),CONCATENATE("R1C",'Mapa final'!$AL$11),"")</f>
        <v/>
      </c>
      <c r="AJ26" s="34" t="str">
        <f>IF(AND('Mapa final'!$AY$12="Media",'Mapa final'!$BA$12="Catastrófico"),CONCATENATE("R1C",'Mapa final'!$AL$12),"")</f>
        <v/>
      </c>
      <c r="AK26" s="34" t="str">
        <f>IF(AND('Mapa final'!$AY$13="Media",'Mapa final'!$BA$13="Catastrófico"),CONCATENATE("R1C",'Mapa final'!$AL$13),"")</f>
        <v/>
      </c>
      <c r="AL26" s="34" t="e">
        <f>IF(AND('Mapa final'!#REF!="Media",'Mapa final'!#REF!="Catastrófico"),CONCATENATE("R1C",'Mapa final'!#REF!),"")</f>
        <v>#REF!</v>
      </c>
      <c r="AM26" s="35" t="e">
        <f>IF(AND('Mapa final'!#REF!="Media",'Mapa final'!#REF!="Catastrófico"),CONCATENATE("R1C",'Mapa final'!#REF!),"")</f>
        <v>#REF!</v>
      </c>
      <c r="AN26" s="1"/>
      <c r="AO26" s="292" t="s">
        <v>99</v>
      </c>
      <c r="AP26" s="279"/>
      <c r="AQ26" s="279"/>
      <c r="AR26" s="279"/>
      <c r="AS26" s="279"/>
      <c r="AT26" s="280"/>
      <c r="AU26" s="1"/>
      <c r="AV26" s="1"/>
      <c r="AW26" s="1"/>
      <c r="AX26" s="1"/>
      <c r="AY26" s="1"/>
      <c r="AZ26" s="1"/>
      <c r="BA26" s="1"/>
      <c r="BB26" s="1"/>
      <c r="BC26" s="1"/>
      <c r="BD26" s="1"/>
      <c r="BE26" s="1"/>
      <c r="BF26" s="1"/>
      <c r="BG26" s="1"/>
      <c r="BH26" s="1"/>
      <c r="BI26" s="1"/>
    </row>
    <row r="27" spans="1:61" ht="15" customHeight="1" x14ac:dyDescent="0.3">
      <c r="A27" s="1"/>
      <c r="B27" s="272"/>
      <c r="C27" s="170"/>
      <c r="D27" s="171"/>
      <c r="E27" s="182"/>
      <c r="F27" s="170"/>
      <c r="G27" s="170"/>
      <c r="H27" s="170"/>
      <c r="I27" s="171"/>
      <c r="J27" s="51" t="str">
        <f>IF(AND('Mapa final'!$AY$14="Media",'Mapa final'!$BA$14="Leve"),CONCATENATE("R2C",'Mapa final'!$AL$14),"")</f>
        <v/>
      </c>
      <c r="K27" s="52" t="str">
        <f>IF(AND('Mapa final'!$AY$15="Media",'Mapa final'!$BA$15="Leve"),CONCATENATE("R2C",'Mapa final'!$AL$15),"")</f>
        <v/>
      </c>
      <c r="L27" s="52" t="str">
        <f>IF(AND('Mapa final'!$AY$16="Media",'Mapa final'!$BA$16="Leve"),CONCATENATE("R2C",'Mapa final'!$AL$16),"")</f>
        <v/>
      </c>
      <c r="M27" s="52" t="str">
        <f>IF(AND('Mapa final'!$AY$17="Media",'Mapa final'!$BA$17="Leve"),CONCATENATE("R2C",'Mapa final'!$AL$17),"")</f>
        <v/>
      </c>
      <c r="N27" s="52" t="str">
        <f>IF(AND('Mapa final'!$AY$18="Media",'Mapa final'!$BA$18="Leve"),CONCATENATE("R2C",'Mapa final'!$AL$18),"")</f>
        <v/>
      </c>
      <c r="O27" s="53" t="e">
        <f>IF(AND('Mapa final'!#REF!="Media",'Mapa final'!#REF!="Leve"),CONCATENATE("R2C",'Mapa final'!#REF!),"")</f>
        <v>#REF!</v>
      </c>
      <c r="P27" s="51" t="str">
        <f>IF(AND('Mapa final'!$AY$14="Media",'Mapa final'!$BA$14="Menor"),CONCATENATE("R2C",'Mapa final'!$AL$14),"")</f>
        <v/>
      </c>
      <c r="Q27" s="52" t="str">
        <f>IF(AND('Mapa final'!$AY$15="Media",'Mapa final'!$BA$15="Menor"),CONCATENATE("R2C",'Mapa final'!$AL$15),"")</f>
        <v/>
      </c>
      <c r="R27" s="52" t="str">
        <f>IF(AND('Mapa final'!$AY$16="Media",'Mapa final'!$BA$16="Menor"),CONCATENATE("R2C",'Mapa final'!$AL$16),"")</f>
        <v/>
      </c>
      <c r="S27" s="52" t="str">
        <f>IF(AND('Mapa final'!$AY$17="Media",'Mapa final'!$BA$17="Menor"),CONCATENATE("R2C",'Mapa final'!$AL$17),"")</f>
        <v/>
      </c>
      <c r="T27" s="52" t="str">
        <f>IF(AND('Mapa final'!$AY$18="Media",'Mapa final'!$BA$18="Menor"),CONCATENATE("R2C",'Mapa final'!$AL$18),"")</f>
        <v/>
      </c>
      <c r="U27" s="53" t="e">
        <f>IF(AND('Mapa final'!#REF!="Media",'Mapa final'!#REF!="Menor"),CONCATENATE("R2C",'Mapa final'!#REF!),"")</f>
        <v>#REF!</v>
      </c>
      <c r="V27" s="51" t="str">
        <f>IF(AND('Mapa final'!$AY$14="Media",'Mapa final'!$BA$14="Moderado"),CONCATENATE("R2C",'Mapa final'!$AL$14),"")</f>
        <v/>
      </c>
      <c r="W27" s="52" t="str">
        <f>IF(AND('Mapa final'!$AY$15="Media",'Mapa final'!$BA$15="Moderado"),CONCATENATE("R2C",'Mapa final'!$AL$15),"")</f>
        <v/>
      </c>
      <c r="X27" s="52" t="str">
        <f>IF(AND('Mapa final'!$AY$16="Media",'Mapa final'!$BA$16="Moderado"),CONCATENATE("R2C",'Mapa final'!$AL$16),"")</f>
        <v/>
      </c>
      <c r="Y27" s="52" t="str">
        <f>IF(AND('Mapa final'!$AY$17="Media",'Mapa final'!$BA$17="Moderado"),CONCATENATE("R2C",'Mapa final'!$AL$17),"")</f>
        <v/>
      </c>
      <c r="Z27" s="52" t="str">
        <f>IF(AND('Mapa final'!$AY$18="Media",'Mapa final'!$BA$18="Moderado"),CONCATENATE("R2C",'Mapa final'!$AL$18),"")</f>
        <v/>
      </c>
      <c r="AA27" s="53" t="e">
        <f>IF(AND('Mapa final'!#REF!="Media",'Mapa final'!#REF!="Moderado"),CONCATENATE("R2C",'Mapa final'!#REF!),"")</f>
        <v>#REF!</v>
      </c>
      <c r="AB27" s="36" t="str">
        <f>IF(AND('Mapa final'!$AY$14="Media",'Mapa final'!$BA$14="Mayor"),CONCATENATE("R2C",'Mapa final'!$AL$14),"")</f>
        <v/>
      </c>
      <c r="AC27" s="37" t="str">
        <f>IF(AND('Mapa final'!$AY$15="Media",'Mapa final'!$BA$15="Mayor"),CONCATENATE("R2C",'Mapa final'!$AL$15),"")</f>
        <v/>
      </c>
      <c r="AD27" s="37" t="str">
        <f>IF(AND('Mapa final'!$AY$16="Media",'Mapa final'!$BA$16="Mayor"),CONCATENATE("R2C",'Mapa final'!$AL$16),"")</f>
        <v/>
      </c>
      <c r="AE27" s="37" t="str">
        <f>IF(AND('Mapa final'!$AY$17="Media",'Mapa final'!$BA$17="Mayor"),CONCATENATE("R2C",'Mapa final'!$AL$17),"")</f>
        <v/>
      </c>
      <c r="AF27" s="37" t="str">
        <f>IF(AND('Mapa final'!$AY$18="Media",'Mapa final'!$BA$18="Mayor"),CONCATENATE("R2C",'Mapa final'!$AL$18),"")</f>
        <v/>
      </c>
      <c r="AG27" s="38" t="e">
        <f>IF(AND('Mapa final'!#REF!="Media",'Mapa final'!#REF!="Mayor"),CONCATENATE("R2C",'Mapa final'!#REF!),"")</f>
        <v>#REF!</v>
      </c>
      <c r="AH27" s="39" t="str">
        <f>IF(AND('Mapa final'!$AY$14="Media",'Mapa final'!$BA$14="Catastrófico"),CONCATENATE("R2C",'Mapa final'!$AL$14),"")</f>
        <v/>
      </c>
      <c r="AI27" s="40" t="str">
        <f>IF(AND('Mapa final'!$AY$15="Media",'Mapa final'!$BA$15="Catastrófico"),CONCATENATE("R2C",'Mapa final'!$AL$15),"")</f>
        <v/>
      </c>
      <c r="AJ27" s="40" t="str">
        <f>IF(AND('Mapa final'!$AY$16="Media",'Mapa final'!$BA$16="Catastrófico"),CONCATENATE("R2C",'Mapa final'!$AL$16),"")</f>
        <v/>
      </c>
      <c r="AK27" s="40" t="str">
        <f>IF(AND('Mapa final'!$AY$17="Media",'Mapa final'!$BA$17="Catastrófico"),CONCATENATE("R2C",'Mapa final'!$AL$17),"")</f>
        <v/>
      </c>
      <c r="AL27" s="40" t="str">
        <f>IF(AND('Mapa final'!$AY$18="Media",'Mapa final'!$BA$18="Catastrófico"),CONCATENATE("R2C",'Mapa final'!$AL$18),"")</f>
        <v/>
      </c>
      <c r="AM27" s="41" t="e">
        <f>IF(AND('Mapa final'!#REF!="Media",'Mapa final'!#REF!="Catastrófico"),CONCATENATE("R2C",'Mapa final'!#REF!),"")</f>
        <v>#REF!</v>
      </c>
      <c r="AN27" s="1"/>
      <c r="AO27" s="281"/>
      <c r="AP27" s="170"/>
      <c r="AQ27" s="170"/>
      <c r="AR27" s="170"/>
      <c r="AS27" s="170"/>
      <c r="AT27" s="282"/>
      <c r="AU27" s="1"/>
      <c r="AV27" s="1"/>
      <c r="AW27" s="1"/>
      <c r="AX27" s="1"/>
      <c r="AY27" s="1"/>
      <c r="AZ27" s="1"/>
      <c r="BA27" s="1"/>
      <c r="BB27" s="1"/>
      <c r="BC27" s="1"/>
      <c r="BD27" s="1"/>
      <c r="BE27" s="1"/>
      <c r="BF27" s="1"/>
      <c r="BG27" s="1"/>
      <c r="BH27" s="1"/>
      <c r="BI27" s="1"/>
    </row>
    <row r="28" spans="1:61" ht="15" customHeight="1" x14ac:dyDescent="0.3">
      <c r="A28" s="1"/>
      <c r="B28" s="272"/>
      <c r="C28" s="170"/>
      <c r="D28" s="171"/>
      <c r="E28" s="182"/>
      <c r="F28" s="170"/>
      <c r="G28" s="170"/>
      <c r="H28" s="170"/>
      <c r="I28" s="171"/>
      <c r="J28" s="51" t="e">
        <f>IF(AND('Mapa final'!#REF!="Media",'Mapa final'!#REF!="Leve"),CONCATENATE("R3C",'Mapa final'!#REF!),"")</f>
        <v>#REF!</v>
      </c>
      <c r="K28" s="52" t="e">
        <f>IF(AND('Mapa final'!#REF!="Media",'Mapa final'!#REF!="Leve"),CONCATENATE("R3C",'Mapa final'!#REF!),"")</f>
        <v>#REF!</v>
      </c>
      <c r="L28" s="52" t="e">
        <f>IF(AND('Mapa final'!#REF!="Media",'Mapa final'!#REF!="Leve"),CONCATENATE("R3C",'Mapa final'!#REF!),"")</f>
        <v>#REF!</v>
      </c>
      <c r="M28" s="52" t="e">
        <f>IF(AND('Mapa final'!#REF!="Media",'Mapa final'!#REF!="Leve"),CONCATENATE("R3C",'Mapa final'!#REF!),"")</f>
        <v>#REF!</v>
      </c>
      <c r="N28" s="52" t="e">
        <f>IF(AND('Mapa final'!#REF!="Media",'Mapa final'!#REF!="Leve"),CONCATENATE("R3C",'Mapa final'!#REF!),"")</f>
        <v>#REF!</v>
      </c>
      <c r="O28" s="53" t="e">
        <f>IF(AND('Mapa final'!#REF!="Media",'Mapa final'!#REF!="Leve"),CONCATENATE("R3C",'Mapa final'!#REF!),"")</f>
        <v>#REF!</v>
      </c>
      <c r="P28" s="51" t="e">
        <f>IF(AND('Mapa final'!#REF!="Media",'Mapa final'!#REF!="Menor"),CONCATENATE("R3C",'Mapa final'!#REF!),"")</f>
        <v>#REF!</v>
      </c>
      <c r="Q28" s="52" t="e">
        <f>IF(AND('Mapa final'!#REF!="Media",'Mapa final'!#REF!="Menor"),CONCATENATE("R3C",'Mapa final'!#REF!),"")</f>
        <v>#REF!</v>
      </c>
      <c r="R28" s="52" t="e">
        <f>IF(AND('Mapa final'!#REF!="Media",'Mapa final'!#REF!="Menor"),CONCATENATE("R3C",'Mapa final'!#REF!),"")</f>
        <v>#REF!</v>
      </c>
      <c r="S28" s="52" t="e">
        <f>IF(AND('Mapa final'!#REF!="Media",'Mapa final'!#REF!="Menor"),CONCATENATE("R3C",'Mapa final'!#REF!),"")</f>
        <v>#REF!</v>
      </c>
      <c r="T28" s="52" t="e">
        <f>IF(AND('Mapa final'!#REF!="Media",'Mapa final'!#REF!="Menor"),CONCATENATE("R3C",'Mapa final'!#REF!),"")</f>
        <v>#REF!</v>
      </c>
      <c r="U28" s="53" t="e">
        <f>IF(AND('Mapa final'!#REF!="Media",'Mapa final'!#REF!="Menor"),CONCATENATE("R3C",'Mapa final'!#REF!),"")</f>
        <v>#REF!</v>
      </c>
      <c r="V28" s="51" t="e">
        <f>IF(AND('Mapa final'!#REF!="Media",'Mapa final'!#REF!="Moderado"),CONCATENATE("R3C",'Mapa final'!#REF!),"")</f>
        <v>#REF!</v>
      </c>
      <c r="W28" s="52" t="e">
        <f>IF(AND('Mapa final'!#REF!="Media",'Mapa final'!#REF!="Moderado"),CONCATENATE("R3C",'Mapa final'!#REF!),"")</f>
        <v>#REF!</v>
      </c>
      <c r="X28" s="52" t="e">
        <f>IF(AND('Mapa final'!#REF!="Media",'Mapa final'!#REF!="Moderado"),CONCATENATE("R3C",'Mapa final'!#REF!),"")</f>
        <v>#REF!</v>
      </c>
      <c r="Y28" s="52" t="e">
        <f>IF(AND('Mapa final'!#REF!="Media",'Mapa final'!#REF!="Moderado"),CONCATENATE("R3C",'Mapa final'!#REF!),"")</f>
        <v>#REF!</v>
      </c>
      <c r="Z28" s="52" t="e">
        <f>IF(AND('Mapa final'!#REF!="Media",'Mapa final'!#REF!="Moderado"),CONCATENATE("R3C",'Mapa final'!#REF!),"")</f>
        <v>#REF!</v>
      </c>
      <c r="AA28" s="53" t="e">
        <f>IF(AND('Mapa final'!#REF!="Media",'Mapa final'!#REF!="Moderado"),CONCATENATE("R3C",'Mapa final'!#REF!),"")</f>
        <v>#REF!</v>
      </c>
      <c r="AB28" s="36" t="e">
        <f>IF(AND('Mapa final'!#REF!="Media",'Mapa final'!#REF!="Mayor"),CONCATENATE("R3C",'Mapa final'!#REF!),"")</f>
        <v>#REF!</v>
      </c>
      <c r="AC28" s="37" t="e">
        <f>IF(AND('Mapa final'!#REF!="Media",'Mapa final'!#REF!="Mayor"),CONCATENATE("R3C",'Mapa final'!#REF!),"")</f>
        <v>#REF!</v>
      </c>
      <c r="AD28" s="37" t="e">
        <f>IF(AND('Mapa final'!#REF!="Media",'Mapa final'!#REF!="Mayor"),CONCATENATE("R3C",'Mapa final'!#REF!),"")</f>
        <v>#REF!</v>
      </c>
      <c r="AE28" s="37" t="e">
        <f>IF(AND('Mapa final'!#REF!="Media",'Mapa final'!#REF!="Mayor"),CONCATENATE("R3C",'Mapa final'!#REF!),"")</f>
        <v>#REF!</v>
      </c>
      <c r="AF28" s="37" t="e">
        <f>IF(AND('Mapa final'!#REF!="Media",'Mapa final'!#REF!="Mayor"),CONCATENATE("R3C",'Mapa final'!#REF!),"")</f>
        <v>#REF!</v>
      </c>
      <c r="AG28" s="38" t="e">
        <f>IF(AND('Mapa final'!#REF!="Media",'Mapa final'!#REF!="Mayor"),CONCATENATE("R3C",'Mapa final'!#REF!),"")</f>
        <v>#REF!</v>
      </c>
      <c r="AH28" s="39" t="e">
        <f>IF(AND('Mapa final'!#REF!="Media",'Mapa final'!#REF!="Catastrófico"),CONCATENATE("R3C",'Mapa final'!#REF!),"")</f>
        <v>#REF!</v>
      </c>
      <c r="AI28" s="40" t="e">
        <f>IF(AND('Mapa final'!#REF!="Media",'Mapa final'!#REF!="Catastrófico"),CONCATENATE("R3C",'Mapa final'!#REF!),"")</f>
        <v>#REF!</v>
      </c>
      <c r="AJ28" s="40" t="e">
        <f>IF(AND('Mapa final'!#REF!="Media",'Mapa final'!#REF!="Catastrófico"),CONCATENATE("R3C",'Mapa final'!#REF!),"")</f>
        <v>#REF!</v>
      </c>
      <c r="AK28" s="40" t="e">
        <f>IF(AND('Mapa final'!#REF!="Media",'Mapa final'!#REF!="Catastrófico"),CONCATENATE("R3C",'Mapa final'!#REF!),"")</f>
        <v>#REF!</v>
      </c>
      <c r="AL28" s="40" t="e">
        <f>IF(AND('Mapa final'!#REF!="Media",'Mapa final'!#REF!="Catastrófico"),CONCATENATE("R3C",'Mapa final'!#REF!),"")</f>
        <v>#REF!</v>
      </c>
      <c r="AM28" s="41" t="e">
        <f>IF(AND('Mapa final'!#REF!="Media",'Mapa final'!#REF!="Catastrófico"),CONCATENATE("R3C",'Mapa final'!#REF!),"")</f>
        <v>#REF!</v>
      </c>
      <c r="AN28" s="1"/>
      <c r="AO28" s="281"/>
      <c r="AP28" s="170"/>
      <c r="AQ28" s="170"/>
      <c r="AR28" s="170"/>
      <c r="AS28" s="170"/>
      <c r="AT28" s="282"/>
      <c r="AU28" s="1"/>
      <c r="AV28" s="1"/>
      <c r="AW28" s="1"/>
      <c r="AX28" s="1"/>
      <c r="AY28" s="1"/>
      <c r="AZ28" s="1"/>
      <c r="BA28" s="1"/>
      <c r="BB28" s="1"/>
      <c r="BC28" s="1"/>
      <c r="BD28" s="1"/>
      <c r="BE28" s="1"/>
      <c r="BF28" s="1"/>
      <c r="BG28" s="1"/>
      <c r="BH28" s="1"/>
      <c r="BI28" s="1"/>
    </row>
    <row r="29" spans="1:61" ht="15" customHeight="1" x14ac:dyDescent="0.3">
      <c r="A29" s="1"/>
      <c r="B29" s="272"/>
      <c r="C29" s="170"/>
      <c r="D29" s="171"/>
      <c r="E29" s="182"/>
      <c r="F29" s="170"/>
      <c r="G29" s="170"/>
      <c r="H29" s="170"/>
      <c r="I29" s="171"/>
      <c r="J29" s="51" t="e">
        <f>IF(AND('Mapa final'!#REF!="Media",'Mapa final'!#REF!="Leve"),CONCATENATE("R4C",'Mapa final'!#REF!),"")</f>
        <v>#REF!</v>
      </c>
      <c r="K29" s="52" t="e">
        <f>IF(AND('Mapa final'!#REF!="Media",'Mapa final'!#REF!="Leve"),CONCATENATE("R4C",'Mapa final'!#REF!),"")</f>
        <v>#REF!</v>
      </c>
      <c r="L29" s="52" t="e">
        <f>IF(AND('Mapa final'!#REF!="Media",'Mapa final'!#REF!="Leve"),CONCATENATE("R4C",'Mapa final'!#REF!),"")</f>
        <v>#REF!</v>
      </c>
      <c r="M29" s="52" t="e">
        <f>IF(AND('Mapa final'!#REF!="Media",'Mapa final'!#REF!="Leve"),CONCATENATE("R4C",'Mapa final'!#REF!),"")</f>
        <v>#REF!</v>
      </c>
      <c r="N29" s="52" t="e">
        <f>IF(AND('Mapa final'!#REF!="Media",'Mapa final'!#REF!="Leve"),CONCATENATE("R4C",'Mapa final'!#REF!),"")</f>
        <v>#REF!</v>
      </c>
      <c r="O29" s="53" t="e">
        <f>IF(AND('Mapa final'!#REF!="Media",'Mapa final'!#REF!="Leve"),CONCATENATE("R4C",'Mapa final'!#REF!),"")</f>
        <v>#REF!</v>
      </c>
      <c r="P29" s="51" t="e">
        <f>IF(AND('Mapa final'!#REF!="Media",'Mapa final'!#REF!="Menor"),CONCATENATE("R4C",'Mapa final'!#REF!),"")</f>
        <v>#REF!</v>
      </c>
      <c r="Q29" s="52" t="e">
        <f>IF(AND('Mapa final'!#REF!="Media",'Mapa final'!#REF!="Menor"),CONCATENATE("R4C",'Mapa final'!#REF!),"")</f>
        <v>#REF!</v>
      </c>
      <c r="R29" s="52" t="e">
        <f>IF(AND('Mapa final'!#REF!="Media",'Mapa final'!#REF!="Menor"),CONCATENATE("R4C",'Mapa final'!#REF!),"")</f>
        <v>#REF!</v>
      </c>
      <c r="S29" s="52" t="e">
        <f>IF(AND('Mapa final'!#REF!="Media",'Mapa final'!#REF!="Menor"),CONCATENATE("R4C",'Mapa final'!#REF!),"")</f>
        <v>#REF!</v>
      </c>
      <c r="T29" s="52" t="e">
        <f>IF(AND('Mapa final'!#REF!="Media",'Mapa final'!#REF!="Menor"),CONCATENATE("R4C",'Mapa final'!#REF!),"")</f>
        <v>#REF!</v>
      </c>
      <c r="U29" s="53" t="e">
        <f>IF(AND('Mapa final'!#REF!="Media",'Mapa final'!#REF!="Menor"),CONCATENATE("R4C",'Mapa final'!#REF!),"")</f>
        <v>#REF!</v>
      </c>
      <c r="V29" s="51" t="e">
        <f>IF(AND('Mapa final'!#REF!="Media",'Mapa final'!#REF!="Moderado"),CONCATENATE("R4C",'Mapa final'!#REF!),"")</f>
        <v>#REF!</v>
      </c>
      <c r="W29" s="52" t="e">
        <f>IF(AND('Mapa final'!#REF!="Media",'Mapa final'!#REF!="Moderado"),CONCATENATE("R4C",'Mapa final'!#REF!),"")</f>
        <v>#REF!</v>
      </c>
      <c r="X29" s="52" t="e">
        <f>IF(AND('Mapa final'!#REF!="Media",'Mapa final'!#REF!="Moderado"),CONCATENATE("R4C",'Mapa final'!#REF!),"")</f>
        <v>#REF!</v>
      </c>
      <c r="Y29" s="52" t="e">
        <f>IF(AND('Mapa final'!#REF!="Media",'Mapa final'!#REF!="Moderado"),CONCATENATE("R4C",'Mapa final'!#REF!),"")</f>
        <v>#REF!</v>
      </c>
      <c r="Z29" s="52" t="e">
        <f>IF(AND('Mapa final'!#REF!="Media",'Mapa final'!#REF!="Moderado"),CONCATENATE("R4C",'Mapa final'!#REF!),"")</f>
        <v>#REF!</v>
      </c>
      <c r="AA29" s="53" t="e">
        <f>IF(AND('Mapa final'!#REF!="Media",'Mapa final'!#REF!="Moderado"),CONCATENATE("R4C",'Mapa final'!#REF!),"")</f>
        <v>#REF!</v>
      </c>
      <c r="AB29" s="36" t="e">
        <f>IF(AND('Mapa final'!#REF!="Media",'Mapa final'!#REF!="Mayor"),CONCATENATE("R4C",'Mapa final'!#REF!),"")</f>
        <v>#REF!</v>
      </c>
      <c r="AC29" s="37" t="e">
        <f>IF(AND('Mapa final'!#REF!="Media",'Mapa final'!#REF!="Mayor"),CONCATENATE("R4C",'Mapa final'!#REF!),"")</f>
        <v>#REF!</v>
      </c>
      <c r="AD29" s="37" t="e">
        <f>IF(AND('Mapa final'!#REF!="Media",'Mapa final'!#REF!="Mayor"),CONCATENATE("R4C",'Mapa final'!#REF!),"")</f>
        <v>#REF!</v>
      </c>
      <c r="AE29" s="37" t="e">
        <f>IF(AND('Mapa final'!#REF!="Media",'Mapa final'!#REF!="Mayor"),CONCATENATE("R4C",'Mapa final'!#REF!),"")</f>
        <v>#REF!</v>
      </c>
      <c r="AF29" s="37" t="e">
        <f>IF(AND('Mapa final'!#REF!="Media",'Mapa final'!#REF!="Mayor"),CONCATENATE("R4C",'Mapa final'!#REF!),"")</f>
        <v>#REF!</v>
      </c>
      <c r="AG29" s="38" t="e">
        <f>IF(AND('Mapa final'!#REF!="Media",'Mapa final'!#REF!="Mayor"),CONCATENATE("R4C",'Mapa final'!#REF!),"")</f>
        <v>#REF!</v>
      </c>
      <c r="AH29" s="39" t="e">
        <f>IF(AND('Mapa final'!#REF!="Media",'Mapa final'!#REF!="Catastrófico"),CONCATENATE("R4C",'Mapa final'!#REF!),"")</f>
        <v>#REF!</v>
      </c>
      <c r="AI29" s="40" t="e">
        <f>IF(AND('Mapa final'!#REF!="Media",'Mapa final'!#REF!="Catastrófico"),CONCATENATE("R4C",'Mapa final'!#REF!),"")</f>
        <v>#REF!</v>
      </c>
      <c r="AJ29" s="40" t="e">
        <f>IF(AND('Mapa final'!#REF!="Media",'Mapa final'!#REF!="Catastrófico"),CONCATENATE("R4C",'Mapa final'!#REF!),"")</f>
        <v>#REF!</v>
      </c>
      <c r="AK29" s="40" t="e">
        <f>IF(AND('Mapa final'!#REF!="Media",'Mapa final'!#REF!="Catastrófico"),CONCATENATE("R4C",'Mapa final'!#REF!),"")</f>
        <v>#REF!</v>
      </c>
      <c r="AL29" s="40" t="e">
        <f>IF(AND('Mapa final'!#REF!="Media",'Mapa final'!#REF!="Catastrófico"),CONCATENATE("R4C",'Mapa final'!#REF!),"")</f>
        <v>#REF!</v>
      </c>
      <c r="AM29" s="41" t="e">
        <f>IF(AND('Mapa final'!#REF!="Media",'Mapa final'!#REF!="Catastrófico"),CONCATENATE("R4C",'Mapa final'!#REF!),"")</f>
        <v>#REF!</v>
      </c>
      <c r="AN29" s="1"/>
      <c r="AO29" s="281"/>
      <c r="AP29" s="170"/>
      <c r="AQ29" s="170"/>
      <c r="AR29" s="170"/>
      <c r="AS29" s="170"/>
      <c r="AT29" s="282"/>
      <c r="AU29" s="1"/>
      <c r="AV29" s="1"/>
      <c r="AW29" s="1"/>
      <c r="AX29" s="1"/>
      <c r="AY29" s="1"/>
      <c r="AZ29" s="1"/>
      <c r="BA29" s="1"/>
      <c r="BB29" s="1"/>
      <c r="BC29" s="1"/>
      <c r="BD29" s="1"/>
      <c r="BE29" s="1"/>
      <c r="BF29" s="1"/>
      <c r="BG29" s="1"/>
      <c r="BH29" s="1"/>
      <c r="BI29" s="1"/>
    </row>
    <row r="30" spans="1:61" ht="15" customHeight="1" x14ac:dyDescent="0.3">
      <c r="A30" s="1"/>
      <c r="B30" s="272"/>
      <c r="C30" s="170"/>
      <c r="D30" s="171"/>
      <c r="E30" s="182"/>
      <c r="F30" s="170"/>
      <c r="G30" s="170"/>
      <c r="H30" s="170"/>
      <c r="I30" s="171"/>
      <c r="J30" s="51" t="e">
        <f>IF(AND('Mapa final'!#REF!="Media",'Mapa final'!#REF!="Leve"),CONCATENATE("R5C",'Mapa final'!#REF!),"")</f>
        <v>#REF!</v>
      </c>
      <c r="K30" s="52" t="e">
        <f>IF(AND('Mapa final'!#REF!="Media",'Mapa final'!#REF!="Leve"),CONCATENATE("R5C",'Mapa final'!#REF!),"")</f>
        <v>#REF!</v>
      </c>
      <c r="L30" s="52" t="e">
        <f>IF(AND('Mapa final'!#REF!="Media",'Mapa final'!#REF!="Leve"),CONCATENATE("R5C",'Mapa final'!#REF!),"")</f>
        <v>#REF!</v>
      </c>
      <c r="M30" s="52" t="e">
        <f>IF(AND('Mapa final'!#REF!="Media",'Mapa final'!#REF!="Leve"),CONCATENATE("R5C",'Mapa final'!#REF!),"")</f>
        <v>#REF!</v>
      </c>
      <c r="N30" s="52" t="e">
        <f>IF(AND('Mapa final'!#REF!="Media",'Mapa final'!#REF!="Leve"),CONCATENATE("R5C",'Mapa final'!#REF!),"")</f>
        <v>#REF!</v>
      </c>
      <c r="O30" s="53" t="e">
        <f>IF(AND('Mapa final'!#REF!="Media",'Mapa final'!#REF!="Leve"),CONCATENATE("R5C",'Mapa final'!#REF!),"")</f>
        <v>#REF!</v>
      </c>
      <c r="P30" s="51" t="e">
        <f>IF(AND('Mapa final'!#REF!="Media",'Mapa final'!#REF!="Menor"),CONCATENATE("R5C",'Mapa final'!#REF!),"")</f>
        <v>#REF!</v>
      </c>
      <c r="Q30" s="52" t="e">
        <f>IF(AND('Mapa final'!#REF!="Media",'Mapa final'!#REF!="Menor"),CONCATENATE("R5C",'Mapa final'!#REF!),"")</f>
        <v>#REF!</v>
      </c>
      <c r="R30" s="52" t="e">
        <f>IF(AND('Mapa final'!#REF!="Media",'Mapa final'!#REF!="Menor"),CONCATENATE("R5C",'Mapa final'!#REF!),"")</f>
        <v>#REF!</v>
      </c>
      <c r="S30" s="52" t="e">
        <f>IF(AND('Mapa final'!#REF!="Media",'Mapa final'!#REF!="Menor"),CONCATENATE("R5C",'Mapa final'!#REF!),"")</f>
        <v>#REF!</v>
      </c>
      <c r="T30" s="52" t="e">
        <f>IF(AND('Mapa final'!#REF!="Media",'Mapa final'!#REF!="Menor"),CONCATENATE("R5C",'Mapa final'!#REF!),"")</f>
        <v>#REF!</v>
      </c>
      <c r="U30" s="53" t="e">
        <f>IF(AND('Mapa final'!#REF!="Media",'Mapa final'!#REF!="Menor"),CONCATENATE("R5C",'Mapa final'!#REF!),"")</f>
        <v>#REF!</v>
      </c>
      <c r="V30" s="51" t="e">
        <f>IF(AND('Mapa final'!#REF!="Media",'Mapa final'!#REF!="Moderado"),CONCATENATE("R5C",'Mapa final'!#REF!),"")</f>
        <v>#REF!</v>
      </c>
      <c r="W30" s="52" t="e">
        <f>IF(AND('Mapa final'!#REF!="Media",'Mapa final'!#REF!="Moderado"),CONCATENATE("R5C",'Mapa final'!#REF!),"")</f>
        <v>#REF!</v>
      </c>
      <c r="X30" s="52" t="e">
        <f>IF(AND('Mapa final'!#REF!="Media",'Mapa final'!#REF!="Moderado"),CONCATENATE("R5C",'Mapa final'!#REF!),"")</f>
        <v>#REF!</v>
      </c>
      <c r="Y30" s="52" t="e">
        <f>IF(AND('Mapa final'!#REF!="Media",'Mapa final'!#REF!="Moderado"),CONCATENATE("R5C",'Mapa final'!#REF!),"")</f>
        <v>#REF!</v>
      </c>
      <c r="Z30" s="52" t="e">
        <f>IF(AND('Mapa final'!#REF!="Media",'Mapa final'!#REF!="Moderado"),CONCATENATE("R5C",'Mapa final'!#REF!),"")</f>
        <v>#REF!</v>
      </c>
      <c r="AA30" s="53" t="e">
        <f>IF(AND('Mapa final'!#REF!="Media",'Mapa final'!#REF!="Moderado"),CONCATENATE("R5C",'Mapa final'!#REF!),"")</f>
        <v>#REF!</v>
      </c>
      <c r="AB30" s="36" t="e">
        <f>IF(AND('Mapa final'!#REF!="Media",'Mapa final'!#REF!="Mayor"),CONCATENATE("R5C",'Mapa final'!#REF!),"")</f>
        <v>#REF!</v>
      </c>
      <c r="AC30" s="37" t="e">
        <f>IF(AND('Mapa final'!#REF!="Media",'Mapa final'!#REF!="Mayor"),CONCATENATE("R5C",'Mapa final'!#REF!),"")</f>
        <v>#REF!</v>
      </c>
      <c r="AD30" s="37" t="e">
        <f>IF(AND('Mapa final'!#REF!="Media",'Mapa final'!#REF!="Mayor"),CONCATENATE("R5C",'Mapa final'!#REF!),"")</f>
        <v>#REF!</v>
      </c>
      <c r="AE30" s="37" t="e">
        <f>IF(AND('Mapa final'!#REF!="Media",'Mapa final'!#REF!="Mayor"),CONCATENATE("R5C",'Mapa final'!#REF!),"")</f>
        <v>#REF!</v>
      </c>
      <c r="AF30" s="37" t="e">
        <f>IF(AND('Mapa final'!#REF!="Media",'Mapa final'!#REF!="Mayor"),CONCATENATE("R5C",'Mapa final'!#REF!),"")</f>
        <v>#REF!</v>
      </c>
      <c r="AG30" s="38" t="e">
        <f>IF(AND('Mapa final'!#REF!="Media",'Mapa final'!#REF!="Mayor"),CONCATENATE("R5C",'Mapa final'!#REF!),"")</f>
        <v>#REF!</v>
      </c>
      <c r="AH30" s="39" t="e">
        <f>IF(AND('Mapa final'!#REF!="Media",'Mapa final'!#REF!="Catastrófico"),CONCATENATE("R5C",'Mapa final'!#REF!),"")</f>
        <v>#REF!</v>
      </c>
      <c r="AI30" s="40" t="e">
        <f>IF(AND('Mapa final'!#REF!="Media",'Mapa final'!#REF!="Catastrófico"),CONCATENATE("R5C",'Mapa final'!#REF!),"")</f>
        <v>#REF!</v>
      </c>
      <c r="AJ30" s="40" t="e">
        <f>IF(AND('Mapa final'!#REF!="Media",'Mapa final'!#REF!="Catastrófico"),CONCATENATE("R5C",'Mapa final'!#REF!),"")</f>
        <v>#REF!</v>
      </c>
      <c r="AK30" s="40" t="e">
        <f>IF(AND('Mapa final'!#REF!="Media",'Mapa final'!#REF!="Catastrófico"),CONCATENATE("R5C",'Mapa final'!#REF!),"")</f>
        <v>#REF!</v>
      </c>
      <c r="AL30" s="40" t="e">
        <f>IF(AND('Mapa final'!#REF!="Media",'Mapa final'!#REF!="Catastrófico"),CONCATENATE("R5C",'Mapa final'!#REF!),"")</f>
        <v>#REF!</v>
      </c>
      <c r="AM30" s="41" t="e">
        <f>IF(AND('Mapa final'!#REF!="Media",'Mapa final'!#REF!="Catastrófico"),CONCATENATE("R5C",'Mapa final'!#REF!),"")</f>
        <v>#REF!</v>
      </c>
      <c r="AN30" s="1"/>
      <c r="AO30" s="281"/>
      <c r="AP30" s="170"/>
      <c r="AQ30" s="170"/>
      <c r="AR30" s="170"/>
      <c r="AS30" s="170"/>
      <c r="AT30" s="282"/>
      <c r="AU30" s="1"/>
      <c r="AV30" s="1"/>
      <c r="AW30" s="1"/>
      <c r="AX30" s="1"/>
      <c r="AY30" s="1"/>
      <c r="AZ30" s="1"/>
      <c r="BA30" s="1"/>
      <c r="BB30" s="1"/>
      <c r="BC30" s="1"/>
      <c r="BD30" s="1"/>
      <c r="BE30" s="1"/>
      <c r="BF30" s="1"/>
      <c r="BG30" s="1"/>
      <c r="BH30" s="1"/>
      <c r="BI30" s="1"/>
    </row>
    <row r="31" spans="1:61" ht="15" customHeight="1" x14ac:dyDescent="0.3">
      <c r="A31" s="1"/>
      <c r="B31" s="272"/>
      <c r="C31" s="170"/>
      <c r="D31" s="171"/>
      <c r="E31" s="182"/>
      <c r="F31" s="170"/>
      <c r="G31" s="170"/>
      <c r="H31" s="170"/>
      <c r="I31" s="171"/>
      <c r="J31" s="51" t="e">
        <f>IF(AND('Mapa final'!#REF!="Media",'Mapa final'!#REF!="Leve"),CONCATENATE("R6C",'Mapa final'!#REF!),"")</f>
        <v>#REF!</v>
      </c>
      <c r="K31" s="52" t="e">
        <f>IF(AND('Mapa final'!#REF!="Media",'Mapa final'!#REF!="Leve"),CONCATENATE("R6C",'Mapa final'!#REF!),"")</f>
        <v>#REF!</v>
      </c>
      <c r="L31" s="52" t="e">
        <f>IF(AND('Mapa final'!#REF!="Media",'Mapa final'!#REF!="Leve"),CONCATENATE("R6C",'Mapa final'!#REF!),"")</f>
        <v>#REF!</v>
      </c>
      <c r="M31" s="52" t="e">
        <f>IF(AND('Mapa final'!#REF!="Media",'Mapa final'!#REF!="Leve"),CONCATENATE("R6C",'Mapa final'!#REF!),"")</f>
        <v>#REF!</v>
      </c>
      <c r="N31" s="52" t="e">
        <f>IF(AND('Mapa final'!#REF!="Media",'Mapa final'!#REF!="Leve"),CONCATENATE("R6C",'Mapa final'!#REF!),"")</f>
        <v>#REF!</v>
      </c>
      <c r="O31" s="53" t="e">
        <f>IF(AND('Mapa final'!#REF!="Media",'Mapa final'!#REF!="Leve"),CONCATENATE("R6C",'Mapa final'!#REF!),"")</f>
        <v>#REF!</v>
      </c>
      <c r="P31" s="51" t="e">
        <f>IF(AND('Mapa final'!#REF!="Media",'Mapa final'!#REF!="Menor"),CONCATENATE("R6C",'Mapa final'!#REF!),"")</f>
        <v>#REF!</v>
      </c>
      <c r="Q31" s="52" t="e">
        <f>IF(AND('Mapa final'!#REF!="Media",'Mapa final'!#REF!="Menor"),CONCATENATE("R6C",'Mapa final'!#REF!),"")</f>
        <v>#REF!</v>
      </c>
      <c r="R31" s="52" t="e">
        <f>IF(AND('Mapa final'!#REF!="Media",'Mapa final'!#REF!="Menor"),CONCATENATE("R6C",'Mapa final'!#REF!),"")</f>
        <v>#REF!</v>
      </c>
      <c r="S31" s="52" t="e">
        <f>IF(AND('Mapa final'!#REF!="Media",'Mapa final'!#REF!="Menor"),CONCATENATE("R6C",'Mapa final'!#REF!),"")</f>
        <v>#REF!</v>
      </c>
      <c r="T31" s="52" t="e">
        <f>IF(AND('Mapa final'!#REF!="Media",'Mapa final'!#REF!="Menor"),CONCATENATE("R6C",'Mapa final'!#REF!),"")</f>
        <v>#REF!</v>
      </c>
      <c r="U31" s="53" t="e">
        <f>IF(AND('Mapa final'!#REF!="Media",'Mapa final'!#REF!="Menor"),CONCATENATE("R6C",'Mapa final'!#REF!),"")</f>
        <v>#REF!</v>
      </c>
      <c r="V31" s="51" t="e">
        <f>IF(AND('Mapa final'!#REF!="Media",'Mapa final'!#REF!="Moderado"),CONCATENATE("R6C",'Mapa final'!#REF!),"")</f>
        <v>#REF!</v>
      </c>
      <c r="W31" s="52" t="e">
        <f>IF(AND('Mapa final'!#REF!="Media",'Mapa final'!#REF!="Moderado"),CONCATENATE("R6C",'Mapa final'!#REF!),"")</f>
        <v>#REF!</v>
      </c>
      <c r="X31" s="52" t="e">
        <f>IF(AND('Mapa final'!#REF!="Media",'Mapa final'!#REF!="Moderado"),CONCATENATE("R6C",'Mapa final'!#REF!),"")</f>
        <v>#REF!</v>
      </c>
      <c r="Y31" s="52" t="e">
        <f>IF(AND('Mapa final'!#REF!="Media",'Mapa final'!#REF!="Moderado"),CONCATENATE("R6C",'Mapa final'!#REF!),"")</f>
        <v>#REF!</v>
      </c>
      <c r="Z31" s="52" t="e">
        <f>IF(AND('Mapa final'!#REF!="Media",'Mapa final'!#REF!="Moderado"),CONCATENATE("R6C",'Mapa final'!#REF!),"")</f>
        <v>#REF!</v>
      </c>
      <c r="AA31" s="53" t="e">
        <f>IF(AND('Mapa final'!#REF!="Media",'Mapa final'!#REF!="Moderado"),CONCATENATE("R6C",'Mapa final'!#REF!),"")</f>
        <v>#REF!</v>
      </c>
      <c r="AB31" s="36" t="e">
        <f>IF(AND('Mapa final'!#REF!="Media",'Mapa final'!#REF!="Mayor"),CONCATENATE("R6C",'Mapa final'!#REF!),"")</f>
        <v>#REF!</v>
      </c>
      <c r="AC31" s="37" t="e">
        <f>IF(AND('Mapa final'!#REF!="Media",'Mapa final'!#REF!="Mayor"),CONCATENATE("R6C",'Mapa final'!#REF!),"")</f>
        <v>#REF!</v>
      </c>
      <c r="AD31" s="37" t="e">
        <f>IF(AND('Mapa final'!#REF!="Media",'Mapa final'!#REF!="Mayor"),CONCATENATE("R6C",'Mapa final'!#REF!),"")</f>
        <v>#REF!</v>
      </c>
      <c r="AE31" s="37" t="e">
        <f>IF(AND('Mapa final'!#REF!="Media",'Mapa final'!#REF!="Mayor"),CONCATENATE("R6C",'Mapa final'!#REF!),"")</f>
        <v>#REF!</v>
      </c>
      <c r="AF31" s="37" t="e">
        <f>IF(AND('Mapa final'!#REF!="Media",'Mapa final'!#REF!="Mayor"),CONCATENATE("R6C",'Mapa final'!#REF!),"")</f>
        <v>#REF!</v>
      </c>
      <c r="AG31" s="38" t="e">
        <f>IF(AND('Mapa final'!#REF!="Media",'Mapa final'!#REF!="Mayor"),CONCATENATE("R6C",'Mapa final'!#REF!),"")</f>
        <v>#REF!</v>
      </c>
      <c r="AH31" s="39" t="e">
        <f>IF(AND('Mapa final'!#REF!="Media",'Mapa final'!#REF!="Catastrófico"),CONCATENATE("R6C",'Mapa final'!#REF!),"")</f>
        <v>#REF!</v>
      </c>
      <c r="AI31" s="40" t="e">
        <f>IF(AND('Mapa final'!#REF!="Media",'Mapa final'!#REF!="Catastrófico"),CONCATENATE("R6C",'Mapa final'!#REF!),"")</f>
        <v>#REF!</v>
      </c>
      <c r="AJ31" s="40" t="e">
        <f>IF(AND('Mapa final'!#REF!="Media",'Mapa final'!#REF!="Catastrófico"),CONCATENATE("R6C",'Mapa final'!#REF!),"")</f>
        <v>#REF!</v>
      </c>
      <c r="AK31" s="40" t="e">
        <f>IF(AND('Mapa final'!#REF!="Media",'Mapa final'!#REF!="Catastrófico"),CONCATENATE("R6C",'Mapa final'!#REF!),"")</f>
        <v>#REF!</v>
      </c>
      <c r="AL31" s="40" t="e">
        <f>IF(AND('Mapa final'!#REF!="Media",'Mapa final'!#REF!="Catastrófico"),CONCATENATE("R6C",'Mapa final'!#REF!),"")</f>
        <v>#REF!</v>
      </c>
      <c r="AM31" s="41" t="e">
        <f>IF(AND('Mapa final'!#REF!="Media",'Mapa final'!#REF!="Catastrófico"),CONCATENATE("R6C",'Mapa final'!#REF!),"")</f>
        <v>#REF!</v>
      </c>
      <c r="AN31" s="1"/>
      <c r="AO31" s="281"/>
      <c r="AP31" s="170"/>
      <c r="AQ31" s="170"/>
      <c r="AR31" s="170"/>
      <c r="AS31" s="170"/>
      <c r="AT31" s="282"/>
      <c r="AU31" s="1"/>
      <c r="AV31" s="1"/>
      <c r="AW31" s="1"/>
      <c r="AX31" s="1"/>
      <c r="AY31" s="1"/>
      <c r="AZ31" s="1"/>
      <c r="BA31" s="1"/>
      <c r="BB31" s="1"/>
      <c r="BC31" s="1"/>
      <c r="BD31" s="1"/>
      <c r="BE31" s="1"/>
      <c r="BF31" s="1"/>
      <c r="BG31" s="1"/>
      <c r="BH31" s="1"/>
      <c r="BI31" s="1"/>
    </row>
    <row r="32" spans="1:61" ht="15" customHeight="1" x14ac:dyDescent="0.3">
      <c r="A32" s="1"/>
      <c r="B32" s="272"/>
      <c r="C32" s="170"/>
      <c r="D32" s="171"/>
      <c r="E32" s="182"/>
      <c r="F32" s="170"/>
      <c r="G32" s="170"/>
      <c r="H32" s="170"/>
      <c r="I32" s="171"/>
      <c r="J32" s="51" t="e">
        <f>IF(AND('Mapa final'!#REF!="Media",'Mapa final'!#REF!="Leve"),CONCATENATE("R7C",'Mapa final'!#REF!),"")</f>
        <v>#REF!</v>
      </c>
      <c r="K32" s="52" t="e">
        <f>IF(AND('Mapa final'!#REF!="Media",'Mapa final'!#REF!="Leve"),CONCATENATE("R7C",'Mapa final'!#REF!),"")</f>
        <v>#REF!</v>
      </c>
      <c r="L32" s="52" t="e">
        <f>IF(AND('Mapa final'!#REF!="Media",'Mapa final'!#REF!="Leve"),CONCATENATE("R7C",'Mapa final'!#REF!),"")</f>
        <v>#REF!</v>
      </c>
      <c r="M32" s="52" t="e">
        <f>IF(AND('Mapa final'!#REF!="Media",'Mapa final'!#REF!="Leve"),CONCATENATE("R7C",'Mapa final'!#REF!),"")</f>
        <v>#REF!</v>
      </c>
      <c r="N32" s="52" t="e">
        <f>IF(AND('Mapa final'!#REF!="Media",'Mapa final'!#REF!="Leve"),CONCATENATE("R7C",'Mapa final'!#REF!),"")</f>
        <v>#REF!</v>
      </c>
      <c r="O32" s="53" t="e">
        <f>IF(AND('Mapa final'!#REF!="Media",'Mapa final'!#REF!="Leve"),CONCATENATE("R7C",'Mapa final'!#REF!),"")</f>
        <v>#REF!</v>
      </c>
      <c r="P32" s="51" t="e">
        <f>IF(AND('Mapa final'!#REF!="Media",'Mapa final'!#REF!="Menor"),CONCATENATE("R7C",'Mapa final'!#REF!),"")</f>
        <v>#REF!</v>
      </c>
      <c r="Q32" s="52" t="e">
        <f>IF(AND('Mapa final'!#REF!="Media",'Mapa final'!#REF!="Menor"),CONCATENATE("R7C",'Mapa final'!#REF!),"")</f>
        <v>#REF!</v>
      </c>
      <c r="R32" s="52" t="e">
        <f>IF(AND('Mapa final'!#REF!="Media",'Mapa final'!#REF!="Menor"),CONCATENATE("R7C",'Mapa final'!#REF!),"")</f>
        <v>#REF!</v>
      </c>
      <c r="S32" s="52" t="e">
        <f>IF(AND('Mapa final'!#REF!="Media",'Mapa final'!#REF!="Menor"),CONCATENATE("R7C",'Mapa final'!#REF!),"")</f>
        <v>#REF!</v>
      </c>
      <c r="T32" s="52" t="e">
        <f>IF(AND('Mapa final'!#REF!="Media",'Mapa final'!#REF!="Menor"),CONCATENATE("R7C",'Mapa final'!#REF!),"")</f>
        <v>#REF!</v>
      </c>
      <c r="U32" s="53" t="e">
        <f>IF(AND('Mapa final'!#REF!="Media",'Mapa final'!#REF!="Menor"),CONCATENATE("R7C",'Mapa final'!#REF!),"")</f>
        <v>#REF!</v>
      </c>
      <c r="V32" s="51" t="e">
        <f>IF(AND('Mapa final'!#REF!="Media",'Mapa final'!#REF!="Moderado"),CONCATENATE("R7C",'Mapa final'!#REF!),"")</f>
        <v>#REF!</v>
      </c>
      <c r="W32" s="52" t="e">
        <f>IF(AND('Mapa final'!#REF!="Media",'Mapa final'!#REF!="Moderado"),CONCATENATE("R7C",'Mapa final'!#REF!),"")</f>
        <v>#REF!</v>
      </c>
      <c r="X32" s="52" t="e">
        <f>IF(AND('Mapa final'!#REF!="Media",'Mapa final'!#REF!="Moderado"),CONCATENATE("R7C",'Mapa final'!#REF!),"")</f>
        <v>#REF!</v>
      </c>
      <c r="Y32" s="52" t="e">
        <f>IF(AND('Mapa final'!#REF!="Media",'Mapa final'!#REF!="Moderado"),CONCATENATE("R7C",'Mapa final'!#REF!),"")</f>
        <v>#REF!</v>
      </c>
      <c r="Z32" s="52" t="e">
        <f>IF(AND('Mapa final'!#REF!="Media",'Mapa final'!#REF!="Moderado"),CONCATENATE("R7C",'Mapa final'!#REF!),"")</f>
        <v>#REF!</v>
      </c>
      <c r="AA32" s="53" t="e">
        <f>IF(AND('Mapa final'!#REF!="Media",'Mapa final'!#REF!="Moderado"),CONCATENATE("R7C",'Mapa final'!#REF!),"")</f>
        <v>#REF!</v>
      </c>
      <c r="AB32" s="36" t="e">
        <f>IF(AND('Mapa final'!#REF!="Media",'Mapa final'!#REF!="Mayor"),CONCATENATE("R7C",'Mapa final'!#REF!),"")</f>
        <v>#REF!</v>
      </c>
      <c r="AC32" s="37" t="e">
        <f>IF(AND('Mapa final'!#REF!="Media",'Mapa final'!#REF!="Mayor"),CONCATENATE("R7C",'Mapa final'!#REF!),"")</f>
        <v>#REF!</v>
      </c>
      <c r="AD32" s="37" t="e">
        <f>IF(AND('Mapa final'!#REF!="Media",'Mapa final'!#REF!="Mayor"),CONCATENATE("R7C",'Mapa final'!#REF!),"")</f>
        <v>#REF!</v>
      </c>
      <c r="AE32" s="37" t="e">
        <f>IF(AND('Mapa final'!#REF!="Media",'Mapa final'!#REF!="Mayor"),CONCATENATE("R7C",'Mapa final'!#REF!),"")</f>
        <v>#REF!</v>
      </c>
      <c r="AF32" s="37" t="e">
        <f>IF(AND('Mapa final'!#REF!="Media",'Mapa final'!#REF!="Mayor"),CONCATENATE("R7C",'Mapa final'!#REF!),"")</f>
        <v>#REF!</v>
      </c>
      <c r="AG32" s="38" t="e">
        <f>IF(AND('Mapa final'!#REF!="Media",'Mapa final'!#REF!="Mayor"),CONCATENATE("R7C",'Mapa final'!#REF!),"")</f>
        <v>#REF!</v>
      </c>
      <c r="AH32" s="39" t="e">
        <f>IF(AND('Mapa final'!#REF!="Media",'Mapa final'!#REF!="Catastrófico"),CONCATENATE("R7C",'Mapa final'!#REF!),"")</f>
        <v>#REF!</v>
      </c>
      <c r="AI32" s="40" t="e">
        <f>IF(AND('Mapa final'!#REF!="Media",'Mapa final'!#REF!="Catastrófico"),CONCATENATE("R7C",'Mapa final'!#REF!),"")</f>
        <v>#REF!</v>
      </c>
      <c r="AJ32" s="40" t="e">
        <f>IF(AND('Mapa final'!#REF!="Media",'Mapa final'!#REF!="Catastrófico"),CONCATENATE("R7C",'Mapa final'!#REF!),"")</f>
        <v>#REF!</v>
      </c>
      <c r="AK32" s="40" t="e">
        <f>IF(AND('Mapa final'!#REF!="Media",'Mapa final'!#REF!="Catastrófico"),CONCATENATE("R7C",'Mapa final'!#REF!),"")</f>
        <v>#REF!</v>
      </c>
      <c r="AL32" s="40" t="e">
        <f>IF(AND('Mapa final'!#REF!="Media",'Mapa final'!#REF!="Catastrófico"),CONCATENATE("R7C",'Mapa final'!#REF!),"")</f>
        <v>#REF!</v>
      </c>
      <c r="AM32" s="41" t="e">
        <f>IF(AND('Mapa final'!#REF!="Media",'Mapa final'!#REF!="Catastrófico"),CONCATENATE("R7C",'Mapa final'!#REF!),"")</f>
        <v>#REF!</v>
      </c>
      <c r="AN32" s="1"/>
      <c r="AO32" s="281"/>
      <c r="AP32" s="170"/>
      <c r="AQ32" s="170"/>
      <c r="AR32" s="170"/>
      <c r="AS32" s="170"/>
      <c r="AT32" s="282"/>
      <c r="AU32" s="1"/>
      <c r="AV32" s="1"/>
      <c r="AW32" s="1"/>
      <c r="AX32" s="1"/>
      <c r="AY32" s="1"/>
      <c r="AZ32" s="1"/>
      <c r="BA32" s="1"/>
      <c r="BB32" s="1"/>
      <c r="BC32" s="1"/>
      <c r="BD32" s="1"/>
      <c r="BE32" s="1"/>
      <c r="BF32" s="1"/>
      <c r="BG32" s="1"/>
      <c r="BH32" s="1"/>
      <c r="BI32" s="1"/>
    </row>
    <row r="33" spans="1:61" ht="15" customHeight="1" x14ac:dyDescent="0.3">
      <c r="A33" s="1"/>
      <c r="B33" s="272"/>
      <c r="C33" s="170"/>
      <c r="D33" s="171"/>
      <c r="E33" s="182"/>
      <c r="F33" s="170"/>
      <c r="G33" s="170"/>
      <c r="H33" s="170"/>
      <c r="I33" s="171"/>
      <c r="J33" s="51" t="e">
        <f>IF(AND('Mapa final'!#REF!="Media",'Mapa final'!#REF!="Leve"),CONCATENATE("R8C",'Mapa final'!#REF!),"")</f>
        <v>#REF!</v>
      </c>
      <c r="K33" s="52" t="e">
        <f>IF(AND('Mapa final'!#REF!="Media",'Mapa final'!#REF!="Leve"),CONCATENATE("R8C",'Mapa final'!#REF!),"")</f>
        <v>#REF!</v>
      </c>
      <c r="L33" s="52" t="e">
        <f>IF(AND('Mapa final'!#REF!="Media",'Mapa final'!#REF!="Leve"),CONCATENATE("R8C",'Mapa final'!#REF!),"")</f>
        <v>#REF!</v>
      </c>
      <c r="M33" s="52" t="e">
        <f>IF(AND('Mapa final'!#REF!="Media",'Mapa final'!#REF!="Leve"),CONCATENATE("R8C",'Mapa final'!#REF!),"")</f>
        <v>#REF!</v>
      </c>
      <c r="N33" s="52" t="e">
        <f>IF(AND('Mapa final'!#REF!="Media",'Mapa final'!#REF!="Leve"),CONCATENATE("R8C",'Mapa final'!#REF!),"")</f>
        <v>#REF!</v>
      </c>
      <c r="O33" s="53" t="e">
        <f>IF(AND('Mapa final'!#REF!="Media",'Mapa final'!#REF!="Leve"),CONCATENATE("R8C",'Mapa final'!#REF!),"")</f>
        <v>#REF!</v>
      </c>
      <c r="P33" s="51" t="e">
        <f>IF(AND('Mapa final'!#REF!="Media",'Mapa final'!#REF!="Menor"),CONCATENATE("R8C",'Mapa final'!#REF!),"")</f>
        <v>#REF!</v>
      </c>
      <c r="Q33" s="52" t="e">
        <f>IF(AND('Mapa final'!#REF!="Media",'Mapa final'!#REF!="Menor"),CONCATENATE("R8C",'Mapa final'!#REF!),"")</f>
        <v>#REF!</v>
      </c>
      <c r="R33" s="52" t="e">
        <f>IF(AND('Mapa final'!#REF!="Media",'Mapa final'!#REF!="Menor"),CONCATENATE("R8C",'Mapa final'!#REF!),"")</f>
        <v>#REF!</v>
      </c>
      <c r="S33" s="52" t="e">
        <f>IF(AND('Mapa final'!#REF!="Media",'Mapa final'!#REF!="Menor"),CONCATENATE("R8C",'Mapa final'!#REF!),"")</f>
        <v>#REF!</v>
      </c>
      <c r="T33" s="52" t="e">
        <f>IF(AND('Mapa final'!#REF!="Media",'Mapa final'!#REF!="Menor"),CONCATENATE("R8C",'Mapa final'!#REF!),"")</f>
        <v>#REF!</v>
      </c>
      <c r="U33" s="53" t="e">
        <f>IF(AND('Mapa final'!#REF!="Media",'Mapa final'!#REF!="Menor"),CONCATENATE("R8C",'Mapa final'!#REF!),"")</f>
        <v>#REF!</v>
      </c>
      <c r="V33" s="51" t="e">
        <f>IF(AND('Mapa final'!#REF!="Media",'Mapa final'!#REF!="Moderado"),CONCATENATE("R8C",'Mapa final'!#REF!),"")</f>
        <v>#REF!</v>
      </c>
      <c r="W33" s="52" t="e">
        <f>IF(AND('Mapa final'!#REF!="Media",'Mapa final'!#REF!="Moderado"),CONCATENATE("R8C",'Mapa final'!#REF!),"")</f>
        <v>#REF!</v>
      </c>
      <c r="X33" s="52" t="e">
        <f>IF(AND('Mapa final'!#REF!="Media",'Mapa final'!#REF!="Moderado"),CONCATENATE("R8C",'Mapa final'!#REF!),"")</f>
        <v>#REF!</v>
      </c>
      <c r="Y33" s="52" t="e">
        <f>IF(AND('Mapa final'!#REF!="Media",'Mapa final'!#REF!="Moderado"),CONCATENATE("R8C",'Mapa final'!#REF!),"")</f>
        <v>#REF!</v>
      </c>
      <c r="Z33" s="52" t="e">
        <f>IF(AND('Mapa final'!#REF!="Media",'Mapa final'!#REF!="Moderado"),CONCATENATE("R8C",'Mapa final'!#REF!),"")</f>
        <v>#REF!</v>
      </c>
      <c r="AA33" s="53" t="e">
        <f>IF(AND('Mapa final'!#REF!="Media",'Mapa final'!#REF!="Moderado"),CONCATENATE("R8C",'Mapa final'!#REF!),"")</f>
        <v>#REF!</v>
      </c>
      <c r="AB33" s="36" t="e">
        <f>IF(AND('Mapa final'!#REF!="Media",'Mapa final'!#REF!="Mayor"),CONCATENATE("R8C",'Mapa final'!#REF!),"")</f>
        <v>#REF!</v>
      </c>
      <c r="AC33" s="37" t="e">
        <f>IF(AND('Mapa final'!#REF!="Media",'Mapa final'!#REF!="Mayor"),CONCATENATE("R8C",'Mapa final'!#REF!),"")</f>
        <v>#REF!</v>
      </c>
      <c r="AD33" s="37" t="e">
        <f>IF(AND('Mapa final'!#REF!="Media",'Mapa final'!#REF!="Mayor"),CONCATENATE("R8C",'Mapa final'!#REF!),"")</f>
        <v>#REF!</v>
      </c>
      <c r="AE33" s="37" t="e">
        <f>IF(AND('Mapa final'!#REF!="Media",'Mapa final'!#REF!="Mayor"),CONCATENATE("R8C",'Mapa final'!#REF!),"")</f>
        <v>#REF!</v>
      </c>
      <c r="AF33" s="37" t="e">
        <f>IF(AND('Mapa final'!#REF!="Media",'Mapa final'!#REF!="Mayor"),CONCATENATE("R8C",'Mapa final'!#REF!),"")</f>
        <v>#REF!</v>
      </c>
      <c r="AG33" s="38" t="e">
        <f>IF(AND('Mapa final'!#REF!="Media",'Mapa final'!#REF!="Mayor"),CONCATENATE("R8C",'Mapa final'!#REF!),"")</f>
        <v>#REF!</v>
      </c>
      <c r="AH33" s="39" t="e">
        <f>IF(AND('Mapa final'!#REF!="Media",'Mapa final'!#REF!="Catastrófico"),CONCATENATE("R8C",'Mapa final'!#REF!),"")</f>
        <v>#REF!</v>
      </c>
      <c r="AI33" s="40" t="e">
        <f>IF(AND('Mapa final'!#REF!="Media",'Mapa final'!#REF!="Catastrófico"),CONCATENATE("R8C",'Mapa final'!#REF!),"")</f>
        <v>#REF!</v>
      </c>
      <c r="AJ33" s="40" t="e">
        <f>IF(AND('Mapa final'!#REF!="Media",'Mapa final'!#REF!="Catastrófico"),CONCATENATE("R8C",'Mapa final'!#REF!),"")</f>
        <v>#REF!</v>
      </c>
      <c r="AK33" s="40" t="e">
        <f>IF(AND('Mapa final'!#REF!="Media",'Mapa final'!#REF!="Catastrófico"),CONCATENATE("R8C",'Mapa final'!#REF!),"")</f>
        <v>#REF!</v>
      </c>
      <c r="AL33" s="40" t="e">
        <f>IF(AND('Mapa final'!#REF!="Media",'Mapa final'!#REF!="Catastrófico"),CONCATENATE("R8C",'Mapa final'!#REF!),"")</f>
        <v>#REF!</v>
      </c>
      <c r="AM33" s="41" t="e">
        <f>IF(AND('Mapa final'!#REF!="Media",'Mapa final'!#REF!="Catastrófico"),CONCATENATE("R8C",'Mapa final'!#REF!),"")</f>
        <v>#REF!</v>
      </c>
      <c r="AN33" s="1"/>
      <c r="AO33" s="281"/>
      <c r="AP33" s="170"/>
      <c r="AQ33" s="170"/>
      <c r="AR33" s="170"/>
      <c r="AS33" s="170"/>
      <c r="AT33" s="282"/>
      <c r="AU33" s="1"/>
      <c r="AV33" s="1"/>
      <c r="AW33" s="1"/>
      <c r="AX33" s="1"/>
      <c r="AY33" s="1"/>
      <c r="AZ33" s="1"/>
      <c r="BA33" s="1"/>
      <c r="BB33" s="1"/>
      <c r="BC33" s="1"/>
      <c r="BD33" s="1"/>
      <c r="BE33" s="1"/>
      <c r="BF33" s="1"/>
      <c r="BG33" s="1"/>
      <c r="BH33" s="1"/>
      <c r="BI33" s="1"/>
    </row>
    <row r="34" spans="1:61" ht="15" customHeight="1" x14ac:dyDescent="0.3">
      <c r="A34" s="1"/>
      <c r="B34" s="272"/>
      <c r="C34" s="170"/>
      <c r="D34" s="171"/>
      <c r="E34" s="182"/>
      <c r="F34" s="170"/>
      <c r="G34" s="170"/>
      <c r="H34" s="170"/>
      <c r="I34" s="171"/>
      <c r="J34" s="51" t="e">
        <f>IF(AND('Mapa final'!#REF!="Media",'Mapa final'!#REF!="Leve"),CONCATENATE("R9C",'Mapa final'!#REF!),"")</f>
        <v>#REF!</v>
      </c>
      <c r="K34" s="52" t="e">
        <f>IF(AND('Mapa final'!#REF!="Media",'Mapa final'!#REF!="Leve"),CONCATENATE("R9C",'Mapa final'!#REF!),"")</f>
        <v>#REF!</v>
      </c>
      <c r="L34" s="52" t="e">
        <f>IF(AND('Mapa final'!#REF!="Media",'Mapa final'!#REF!="Leve"),CONCATENATE("R9C",'Mapa final'!#REF!),"")</f>
        <v>#REF!</v>
      </c>
      <c r="M34" s="52" t="e">
        <f>IF(AND('Mapa final'!#REF!="Media",'Mapa final'!#REF!="Leve"),CONCATENATE("R9C",'Mapa final'!#REF!),"")</f>
        <v>#REF!</v>
      </c>
      <c r="N34" s="52" t="e">
        <f>IF(AND('Mapa final'!#REF!="Media",'Mapa final'!#REF!="Leve"),CONCATENATE("R9C",'Mapa final'!#REF!),"")</f>
        <v>#REF!</v>
      </c>
      <c r="O34" s="53" t="e">
        <f>IF(AND('Mapa final'!#REF!="Media",'Mapa final'!#REF!="Leve"),CONCATENATE("R9C",'Mapa final'!#REF!),"")</f>
        <v>#REF!</v>
      </c>
      <c r="P34" s="51" t="e">
        <f>IF(AND('Mapa final'!#REF!="Media",'Mapa final'!#REF!="Menor"),CONCATENATE("R9C",'Mapa final'!#REF!),"")</f>
        <v>#REF!</v>
      </c>
      <c r="Q34" s="52" t="e">
        <f>IF(AND('Mapa final'!#REF!="Media",'Mapa final'!#REF!="Menor"),CONCATENATE("R9C",'Mapa final'!#REF!),"")</f>
        <v>#REF!</v>
      </c>
      <c r="R34" s="52" t="e">
        <f>IF(AND('Mapa final'!#REF!="Media",'Mapa final'!#REF!="Menor"),CONCATENATE("R9C",'Mapa final'!#REF!),"")</f>
        <v>#REF!</v>
      </c>
      <c r="S34" s="52" t="e">
        <f>IF(AND('Mapa final'!#REF!="Media",'Mapa final'!#REF!="Menor"),CONCATENATE("R9C",'Mapa final'!#REF!),"")</f>
        <v>#REF!</v>
      </c>
      <c r="T34" s="52" t="e">
        <f>IF(AND('Mapa final'!#REF!="Media",'Mapa final'!#REF!="Menor"),CONCATENATE("R9C",'Mapa final'!#REF!),"")</f>
        <v>#REF!</v>
      </c>
      <c r="U34" s="53" t="e">
        <f>IF(AND('Mapa final'!#REF!="Media",'Mapa final'!#REF!="Menor"),CONCATENATE("R9C",'Mapa final'!#REF!),"")</f>
        <v>#REF!</v>
      </c>
      <c r="V34" s="51" t="e">
        <f>IF(AND('Mapa final'!#REF!="Media",'Mapa final'!#REF!="Moderado"),CONCATENATE("R9C",'Mapa final'!#REF!),"")</f>
        <v>#REF!</v>
      </c>
      <c r="W34" s="52" t="e">
        <f>IF(AND('Mapa final'!#REF!="Media",'Mapa final'!#REF!="Moderado"),CONCATENATE("R9C",'Mapa final'!#REF!),"")</f>
        <v>#REF!</v>
      </c>
      <c r="X34" s="52" t="e">
        <f>IF(AND('Mapa final'!#REF!="Media",'Mapa final'!#REF!="Moderado"),CONCATENATE("R9C",'Mapa final'!#REF!),"")</f>
        <v>#REF!</v>
      </c>
      <c r="Y34" s="52" t="e">
        <f>IF(AND('Mapa final'!#REF!="Media",'Mapa final'!#REF!="Moderado"),CONCATENATE("R9C",'Mapa final'!#REF!),"")</f>
        <v>#REF!</v>
      </c>
      <c r="Z34" s="52" t="e">
        <f>IF(AND('Mapa final'!#REF!="Media",'Mapa final'!#REF!="Moderado"),CONCATENATE("R9C",'Mapa final'!#REF!),"")</f>
        <v>#REF!</v>
      </c>
      <c r="AA34" s="53" t="e">
        <f>IF(AND('Mapa final'!#REF!="Media",'Mapa final'!#REF!="Moderado"),CONCATENATE("R9C",'Mapa final'!#REF!),"")</f>
        <v>#REF!</v>
      </c>
      <c r="AB34" s="36" t="e">
        <f>IF(AND('Mapa final'!#REF!="Media",'Mapa final'!#REF!="Mayor"),CONCATENATE("R9C",'Mapa final'!#REF!),"")</f>
        <v>#REF!</v>
      </c>
      <c r="AC34" s="37" t="e">
        <f>IF(AND('Mapa final'!#REF!="Media",'Mapa final'!#REF!="Mayor"),CONCATENATE("R9C",'Mapa final'!#REF!),"")</f>
        <v>#REF!</v>
      </c>
      <c r="AD34" s="37" t="e">
        <f>IF(AND('Mapa final'!#REF!="Media",'Mapa final'!#REF!="Mayor"),CONCATENATE("R9C",'Mapa final'!#REF!),"")</f>
        <v>#REF!</v>
      </c>
      <c r="AE34" s="37" t="e">
        <f>IF(AND('Mapa final'!#REF!="Media",'Mapa final'!#REF!="Mayor"),CONCATENATE("R9C",'Mapa final'!#REF!),"")</f>
        <v>#REF!</v>
      </c>
      <c r="AF34" s="37" t="e">
        <f>IF(AND('Mapa final'!#REF!="Media",'Mapa final'!#REF!="Mayor"),CONCATENATE("R9C",'Mapa final'!#REF!),"")</f>
        <v>#REF!</v>
      </c>
      <c r="AG34" s="38" t="e">
        <f>IF(AND('Mapa final'!#REF!="Media",'Mapa final'!#REF!="Mayor"),CONCATENATE("R9C",'Mapa final'!#REF!),"")</f>
        <v>#REF!</v>
      </c>
      <c r="AH34" s="39" t="e">
        <f>IF(AND('Mapa final'!#REF!="Media",'Mapa final'!#REF!="Catastrófico"),CONCATENATE("R9C",'Mapa final'!#REF!),"")</f>
        <v>#REF!</v>
      </c>
      <c r="AI34" s="40" t="e">
        <f>IF(AND('Mapa final'!#REF!="Media",'Mapa final'!#REF!="Catastrófico"),CONCATENATE("R9C",'Mapa final'!#REF!),"")</f>
        <v>#REF!</v>
      </c>
      <c r="AJ34" s="40" t="e">
        <f>IF(AND('Mapa final'!#REF!="Media",'Mapa final'!#REF!="Catastrófico"),CONCATENATE("R9C",'Mapa final'!#REF!),"")</f>
        <v>#REF!</v>
      </c>
      <c r="AK34" s="40" t="e">
        <f>IF(AND('Mapa final'!#REF!="Media",'Mapa final'!#REF!="Catastrófico"),CONCATENATE("R9C",'Mapa final'!#REF!),"")</f>
        <v>#REF!</v>
      </c>
      <c r="AL34" s="40" t="e">
        <f>IF(AND('Mapa final'!#REF!="Media",'Mapa final'!#REF!="Catastrófico"),CONCATENATE("R9C",'Mapa final'!#REF!),"")</f>
        <v>#REF!</v>
      </c>
      <c r="AM34" s="41" t="e">
        <f>IF(AND('Mapa final'!#REF!="Media",'Mapa final'!#REF!="Catastrófico"),CONCATENATE("R9C",'Mapa final'!#REF!),"")</f>
        <v>#REF!</v>
      </c>
      <c r="AN34" s="1"/>
      <c r="AO34" s="281"/>
      <c r="AP34" s="170"/>
      <c r="AQ34" s="170"/>
      <c r="AR34" s="170"/>
      <c r="AS34" s="170"/>
      <c r="AT34" s="282"/>
      <c r="AU34" s="1"/>
      <c r="AV34" s="1"/>
      <c r="AW34" s="1"/>
      <c r="AX34" s="1"/>
      <c r="AY34" s="1"/>
      <c r="AZ34" s="1"/>
      <c r="BA34" s="1"/>
      <c r="BB34" s="1"/>
      <c r="BC34" s="1"/>
      <c r="BD34" s="1"/>
      <c r="BE34" s="1"/>
      <c r="BF34" s="1"/>
      <c r="BG34" s="1"/>
      <c r="BH34" s="1"/>
      <c r="BI34" s="1"/>
    </row>
    <row r="35" spans="1:61" ht="15.75" customHeight="1" x14ac:dyDescent="0.3">
      <c r="A35" s="1"/>
      <c r="B35" s="272"/>
      <c r="C35" s="170"/>
      <c r="D35" s="171"/>
      <c r="E35" s="262"/>
      <c r="F35" s="263"/>
      <c r="G35" s="263"/>
      <c r="H35" s="263"/>
      <c r="I35" s="266"/>
      <c r="J35" s="51" t="e">
        <f>IF(AND('Mapa final'!#REF!="Media",'Mapa final'!#REF!="Leve"),CONCATENATE("R10C",'Mapa final'!#REF!),"")</f>
        <v>#REF!</v>
      </c>
      <c r="K35" s="52" t="e">
        <f>IF(AND('Mapa final'!#REF!="Media",'Mapa final'!#REF!="Leve"),CONCATENATE("R10C",'Mapa final'!#REF!),"")</f>
        <v>#REF!</v>
      </c>
      <c r="L35" s="52" t="e">
        <f>IF(AND('Mapa final'!#REF!="Media",'Mapa final'!#REF!="Leve"),CONCATENATE("R10C",'Mapa final'!#REF!),"")</f>
        <v>#REF!</v>
      </c>
      <c r="M35" s="52" t="e">
        <f>IF(AND('Mapa final'!#REF!="Media",'Mapa final'!#REF!="Leve"),CONCATENATE("R10C",'Mapa final'!#REF!),"")</f>
        <v>#REF!</v>
      </c>
      <c r="N35" s="52" t="e">
        <f>IF(AND('Mapa final'!#REF!="Media",'Mapa final'!#REF!="Leve"),CONCATENATE("R10C",'Mapa final'!#REF!),"")</f>
        <v>#REF!</v>
      </c>
      <c r="O35" s="53" t="e">
        <f>IF(AND('Mapa final'!#REF!="Media",'Mapa final'!#REF!="Leve"),CONCATENATE("R10C",'Mapa final'!#REF!),"")</f>
        <v>#REF!</v>
      </c>
      <c r="P35" s="51" t="e">
        <f>IF(AND('Mapa final'!#REF!="Media",'Mapa final'!#REF!="Menor"),CONCATENATE("R10C",'Mapa final'!#REF!),"")</f>
        <v>#REF!</v>
      </c>
      <c r="Q35" s="52" t="e">
        <f>IF(AND('Mapa final'!#REF!="Media",'Mapa final'!#REF!="Menor"),CONCATENATE("R10C",'Mapa final'!#REF!),"")</f>
        <v>#REF!</v>
      </c>
      <c r="R35" s="52" t="e">
        <f>IF(AND('Mapa final'!#REF!="Media",'Mapa final'!#REF!="Menor"),CONCATENATE("R10C",'Mapa final'!#REF!),"")</f>
        <v>#REF!</v>
      </c>
      <c r="S35" s="52" t="e">
        <f>IF(AND('Mapa final'!#REF!="Media",'Mapa final'!#REF!="Menor"),CONCATENATE("R10C",'Mapa final'!#REF!),"")</f>
        <v>#REF!</v>
      </c>
      <c r="T35" s="52" t="e">
        <f>IF(AND('Mapa final'!#REF!="Media",'Mapa final'!#REF!="Menor"),CONCATENATE("R10C",'Mapa final'!#REF!),"")</f>
        <v>#REF!</v>
      </c>
      <c r="U35" s="53" t="e">
        <f>IF(AND('Mapa final'!#REF!="Media",'Mapa final'!#REF!="Menor"),CONCATENATE("R10C",'Mapa final'!#REF!),"")</f>
        <v>#REF!</v>
      </c>
      <c r="V35" s="51" t="e">
        <f>IF(AND('Mapa final'!#REF!="Media",'Mapa final'!#REF!="Moderado"),CONCATENATE("R10C",'Mapa final'!#REF!),"")</f>
        <v>#REF!</v>
      </c>
      <c r="W35" s="52" t="e">
        <f>IF(AND('Mapa final'!#REF!="Media",'Mapa final'!#REF!="Moderado"),CONCATENATE("R10C",'Mapa final'!#REF!),"")</f>
        <v>#REF!</v>
      </c>
      <c r="X35" s="52" t="e">
        <f>IF(AND('Mapa final'!#REF!="Media",'Mapa final'!#REF!="Moderado"),CONCATENATE("R10C",'Mapa final'!#REF!),"")</f>
        <v>#REF!</v>
      </c>
      <c r="Y35" s="52" t="e">
        <f>IF(AND('Mapa final'!#REF!="Media",'Mapa final'!#REF!="Moderado"),CONCATENATE("R10C",'Mapa final'!#REF!),"")</f>
        <v>#REF!</v>
      </c>
      <c r="Z35" s="52" t="e">
        <f>IF(AND('Mapa final'!#REF!="Media",'Mapa final'!#REF!="Moderado"),CONCATENATE("R10C",'Mapa final'!#REF!),"")</f>
        <v>#REF!</v>
      </c>
      <c r="AA35" s="53" t="e">
        <f>IF(AND('Mapa final'!#REF!="Media",'Mapa final'!#REF!="Moderado"),CONCATENATE("R10C",'Mapa final'!#REF!),"")</f>
        <v>#REF!</v>
      </c>
      <c r="AB35" s="42" t="e">
        <f>IF(AND('Mapa final'!#REF!="Media",'Mapa final'!#REF!="Mayor"),CONCATENATE("R10C",'Mapa final'!#REF!),"")</f>
        <v>#REF!</v>
      </c>
      <c r="AC35" s="43" t="e">
        <f>IF(AND('Mapa final'!#REF!="Media",'Mapa final'!#REF!="Mayor"),CONCATENATE("R10C",'Mapa final'!#REF!),"")</f>
        <v>#REF!</v>
      </c>
      <c r="AD35" s="43" t="e">
        <f>IF(AND('Mapa final'!#REF!="Media",'Mapa final'!#REF!="Mayor"),CONCATENATE("R10C",'Mapa final'!#REF!),"")</f>
        <v>#REF!</v>
      </c>
      <c r="AE35" s="43" t="e">
        <f>IF(AND('Mapa final'!#REF!="Media",'Mapa final'!#REF!="Mayor"),CONCATENATE("R10C",'Mapa final'!#REF!),"")</f>
        <v>#REF!</v>
      </c>
      <c r="AF35" s="43" t="e">
        <f>IF(AND('Mapa final'!#REF!="Media",'Mapa final'!#REF!="Mayor"),CONCATENATE("R10C",'Mapa final'!#REF!),"")</f>
        <v>#REF!</v>
      </c>
      <c r="AG35" s="44" t="e">
        <f>IF(AND('Mapa final'!#REF!="Media",'Mapa final'!#REF!="Mayor"),CONCATENATE("R10C",'Mapa final'!#REF!),"")</f>
        <v>#REF!</v>
      </c>
      <c r="AH35" s="45" t="e">
        <f>IF(AND('Mapa final'!#REF!="Media",'Mapa final'!#REF!="Catastrófico"),CONCATENATE("R10C",'Mapa final'!#REF!),"")</f>
        <v>#REF!</v>
      </c>
      <c r="AI35" s="46" t="e">
        <f>IF(AND('Mapa final'!#REF!="Media",'Mapa final'!#REF!="Catastrófico"),CONCATENATE("R10C",'Mapa final'!#REF!),"")</f>
        <v>#REF!</v>
      </c>
      <c r="AJ35" s="46" t="e">
        <f>IF(AND('Mapa final'!#REF!="Media",'Mapa final'!#REF!="Catastrófico"),CONCATENATE("R10C",'Mapa final'!#REF!),"")</f>
        <v>#REF!</v>
      </c>
      <c r="AK35" s="46" t="e">
        <f>IF(AND('Mapa final'!#REF!="Media",'Mapa final'!#REF!="Catastrófico"),CONCATENATE("R10C",'Mapa final'!#REF!),"")</f>
        <v>#REF!</v>
      </c>
      <c r="AL35" s="46" t="e">
        <f>IF(AND('Mapa final'!#REF!="Media",'Mapa final'!#REF!="Catastrófico"),CONCATENATE("R10C",'Mapa final'!#REF!),"")</f>
        <v>#REF!</v>
      </c>
      <c r="AM35" s="47" t="e">
        <f>IF(AND('Mapa final'!#REF!="Media",'Mapa final'!#REF!="Catastrófico"),CONCATENATE("R10C",'Mapa final'!#REF!),"")</f>
        <v>#REF!</v>
      </c>
      <c r="AN35" s="1"/>
      <c r="AO35" s="283"/>
      <c r="AP35" s="284"/>
      <c r="AQ35" s="284"/>
      <c r="AR35" s="284"/>
      <c r="AS35" s="284"/>
      <c r="AT35" s="285"/>
      <c r="AU35" s="1"/>
      <c r="AV35" s="1"/>
      <c r="AW35" s="1"/>
      <c r="AX35" s="1"/>
      <c r="AY35" s="1"/>
      <c r="AZ35" s="1"/>
      <c r="BA35" s="1"/>
      <c r="BB35" s="1"/>
      <c r="BC35" s="1"/>
      <c r="BD35" s="1"/>
      <c r="BE35" s="1"/>
      <c r="BF35" s="1"/>
      <c r="BG35" s="1"/>
      <c r="BH35" s="1"/>
      <c r="BI35" s="1"/>
    </row>
    <row r="36" spans="1:61" ht="15" customHeight="1" x14ac:dyDescent="0.3">
      <c r="A36" s="1"/>
      <c r="B36" s="272"/>
      <c r="C36" s="170"/>
      <c r="D36" s="171"/>
      <c r="E36" s="290" t="s">
        <v>100</v>
      </c>
      <c r="F36" s="261"/>
      <c r="G36" s="261"/>
      <c r="H36" s="261"/>
      <c r="I36" s="261"/>
      <c r="J36" s="57" t="str">
        <f>IF(AND('Mapa final'!$AY$10="Baja",'Mapa final'!$BA$10="Leve"),CONCATENATE("R1C",'Mapa final'!$AL$10),"")</f>
        <v/>
      </c>
      <c r="K36" s="58" t="str">
        <f>IF(AND('Mapa final'!$AY$11="Baja",'Mapa final'!$BA$11="Leve"),CONCATENATE("R1C",'Mapa final'!$AL$11),"")</f>
        <v/>
      </c>
      <c r="L36" s="58" t="str">
        <f>IF(AND('Mapa final'!$AY$12="Baja",'Mapa final'!$BA$12="Leve"),CONCATENATE("R1C",'Mapa final'!$AL$12),"")</f>
        <v/>
      </c>
      <c r="M36" s="58" t="str">
        <f>IF(AND('Mapa final'!$AY$13="Baja",'Mapa final'!$BA$13="Leve"),CONCATENATE("R1C",'Mapa final'!$AL$13),"")</f>
        <v/>
      </c>
      <c r="N36" s="58" t="e">
        <f>IF(AND('Mapa final'!#REF!="Baja",'Mapa final'!#REF!="Leve"),CONCATENATE("R1C",'Mapa final'!#REF!),"")</f>
        <v>#REF!</v>
      </c>
      <c r="O36" s="59" t="e">
        <f>IF(AND('Mapa final'!#REF!="Baja",'Mapa final'!#REF!="Leve"),CONCATENATE("R1C",'Mapa final'!#REF!),"")</f>
        <v>#REF!</v>
      </c>
      <c r="P36" s="48" t="str">
        <f>IF(AND('Mapa final'!$AY$10="Baja",'Mapa final'!$BA$10="Menor"),CONCATENATE("R1C",'Mapa final'!$AL$10),"")</f>
        <v/>
      </c>
      <c r="Q36" s="49" t="str">
        <f>IF(AND('Mapa final'!$AY$11="Baja",'Mapa final'!$BA$11="Menor"),CONCATENATE("R1C",'Mapa final'!$AL$11),"")</f>
        <v/>
      </c>
      <c r="R36" s="49" t="str">
        <f>IF(AND('Mapa final'!$AY$12="Baja",'Mapa final'!$BA$12="Menor"),CONCATENATE("R1C",'Mapa final'!$AL$12),"")</f>
        <v/>
      </c>
      <c r="S36" s="49" t="str">
        <f>IF(AND('Mapa final'!$AY$13="Baja",'Mapa final'!$BA$13="Menor"),CONCATENATE("R1C",'Mapa final'!$AL$13),"")</f>
        <v/>
      </c>
      <c r="T36" s="49" t="e">
        <f>IF(AND('Mapa final'!#REF!="Baja",'Mapa final'!#REF!="Menor"),CONCATENATE("R1C",'Mapa final'!#REF!),"")</f>
        <v>#REF!</v>
      </c>
      <c r="U36" s="50" t="e">
        <f>IF(AND('Mapa final'!#REF!="Baja",'Mapa final'!#REF!="Menor"),CONCATENATE("R1C",'Mapa final'!#REF!),"")</f>
        <v>#REF!</v>
      </c>
      <c r="V36" s="48" t="str">
        <f>IF(AND('Mapa final'!$AY$10="Baja",'Mapa final'!$BA$10="Moderado"),CONCATENATE("R1C",'Mapa final'!$AL$10),"")</f>
        <v/>
      </c>
      <c r="W36" s="49" t="str">
        <f>IF(AND('Mapa final'!$AY$11="Baja",'Mapa final'!$BA$11="Moderado"),CONCATENATE("R1C",'Mapa final'!$AL$11),"")</f>
        <v/>
      </c>
      <c r="X36" s="49" t="str">
        <f>IF(AND('Mapa final'!$AY$12="Baja",'Mapa final'!$BA$12="Moderado"),CONCATENATE("R1C",'Mapa final'!$AL$12),"")</f>
        <v/>
      </c>
      <c r="Y36" s="49" t="str">
        <f>IF(AND('Mapa final'!$AY$13="Baja",'Mapa final'!$BA$13="Moderado"),CONCATENATE("R1C",'Mapa final'!$AL$13),"")</f>
        <v>R1C4</v>
      </c>
      <c r="Z36" s="49" t="e">
        <f>IF(AND('Mapa final'!#REF!="Baja",'Mapa final'!#REF!="Moderado"),CONCATENATE("R1C",'Mapa final'!#REF!),"")</f>
        <v>#REF!</v>
      </c>
      <c r="AA36" s="50" t="e">
        <f>IF(AND('Mapa final'!#REF!="Baja",'Mapa final'!#REF!="Moderado"),CONCATENATE("R1C",'Mapa final'!#REF!),"")</f>
        <v>#REF!</v>
      </c>
      <c r="AB36" s="30" t="str">
        <f>IF(AND('Mapa final'!$AY$10="Baja",'Mapa final'!$BA$10="Mayor"),CONCATENATE("R1C",'Mapa final'!$AL$10),"")</f>
        <v/>
      </c>
      <c r="AC36" s="31" t="str">
        <f>IF(AND('Mapa final'!$AY$11="Baja",'Mapa final'!$BA$11="Mayor"),CONCATENATE("R1C",'Mapa final'!$AL$11),"")</f>
        <v/>
      </c>
      <c r="AD36" s="31" t="str">
        <f>IF(AND('Mapa final'!$AY$12="Baja",'Mapa final'!$BA$12="Mayor"),CONCATENATE("R1C",'Mapa final'!$AL$12),"")</f>
        <v>R1C3</v>
      </c>
      <c r="AE36" s="31" t="str">
        <f>IF(AND('Mapa final'!$AY$13="Baja",'Mapa final'!$BA$13="Mayor"),CONCATENATE("R1C",'Mapa final'!$AL$13),"")</f>
        <v/>
      </c>
      <c r="AF36" s="31" t="e">
        <f>IF(AND('Mapa final'!#REF!="Baja",'Mapa final'!#REF!="Mayor"),CONCATENATE("R1C",'Mapa final'!#REF!),"")</f>
        <v>#REF!</v>
      </c>
      <c r="AG36" s="32" t="e">
        <f>IF(AND('Mapa final'!#REF!="Baja",'Mapa final'!#REF!="Mayor"),CONCATENATE("R1C",'Mapa final'!#REF!),"")</f>
        <v>#REF!</v>
      </c>
      <c r="AH36" s="33" t="str">
        <f>IF(AND('Mapa final'!$AY$10="Baja",'Mapa final'!$BA$10="Catastrófico"),CONCATENATE("R1C",'Mapa final'!$AL$10),"")</f>
        <v/>
      </c>
      <c r="AI36" s="34" t="str">
        <f>IF(AND('Mapa final'!$AY$11="Baja",'Mapa final'!$BA$11="Catastrófico"),CONCATENATE("R1C",'Mapa final'!$AL$11),"")</f>
        <v>R1C2</v>
      </c>
      <c r="AJ36" s="34" t="str">
        <f>IF(AND('Mapa final'!$AY$12="Baja",'Mapa final'!$BA$12="Catastrófico"),CONCATENATE("R1C",'Mapa final'!$AL$12),"")</f>
        <v/>
      </c>
      <c r="AK36" s="34" t="str">
        <f>IF(AND('Mapa final'!$AY$13="Baja",'Mapa final'!$BA$13="Catastrófico"),CONCATENATE("R1C",'Mapa final'!$AL$13),"")</f>
        <v/>
      </c>
      <c r="AL36" s="34" t="e">
        <f>IF(AND('Mapa final'!#REF!="Baja",'Mapa final'!#REF!="Catastrófico"),CONCATENATE("R1C",'Mapa final'!#REF!),"")</f>
        <v>#REF!</v>
      </c>
      <c r="AM36" s="35" t="e">
        <f>IF(AND('Mapa final'!#REF!="Baja",'Mapa final'!#REF!="Catastrófico"),CONCATENATE("R1C",'Mapa final'!#REF!),"")</f>
        <v>#REF!</v>
      </c>
      <c r="AN36" s="1"/>
      <c r="AO36" s="294" t="s">
        <v>101</v>
      </c>
      <c r="AP36" s="279"/>
      <c r="AQ36" s="279"/>
      <c r="AR36" s="279"/>
      <c r="AS36" s="279"/>
      <c r="AT36" s="280"/>
      <c r="AU36" s="1"/>
      <c r="AV36" s="1"/>
      <c r="AW36" s="1"/>
      <c r="AX36" s="1"/>
      <c r="AY36" s="1"/>
      <c r="AZ36" s="1"/>
      <c r="BA36" s="1"/>
      <c r="BB36" s="1"/>
      <c r="BC36" s="1"/>
      <c r="BD36" s="1"/>
      <c r="BE36" s="1"/>
      <c r="BF36" s="1"/>
      <c r="BG36" s="1"/>
      <c r="BH36" s="1"/>
      <c r="BI36" s="1"/>
    </row>
    <row r="37" spans="1:61" ht="15" customHeight="1" x14ac:dyDescent="0.3">
      <c r="A37" s="1"/>
      <c r="B37" s="272"/>
      <c r="C37" s="170"/>
      <c r="D37" s="171"/>
      <c r="E37" s="182"/>
      <c r="F37" s="170"/>
      <c r="G37" s="170"/>
      <c r="H37" s="170"/>
      <c r="I37" s="170"/>
      <c r="J37" s="60" t="str">
        <f>IF(AND('Mapa final'!$AY$14="Baja",'Mapa final'!$BA$14="Leve"),CONCATENATE("R2C",'Mapa final'!$AL$14),"")</f>
        <v/>
      </c>
      <c r="K37" s="61" t="str">
        <f>IF(AND('Mapa final'!$AY$15="Baja",'Mapa final'!$BA$15="Leve"),CONCATENATE("R2C",'Mapa final'!$AL$15),"")</f>
        <v/>
      </c>
      <c r="L37" s="61" t="str">
        <f>IF(AND('Mapa final'!$AY$16="Baja",'Mapa final'!$BA$16="Leve"),CONCATENATE("R2C",'Mapa final'!$AL$16),"")</f>
        <v/>
      </c>
      <c r="M37" s="61" t="str">
        <f>IF(AND('Mapa final'!$AY$17="Baja",'Mapa final'!$BA$17="Leve"),CONCATENATE("R2C",'Mapa final'!$AL$17),"")</f>
        <v/>
      </c>
      <c r="N37" s="61" t="str">
        <f>IF(AND('Mapa final'!$AY$18="Baja",'Mapa final'!$BA$18="Leve"),CONCATENATE("R2C",'Mapa final'!$AL$18),"")</f>
        <v/>
      </c>
      <c r="O37" s="62" t="e">
        <f>IF(AND('Mapa final'!#REF!="Baja",'Mapa final'!#REF!="Leve"),CONCATENATE("R2C",'Mapa final'!#REF!),"")</f>
        <v>#REF!</v>
      </c>
      <c r="P37" s="51" t="str">
        <f>IF(AND('Mapa final'!$AY$14="Baja",'Mapa final'!$BA$14="Menor"),CONCATENATE("R2C",'Mapa final'!$AL$14),"")</f>
        <v/>
      </c>
      <c r="Q37" s="52" t="str">
        <f>IF(AND('Mapa final'!$AY$15="Baja",'Mapa final'!$BA$15="Menor"),CONCATENATE("R2C",'Mapa final'!$AL$15),"")</f>
        <v/>
      </c>
      <c r="R37" s="52" t="str">
        <f>IF(AND('Mapa final'!$AY$16="Baja",'Mapa final'!$BA$16="Menor"),CONCATENATE("R2C",'Mapa final'!$AL$16),"")</f>
        <v/>
      </c>
      <c r="S37" s="52" t="str">
        <f>IF(AND('Mapa final'!$AY$17="Baja",'Mapa final'!$BA$17="Menor"),CONCATENATE("R2C",'Mapa final'!$AL$17),"")</f>
        <v/>
      </c>
      <c r="T37" s="52" t="str">
        <f>IF(AND('Mapa final'!$AY$18="Baja",'Mapa final'!$BA$18="Menor"),CONCATENATE("R2C",'Mapa final'!$AL$18),"")</f>
        <v/>
      </c>
      <c r="U37" s="53" t="e">
        <f>IF(AND('Mapa final'!#REF!="Baja",'Mapa final'!#REF!="Menor"),CONCATENATE("R2C",'Mapa final'!#REF!),"")</f>
        <v>#REF!</v>
      </c>
      <c r="V37" s="51" t="str">
        <f>IF(AND('Mapa final'!$AY$14="Baja",'Mapa final'!$BA$14="Moderado"),CONCATENATE("R2C",'Mapa final'!$AL$14),"")</f>
        <v/>
      </c>
      <c r="W37" s="52" t="str">
        <f>IF(AND('Mapa final'!$AY$15="Baja",'Mapa final'!$BA$15="Moderado"),CONCATENATE("R2C",'Mapa final'!$AL$15),"")</f>
        <v/>
      </c>
      <c r="X37" s="52" t="str">
        <f>IF(AND('Mapa final'!$AY$16="Baja",'Mapa final'!$BA$16="Moderado"),CONCATENATE("R2C",'Mapa final'!$AL$16),"")</f>
        <v/>
      </c>
      <c r="Y37" s="52" t="str">
        <f>IF(AND('Mapa final'!$AY$17="Baja",'Mapa final'!$BA$17="Moderado"),CONCATENATE("R2C",'Mapa final'!$AL$17),"")</f>
        <v/>
      </c>
      <c r="Z37" s="52" t="str">
        <f>IF(AND('Mapa final'!$AY$18="Baja",'Mapa final'!$BA$18="Moderado"),CONCATENATE("R2C",'Mapa final'!$AL$18),"")</f>
        <v/>
      </c>
      <c r="AA37" s="53" t="e">
        <f>IF(AND('Mapa final'!#REF!="Baja",'Mapa final'!#REF!="Moderado"),CONCATENATE("R2C",'Mapa final'!#REF!),"")</f>
        <v>#REF!</v>
      </c>
      <c r="AB37" s="36" t="str">
        <f>IF(AND('Mapa final'!$AY$14="Baja",'Mapa final'!$BA$14="Mayor"),CONCATENATE("R2C",'Mapa final'!$AL$14),"")</f>
        <v>R2C1</v>
      </c>
      <c r="AC37" s="37" t="str">
        <f>IF(AND('Mapa final'!$AY$15="Baja",'Mapa final'!$BA$15="Mayor"),CONCATENATE("R2C",'Mapa final'!$AL$15),"")</f>
        <v/>
      </c>
      <c r="AD37" s="37" t="str">
        <f>IF(AND('Mapa final'!$AY$16="Baja",'Mapa final'!$BA$16="Mayor"),CONCATENATE("R2C",'Mapa final'!$AL$16),"")</f>
        <v/>
      </c>
      <c r="AE37" s="37" t="str">
        <f>IF(AND('Mapa final'!$AY$17="Baja",'Mapa final'!$BA$17="Mayor"),CONCATENATE("R2C",'Mapa final'!$AL$17),"")</f>
        <v/>
      </c>
      <c r="AF37" s="37" t="str">
        <f>IF(AND('Mapa final'!$AY$18="Baja",'Mapa final'!$BA$18="Mayor"),CONCATENATE("R2C",'Mapa final'!$AL$18),"")</f>
        <v/>
      </c>
      <c r="AG37" s="38" t="e">
        <f>IF(AND('Mapa final'!#REF!="Baja",'Mapa final'!#REF!="Mayor"),CONCATENATE("R2C",'Mapa final'!#REF!),"")</f>
        <v>#REF!</v>
      </c>
      <c r="AH37" s="39" t="str">
        <f>IF(AND('Mapa final'!$AY$14="Baja",'Mapa final'!$BA$14="Catastrófico"),CONCATENATE("R2C",'Mapa final'!$AL$14),"")</f>
        <v/>
      </c>
      <c r="AI37" s="40" t="str">
        <f>IF(AND('Mapa final'!$AY$15="Baja",'Mapa final'!$BA$15="Catastrófico"),CONCATENATE("R2C",'Mapa final'!$AL$15),"")</f>
        <v/>
      </c>
      <c r="AJ37" s="40" t="str">
        <f>IF(AND('Mapa final'!$AY$16="Baja",'Mapa final'!$BA$16="Catastrófico"),CONCATENATE("R2C",'Mapa final'!$AL$16),"")</f>
        <v/>
      </c>
      <c r="AK37" s="40" t="str">
        <f>IF(AND('Mapa final'!$AY$17="Baja",'Mapa final'!$BA$17="Catastrófico"),CONCATENATE("R2C",'Mapa final'!$AL$17),"")</f>
        <v/>
      </c>
      <c r="AL37" s="40" t="str">
        <f>IF(AND('Mapa final'!$AY$18="Baja",'Mapa final'!$BA$18="Catastrófico"),CONCATENATE("R2C",'Mapa final'!$AL$18),"")</f>
        <v/>
      </c>
      <c r="AM37" s="41" t="e">
        <f>IF(AND('Mapa final'!#REF!="Baja",'Mapa final'!#REF!="Catastrófico"),CONCATENATE("R2C",'Mapa final'!#REF!),"")</f>
        <v>#REF!</v>
      </c>
      <c r="AN37" s="1"/>
      <c r="AO37" s="281"/>
      <c r="AP37" s="170"/>
      <c r="AQ37" s="170"/>
      <c r="AR37" s="170"/>
      <c r="AS37" s="170"/>
      <c r="AT37" s="282"/>
      <c r="AU37" s="1"/>
      <c r="AV37" s="1"/>
      <c r="AW37" s="1"/>
      <c r="AX37" s="1"/>
      <c r="AY37" s="1"/>
      <c r="AZ37" s="1"/>
      <c r="BA37" s="1"/>
      <c r="BB37" s="1"/>
      <c r="BC37" s="1"/>
      <c r="BD37" s="1"/>
      <c r="BE37" s="1"/>
      <c r="BF37" s="1"/>
      <c r="BG37" s="1"/>
      <c r="BH37" s="1"/>
      <c r="BI37" s="1"/>
    </row>
    <row r="38" spans="1:61" ht="15" customHeight="1" x14ac:dyDescent="0.3">
      <c r="A38" s="1"/>
      <c r="B38" s="272"/>
      <c r="C38" s="170"/>
      <c r="D38" s="171"/>
      <c r="E38" s="182"/>
      <c r="F38" s="170"/>
      <c r="G38" s="170"/>
      <c r="H38" s="170"/>
      <c r="I38" s="170"/>
      <c r="J38" s="60" t="e">
        <f>IF(AND('Mapa final'!#REF!="Baja",'Mapa final'!#REF!="Leve"),CONCATENATE("R3C",'Mapa final'!#REF!),"")</f>
        <v>#REF!</v>
      </c>
      <c r="K38" s="61" t="e">
        <f>IF(AND('Mapa final'!#REF!="Baja",'Mapa final'!#REF!="Leve"),CONCATENATE("R3C",'Mapa final'!#REF!),"")</f>
        <v>#REF!</v>
      </c>
      <c r="L38" s="61" t="e">
        <f>IF(AND('Mapa final'!#REF!="Baja",'Mapa final'!#REF!="Leve"),CONCATENATE("R3C",'Mapa final'!#REF!),"")</f>
        <v>#REF!</v>
      </c>
      <c r="M38" s="61" t="e">
        <f>IF(AND('Mapa final'!#REF!="Baja",'Mapa final'!#REF!="Leve"),CONCATENATE("R3C",'Mapa final'!#REF!),"")</f>
        <v>#REF!</v>
      </c>
      <c r="N38" s="61" t="e">
        <f>IF(AND('Mapa final'!#REF!="Baja",'Mapa final'!#REF!="Leve"),CONCATENATE("R3C",'Mapa final'!#REF!),"")</f>
        <v>#REF!</v>
      </c>
      <c r="O38" s="62" t="e">
        <f>IF(AND('Mapa final'!#REF!="Baja",'Mapa final'!#REF!="Leve"),CONCATENATE("R3C",'Mapa final'!#REF!),"")</f>
        <v>#REF!</v>
      </c>
      <c r="P38" s="51" t="e">
        <f>IF(AND('Mapa final'!#REF!="Baja",'Mapa final'!#REF!="Menor"),CONCATENATE("R3C",'Mapa final'!#REF!),"")</f>
        <v>#REF!</v>
      </c>
      <c r="Q38" s="52" t="e">
        <f>IF(AND('Mapa final'!#REF!="Baja",'Mapa final'!#REF!="Menor"),CONCATENATE("R3C",'Mapa final'!#REF!),"")</f>
        <v>#REF!</v>
      </c>
      <c r="R38" s="52" t="e">
        <f>IF(AND('Mapa final'!#REF!="Baja",'Mapa final'!#REF!="Menor"),CONCATENATE("R3C",'Mapa final'!#REF!),"")</f>
        <v>#REF!</v>
      </c>
      <c r="S38" s="52" t="e">
        <f>IF(AND('Mapa final'!#REF!="Baja",'Mapa final'!#REF!="Menor"),CONCATENATE("R3C",'Mapa final'!#REF!),"")</f>
        <v>#REF!</v>
      </c>
      <c r="T38" s="52" t="e">
        <f>IF(AND('Mapa final'!#REF!="Baja",'Mapa final'!#REF!="Menor"),CONCATENATE("R3C",'Mapa final'!#REF!),"")</f>
        <v>#REF!</v>
      </c>
      <c r="U38" s="53" t="e">
        <f>IF(AND('Mapa final'!#REF!="Baja",'Mapa final'!#REF!="Menor"),CONCATENATE("R3C",'Mapa final'!#REF!),"")</f>
        <v>#REF!</v>
      </c>
      <c r="V38" s="51" t="e">
        <f>IF(AND('Mapa final'!#REF!="Baja",'Mapa final'!#REF!="Moderado"),CONCATENATE("R3C",'Mapa final'!#REF!),"")</f>
        <v>#REF!</v>
      </c>
      <c r="W38" s="52" t="e">
        <f>IF(AND('Mapa final'!#REF!="Baja",'Mapa final'!#REF!="Moderado"),CONCATENATE("R3C",'Mapa final'!#REF!),"")</f>
        <v>#REF!</v>
      </c>
      <c r="X38" s="52" t="e">
        <f>IF(AND('Mapa final'!#REF!="Baja",'Mapa final'!#REF!="Moderado"),CONCATENATE("R3C",'Mapa final'!#REF!),"")</f>
        <v>#REF!</v>
      </c>
      <c r="Y38" s="52" t="e">
        <f>IF(AND('Mapa final'!#REF!="Baja",'Mapa final'!#REF!="Moderado"),CONCATENATE("R3C",'Mapa final'!#REF!),"")</f>
        <v>#REF!</v>
      </c>
      <c r="Z38" s="52" t="e">
        <f>IF(AND('Mapa final'!#REF!="Baja",'Mapa final'!#REF!="Moderado"),CONCATENATE("R3C",'Mapa final'!#REF!),"")</f>
        <v>#REF!</v>
      </c>
      <c r="AA38" s="53" t="e">
        <f>IF(AND('Mapa final'!#REF!="Baja",'Mapa final'!#REF!="Moderado"),CONCATENATE("R3C",'Mapa final'!#REF!),"")</f>
        <v>#REF!</v>
      </c>
      <c r="AB38" s="36" t="e">
        <f>IF(AND('Mapa final'!#REF!="Baja",'Mapa final'!#REF!="Mayor"),CONCATENATE("R3C",'Mapa final'!#REF!),"")</f>
        <v>#REF!</v>
      </c>
      <c r="AC38" s="37" t="e">
        <f>IF(AND('Mapa final'!#REF!="Baja",'Mapa final'!#REF!="Mayor"),CONCATENATE("R3C",'Mapa final'!#REF!),"")</f>
        <v>#REF!</v>
      </c>
      <c r="AD38" s="37" t="e">
        <f>IF(AND('Mapa final'!#REF!="Baja",'Mapa final'!#REF!="Mayor"),CONCATENATE("R3C",'Mapa final'!#REF!),"")</f>
        <v>#REF!</v>
      </c>
      <c r="AE38" s="37" t="e">
        <f>IF(AND('Mapa final'!#REF!="Baja",'Mapa final'!#REF!="Mayor"),CONCATENATE("R3C",'Mapa final'!#REF!),"")</f>
        <v>#REF!</v>
      </c>
      <c r="AF38" s="37" t="e">
        <f>IF(AND('Mapa final'!#REF!="Baja",'Mapa final'!#REF!="Mayor"),CONCATENATE("R3C",'Mapa final'!#REF!),"")</f>
        <v>#REF!</v>
      </c>
      <c r="AG38" s="38" t="e">
        <f>IF(AND('Mapa final'!#REF!="Baja",'Mapa final'!#REF!="Mayor"),CONCATENATE("R3C",'Mapa final'!#REF!),"")</f>
        <v>#REF!</v>
      </c>
      <c r="AH38" s="39" t="e">
        <f>IF(AND('Mapa final'!#REF!="Baja",'Mapa final'!#REF!="Catastrófico"),CONCATENATE("R3C",'Mapa final'!#REF!),"")</f>
        <v>#REF!</v>
      </c>
      <c r="AI38" s="40" t="e">
        <f>IF(AND('Mapa final'!#REF!="Baja",'Mapa final'!#REF!="Catastrófico"),CONCATENATE("R3C",'Mapa final'!#REF!),"")</f>
        <v>#REF!</v>
      </c>
      <c r="AJ38" s="40" t="e">
        <f>IF(AND('Mapa final'!#REF!="Baja",'Mapa final'!#REF!="Catastrófico"),CONCATENATE("R3C",'Mapa final'!#REF!),"")</f>
        <v>#REF!</v>
      </c>
      <c r="AK38" s="40" t="e">
        <f>IF(AND('Mapa final'!#REF!="Baja",'Mapa final'!#REF!="Catastrófico"),CONCATENATE("R3C",'Mapa final'!#REF!),"")</f>
        <v>#REF!</v>
      </c>
      <c r="AL38" s="40" t="e">
        <f>IF(AND('Mapa final'!#REF!="Baja",'Mapa final'!#REF!="Catastrófico"),CONCATENATE("R3C",'Mapa final'!#REF!),"")</f>
        <v>#REF!</v>
      </c>
      <c r="AM38" s="41" t="e">
        <f>IF(AND('Mapa final'!#REF!="Baja",'Mapa final'!#REF!="Catastrófico"),CONCATENATE("R3C",'Mapa final'!#REF!),"")</f>
        <v>#REF!</v>
      </c>
      <c r="AN38" s="1"/>
      <c r="AO38" s="281"/>
      <c r="AP38" s="170"/>
      <c r="AQ38" s="170"/>
      <c r="AR38" s="170"/>
      <c r="AS38" s="170"/>
      <c r="AT38" s="282"/>
      <c r="AU38" s="1"/>
      <c r="AV38" s="1"/>
      <c r="AW38" s="1"/>
      <c r="AX38" s="1"/>
      <c r="AY38" s="1"/>
      <c r="AZ38" s="1"/>
      <c r="BA38" s="1"/>
      <c r="BB38" s="1"/>
      <c r="BC38" s="1"/>
      <c r="BD38" s="1"/>
      <c r="BE38" s="1"/>
      <c r="BF38" s="1"/>
      <c r="BG38" s="1"/>
      <c r="BH38" s="1"/>
      <c r="BI38" s="1"/>
    </row>
    <row r="39" spans="1:61" ht="15" customHeight="1" x14ac:dyDescent="0.3">
      <c r="A39" s="1"/>
      <c r="B39" s="272"/>
      <c r="C39" s="170"/>
      <c r="D39" s="171"/>
      <c r="E39" s="182"/>
      <c r="F39" s="170"/>
      <c r="G39" s="170"/>
      <c r="H39" s="170"/>
      <c r="I39" s="170"/>
      <c r="J39" s="60" t="e">
        <f>IF(AND('Mapa final'!#REF!="Baja",'Mapa final'!#REF!="Leve"),CONCATENATE("R4C",'Mapa final'!#REF!),"")</f>
        <v>#REF!</v>
      </c>
      <c r="K39" s="61" t="e">
        <f>IF(AND('Mapa final'!#REF!="Baja",'Mapa final'!#REF!="Leve"),CONCATENATE("R4C",'Mapa final'!#REF!),"")</f>
        <v>#REF!</v>
      </c>
      <c r="L39" s="61" t="e">
        <f>IF(AND('Mapa final'!#REF!="Baja",'Mapa final'!#REF!="Leve"),CONCATENATE("R4C",'Mapa final'!#REF!),"")</f>
        <v>#REF!</v>
      </c>
      <c r="M39" s="61" t="e">
        <f>IF(AND('Mapa final'!#REF!="Baja",'Mapa final'!#REF!="Leve"),CONCATENATE("R4C",'Mapa final'!#REF!),"")</f>
        <v>#REF!</v>
      </c>
      <c r="N39" s="61" t="e">
        <f>IF(AND('Mapa final'!#REF!="Baja",'Mapa final'!#REF!="Leve"),CONCATENATE("R4C",'Mapa final'!#REF!),"")</f>
        <v>#REF!</v>
      </c>
      <c r="O39" s="62" t="e">
        <f>IF(AND('Mapa final'!#REF!="Baja",'Mapa final'!#REF!="Leve"),CONCATENATE("R4C",'Mapa final'!#REF!),"")</f>
        <v>#REF!</v>
      </c>
      <c r="P39" s="51" t="e">
        <f>IF(AND('Mapa final'!#REF!="Baja",'Mapa final'!#REF!="Menor"),CONCATENATE("R4C",'Mapa final'!#REF!),"")</f>
        <v>#REF!</v>
      </c>
      <c r="Q39" s="52" t="e">
        <f>IF(AND('Mapa final'!#REF!="Baja",'Mapa final'!#REF!="Menor"),CONCATENATE("R4C",'Mapa final'!#REF!),"")</f>
        <v>#REF!</v>
      </c>
      <c r="R39" s="52" t="e">
        <f>IF(AND('Mapa final'!#REF!="Baja",'Mapa final'!#REF!="Menor"),CONCATENATE("R4C",'Mapa final'!#REF!),"")</f>
        <v>#REF!</v>
      </c>
      <c r="S39" s="52" t="e">
        <f>IF(AND('Mapa final'!#REF!="Baja",'Mapa final'!#REF!="Menor"),CONCATENATE("R4C",'Mapa final'!#REF!),"")</f>
        <v>#REF!</v>
      </c>
      <c r="T39" s="52" t="e">
        <f>IF(AND('Mapa final'!#REF!="Baja",'Mapa final'!#REF!="Menor"),CONCATENATE("R4C",'Mapa final'!#REF!),"")</f>
        <v>#REF!</v>
      </c>
      <c r="U39" s="53" t="e">
        <f>IF(AND('Mapa final'!#REF!="Baja",'Mapa final'!#REF!="Menor"),CONCATENATE("R4C",'Mapa final'!#REF!),"")</f>
        <v>#REF!</v>
      </c>
      <c r="V39" s="51" t="e">
        <f>IF(AND('Mapa final'!#REF!="Baja",'Mapa final'!#REF!="Moderado"),CONCATENATE("R4C",'Mapa final'!#REF!),"")</f>
        <v>#REF!</v>
      </c>
      <c r="W39" s="52" t="e">
        <f>IF(AND('Mapa final'!#REF!="Baja",'Mapa final'!#REF!="Moderado"),CONCATENATE("R4C",'Mapa final'!#REF!),"")</f>
        <v>#REF!</v>
      </c>
      <c r="X39" s="52" t="e">
        <f>IF(AND('Mapa final'!#REF!="Baja",'Mapa final'!#REF!="Moderado"),CONCATENATE("R4C",'Mapa final'!#REF!),"")</f>
        <v>#REF!</v>
      </c>
      <c r="Y39" s="52" t="e">
        <f>IF(AND('Mapa final'!#REF!="Baja",'Mapa final'!#REF!="Moderado"),CONCATENATE("R4C",'Mapa final'!#REF!),"")</f>
        <v>#REF!</v>
      </c>
      <c r="Z39" s="52" t="e">
        <f>IF(AND('Mapa final'!#REF!="Baja",'Mapa final'!#REF!="Moderado"),CONCATENATE("R4C",'Mapa final'!#REF!),"")</f>
        <v>#REF!</v>
      </c>
      <c r="AA39" s="53" t="e">
        <f>IF(AND('Mapa final'!#REF!="Baja",'Mapa final'!#REF!="Moderado"),CONCATENATE("R4C",'Mapa final'!#REF!),"")</f>
        <v>#REF!</v>
      </c>
      <c r="AB39" s="36" t="e">
        <f>IF(AND('Mapa final'!#REF!="Baja",'Mapa final'!#REF!="Mayor"),CONCATENATE("R4C",'Mapa final'!#REF!),"")</f>
        <v>#REF!</v>
      </c>
      <c r="AC39" s="37" t="e">
        <f>IF(AND('Mapa final'!#REF!="Baja",'Mapa final'!#REF!="Mayor"),CONCATENATE("R4C",'Mapa final'!#REF!),"")</f>
        <v>#REF!</v>
      </c>
      <c r="AD39" s="37" t="e">
        <f>IF(AND('Mapa final'!#REF!="Baja",'Mapa final'!#REF!="Mayor"),CONCATENATE("R4C",'Mapa final'!#REF!),"")</f>
        <v>#REF!</v>
      </c>
      <c r="AE39" s="37" t="e">
        <f>IF(AND('Mapa final'!#REF!="Baja",'Mapa final'!#REF!="Mayor"),CONCATENATE("R4C",'Mapa final'!#REF!),"")</f>
        <v>#REF!</v>
      </c>
      <c r="AF39" s="37" t="e">
        <f>IF(AND('Mapa final'!#REF!="Baja",'Mapa final'!#REF!="Mayor"),CONCATENATE("R4C",'Mapa final'!#REF!),"")</f>
        <v>#REF!</v>
      </c>
      <c r="AG39" s="38" t="e">
        <f>IF(AND('Mapa final'!#REF!="Baja",'Mapa final'!#REF!="Mayor"),CONCATENATE("R4C",'Mapa final'!#REF!),"")</f>
        <v>#REF!</v>
      </c>
      <c r="AH39" s="39" t="e">
        <f>IF(AND('Mapa final'!#REF!="Baja",'Mapa final'!#REF!="Catastrófico"),CONCATENATE("R4C",'Mapa final'!#REF!),"")</f>
        <v>#REF!</v>
      </c>
      <c r="AI39" s="40" t="e">
        <f>IF(AND('Mapa final'!#REF!="Baja",'Mapa final'!#REF!="Catastrófico"),CONCATENATE("R4C",'Mapa final'!#REF!),"")</f>
        <v>#REF!</v>
      </c>
      <c r="AJ39" s="40" t="e">
        <f>IF(AND('Mapa final'!#REF!="Baja",'Mapa final'!#REF!="Catastrófico"),CONCATENATE("R4C",'Mapa final'!#REF!),"")</f>
        <v>#REF!</v>
      </c>
      <c r="AK39" s="40" t="e">
        <f>IF(AND('Mapa final'!#REF!="Baja",'Mapa final'!#REF!="Catastrófico"),CONCATENATE("R4C",'Mapa final'!#REF!),"")</f>
        <v>#REF!</v>
      </c>
      <c r="AL39" s="40" t="e">
        <f>IF(AND('Mapa final'!#REF!="Baja",'Mapa final'!#REF!="Catastrófico"),CONCATENATE("R4C",'Mapa final'!#REF!),"")</f>
        <v>#REF!</v>
      </c>
      <c r="AM39" s="41" t="e">
        <f>IF(AND('Mapa final'!#REF!="Baja",'Mapa final'!#REF!="Catastrófico"),CONCATENATE("R4C",'Mapa final'!#REF!),"")</f>
        <v>#REF!</v>
      </c>
      <c r="AN39" s="1"/>
      <c r="AO39" s="281"/>
      <c r="AP39" s="170"/>
      <c r="AQ39" s="170"/>
      <c r="AR39" s="170"/>
      <c r="AS39" s="170"/>
      <c r="AT39" s="282"/>
      <c r="AU39" s="1"/>
      <c r="AV39" s="1"/>
      <c r="AW39" s="1"/>
      <c r="AX39" s="1"/>
      <c r="AY39" s="1"/>
      <c r="AZ39" s="1"/>
      <c r="BA39" s="1"/>
      <c r="BB39" s="1"/>
      <c r="BC39" s="1"/>
      <c r="BD39" s="1"/>
      <c r="BE39" s="1"/>
      <c r="BF39" s="1"/>
      <c r="BG39" s="1"/>
      <c r="BH39" s="1"/>
      <c r="BI39" s="1"/>
    </row>
    <row r="40" spans="1:61" ht="15" customHeight="1" x14ac:dyDescent="0.3">
      <c r="A40" s="1"/>
      <c r="B40" s="272"/>
      <c r="C40" s="170"/>
      <c r="D40" s="171"/>
      <c r="E40" s="182"/>
      <c r="F40" s="170"/>
      <c r="G40" s="170"/>
      <c r="H40" s="170"/>
      <c r="I40" s="170"/>
      <c r="J40" s="60" t="e">
        <f>IF(AND('Mapa final'!#REF!="Baja",'Mapa final'!#REF!="Leve"),CONCATENATE("R5C",'Mapa final'!#REF!),"")</f>
        <v>#REF!</v>
      </c>
      <c r="K40" s="61" t="e">
        <f>IF(AND('Mapa final'!#REF!="Baja",'Mapa final'!#REF!="Leve"),CONCATENATE("R5C",'Mapa final'!#REF!),"")</f>
        <v>#REF!</v>
      </c>
      <c r="L40" s="61" t="e">
        <f>IF(AND('Mapa final'!#REF!="Baja",'Mapa final'!#REF!="Leve"),CONCATENATE("R5C",'Mapa final'!#REF!),"")</f>
        <v>#REF!</v>
      </c>
      <c r="M40" s="61" t="e">
        <f>IF(AND('Mapa final'!#REF!="Baja",'Mapa final'!#REF!="Leve"),CONCATENATE("R5C",'Mapa final'!#REF!),"")</f>
        <v>#REF!</v>
      </c>
      <c r="N40" s="61" t="e">
        <f>IF(AND('Mapa final'!#REF!="Baja",'Mapa final'!#REF!="Leve"),CONCATENATE("R5C",'Mapa final'!#REF!),"")</f>
        <v>#REF!</v>
      </c>
      <c r="O40" s="62" t="e">
        <f>IF(AND('Mapa final'!#REF!="Baja",'Mapa final'!#REF!="Leve"),CONCATENATE("R5C",'Mapa final'!#REF!),"")</f>
        <v>#REF!</v>
      </c>
      <c r="P40" s="51" t="e">
        <f>IF(AND('Mapa final'!#REF!="Baja",'Mapa final'!#REF!="Menor"),CONCATENATE("R5C",'Mapa final'!#REF!),"")</f>
        <v>#REF!</v>
      </c>
      <c r="Q40" s="52" t="e">
        <f>IF(AND('Mapa final'!#REF!="Baja",'Mapa final'!#REF!="Menor"),CONCATENATE("R5C",'Mapa final'!#REF!),"")</f>
        <v>#REF!</v>
      </c>
      <c r="R40" s="52" t="e">
        <f>IF(AND('Mapa final'!#REF!="Baja",'Mapa final'!#REF!="Menor"),CONCATENATE("R5C",'Mapa final'!#REF!),"")</f>
        <v>#REF!</v>
      </c>
      <c r="S40" s="52" t="e">
        <f>IF(AND('Mapa final'!#REF!="Baja",'Mapa final'!#REF!="Menor"),CONCATENATE("R5C",'Mapa final'!#REF!),"")</f>
        <v>#REF!</v>
      </c>
      <c r="T40" s="52" t="e">
        <f>IF(AND('Mapa final'!#REF!="Baja",'Mapa final'!#REF!="Menor"),CONCATENATE("R5C",'Mapa final'!#REF!),"")</f>
        <v>#REF!</v>
      </c>
      <c r="U40" s="53" t="e">
        <f>IF(AND('Mapa final'!#REF!="Baja",'Mapa final'!#REF!="Menor"),CONCATENATE("R5C",'Mapa final'!#REF!),"")</f>
        <v>#REF!</v>
      </c>
      <c r="V40" s="51" t="e">
        <f>IF(AND('Mapa final'!#REF!="Baja",'Mapa final'!#REF!="Moderado"),CONCATENATE("R5C",'Mapa final'!#REF!),"")</f>
        <v>#REF!</v>
      </c>
      <c r="W40" s="52" t="e">
        <f>IF(AND('Mapa final'!#REF!="Baja",'Mapa final'!#REF!="Moderado"),CONCATENATE("R5C",'Mapa final'!#REF!),"")</f>
        <v>#REF!</v>
      </c>
      <c r="X40" s="52" t="e">
        <f>IF(AND('Mapa final'!#REF!="Baja",'Mapa final'!#REF!="Moderado"),CONCATENATE("R5C",'Mapa final'!#REF!),"")</f>
        <v>#REF!</v>
      </c>
      <c r="Y40" s="52" t="e">
        <f>IF(AND('Mapa final'!#REF!="Baja",'Mapa final'!#REF!="Moderado"),CONCATENATE("R5C",'Mapa final'!#REF!),"")</f>
        <v>#REF!</v>
      </c>
      <c r="Z40" s="52" t="e">
        <f>IF(AND('Mapa final'!#REF!="Baja",'Mapa final'!#REF!="Moderado"),CONCATENATE("R5C",'Mapa final'!#REF!),"")</f>
        <v>#REF!</v>
      </c>
      <c r="AA40" s="53" t="e">
        <f>IF(AND('Mapa final'!#REF!="Baja",'Mapa final'!#REF!="Moderado"),CONCATENATE("R5C",'Mapa final'!#REF!),"")</f>
        <v>#REF!</v>
      </c>
      <c r="AB40" s="36" t="e">
        <f>IF(AND('Mapa final'!#REF!="Baja",'Mapa final'!#REF!="Mayor"),CONCATENATE("R5C",'Mapa final'!#REF!),"")</f>
        <v>#REF!</v>
      </c>
      <c r="AC40" s="37" t="e">
        <f>IF(AND('Mapa final'!#REF!="Baja",'Mapa final'!#REF!="Mayor"),CONCATENATE("R5C",'Mapa final'!#REF!),"")</f>
        <v>#REF!</v>
      </c>
      <c r="AD40" s="37" t="e">
        <f>IF(AND('Mapa final'!#REF!="Baja",'Mapa final'!#REF!="Mayor"),CONCATENATE("R5C",'Mapa final'!#REF!),"")</f>
        <v>#REF!</v>
      </c>
      <c r="AE40" s="37" t="e">
        <f>IF(AND('Mapa final'!#REF!="Baja",'Mapa final'!#REF!="Mayor"),CONCATENATE("R5C",'Mapa final'!#REF!),"")</f>
        <v>#REF!</v>
      </c>
      <c r="AF40" s="37" t="e">
        <f>IF(AND('Mapa final'!#REF!="Baja",'Mapa final'!#REF!="Mayor"),CONCATENATE("R5C",'Mapa final'!#REF!),"")</f>
        <v>#REF!</v>
      </c>
      <c r="AG40" s="38" t="e">
        <f>IF(AND('Mapa final'!#REF!="Baja",'Mapa final'!#REF!="Mayor"),CONCATENATE("R5C",'Mapa final'!#REF!),"")</f>
        <v>#REF!</v>
      </c>
      <c r="AH40" s="39" t="e">
        <f>IF(AND('Mapa final'!#REF!="Baja",'Mapa final'!#REF!="Catastrófico"),CONCATENATE("R5C",'Mapa final'!#REF!),"")</f>
        <v>#REF!</v>
      </c>
      <c r="AI40" s="40" t="e">
        <f>IF(AND('Mapa final'!#REF!="Baja",'Mapa final'!#REF!="Catastrófico"),CONCATENATE("R5C",'Mapa final'!#REF!),"")</f>
        <v>#REF!</v>
      </c>
      <c r="AJ40" s="40" t="e">
        <f>IF(AND('Mapa final'!#REF!="Baja",'Mapa final'!#REF!="Catastrófico"),CONCATENATE("R5C",'Mapa final'!#REF!),"")</f>
        <v>#REF!</v>
      </c>
      <c r="AK40" s="40" t="e">
        <f>IF(AND('Mapa final'!#REF!="Baja",'Mapa final'!#REF!="Catastrófico"),CONCATENATE("R5C",'Mapa final'!#REF!),"")</f>
        <v>#REF!</v>
      </c>
      <c r="AL40" s="40" t="e">
        <f>IF(AND('Mapa final'!#REF!="Baja",'Mapa final'!#REF!="Catastrófico"),CONCATENATE("R5C",'Mapa final'!#REF!),"")</f>
        <v>#REF!</v>
      </c>
      <c r="AM40" s="41" t="e">
        <f>IF(AND('Mapa final'!#REF!="Baja",'Mapa final'!#REF!="Catastrófico"),CONCATENATE("R5C",'Mapa final'!#REF!),"")</f>
        <v>#REF!</v>
      </c>
      <c r="AN40" s="1"/>
      <c r="AO40" s="281"/>
      <c r="AP40" s="170"/>
      <c r="AQ40" s="170"/>
      <c r="AR40" s="170"/>
      <c r="AS40" s="170"/>
      <c r="AT40" s="282"/>
      <c r="AU40" s="1"/>
      <c r="AV40" s="1"/>
      <c r="AW40" s="1"/>
      <c r="AX40" s="1"/>
      <c r="AY40" s="1"/>
      <c r="AZ40" s="1"/>
      <c r="BA40" s="1"/>
      <c r="BB40" s="1"/>
      <c r="BC40" s="1"/>
      <c r="BD40" s="1"/>
      <c r="BE40" s="1"/>
      <c r="BF40" s="1"/>
      <c r="BG40" s="1"/>
      <c r="BH40" s="1"/>
      <c r="BI40" s="1"/>
    </row>
    <row r="41" spans="1:61" ht="15" customHeight="1" x14ac:dyDescent="0.3">
      <c r="A41" s="1"/>
      <c r="B41" s="272"/>
      <c r="C41" s="170"/>
      <c r="D41" s="171"/>
      <c r="E41" s="182"/>
      <c r="F41" s="170"/>
      <c r="G41" s="170"/>
      <c r="H41" s="170"/>
      <c r="I41" s="170"/>
      <c r="J41" s="60" t="e">
        <f>IF(AND('Mapa final'!#REF!="Baja",'Mapa final'!#REF!="Leve"),CONCATENATE("R6C",'Mapa final'!#REF!),"")</f>
        <v>#REF!</v>
      </c>
      <c r="K41" s="61" t="e">
        <f>IF(AND('Mapa final'!#REF!="Baja",'Mapa final'!#REF!="Leve"),CONCATENATE("R6C",'Mapa final'!#REF!),"")</f>
        <v>#REF!</v>
      </c>
      <c r="L41" s="61" t="e">
        <f>IF(AND('Mapa final'!#REF!="Baja",'Mapa final'!#REF!="Leve"),CONCATENATE("R6C",'Mapa final'!#REF!),"")</f>
        <v>#REF!</v>
      </c>
      <c r="M41" s="61" t="e">
        <f>IF(AND('Mapa final'!#REF!="Baja",'Mapa final'!#REF!="Leve"),CONCATENATE("R6C",'Mapa final'!#REF!),"")</f>
        <v>#REF!</v>
      </c>
      <c r="N41" s="61" t="e">
        <f>IF(AND('Mapa final'!#REF!="Baja",'Mapa final'!#REF!="Leve"),CONCATENATE("R6C",'Mapa final'!#REF!),"")</f>
        <v>#REF!</v>
      </c>
      <c r="O41" s="62" t="e">
        <f>IF(AND('Mapa final'!#REF!="Baja",'Mapa final'!#REF!="Leve"),CONCATENATE("R6C",'Mapa final'!#REF!),"")</f>
        <v>#REF!</v>
      </c>
      <c r="P41" s="51" t="e">
        <f>IF(AND('Mapa final'!#REF!="Baja",'Mapa final'!#REF!="Menor"),CONCATENATE("R6C",'Mapa final'!#REF!),"")</f>
        <v>#REF!</v>
      </c>
      <c r="Q41" s="52" t="e">
        <f>IF(AND('Mapa final'!#REF!="Baja",'Mapa final'!#REF!="Menor"),CONCATENATE("R6C",'Mapa final'!#REF!),"")</f>
        <v>#REF!</v>
      </c>
      <c r="R41" s="52" t="e">
        <f>IF(AND('Mapa final'!#REF!="Baja",'Mapa final'!#REF!="Menor"),CONCATENATE("R6C",'Mapa final'!#REF!),"")</f>
        <v>#REF!</v>
      </c>
      <c r="S41" s="52" t="e">
        <f>IF(AND('Mapa final'!#REF!="Baja",'Mapa final'!#REF!="Menor"),CONCATENATE("R6C",'Mapa final'!#REF!),"")</f>
        <v>#REF!</v>
      </c>
      <c r="T41" s="52" t="e">
        <f>IF(AND('Mapa final'!#REF!="Baja",'Mapa final'!#REF!="Menor"),CONCATENATE("R6C",'Mapa final'!#REF!),"")</f>
        <v>#REF!</v>
      </c>
      <c r="U41" s="53" t="e">
        <f>IF(AND('Mapa final'!#REF!="Baja",'Mapa final'!#REF!="Menor"),CONCATENATE("R6C",'Mapa final'!#REF!),"")</f>
        <v>#REF!</v>
      </c>
      <c r="V41" s="51" t="e">
        <f>IF(AND('Mapa final'!#REF!="Baja",'Mapa final'!#REF!="Moderado"),CONCATENATE("R6C",'Mapa final'!#REF!),"")</f>
        <v>#REF!</v>
      </c>
      <c r="W41" s="52" t="e">
        <f>IF(AND('Mapa final'!#REF!="Baja",'Mapa final'!#REF!="Moderado"),CONCATENATE("R6C",'Mapa final'!#REF!),"")</f>
        <v>#REF!</v>
      </c>
      <c r="X41" s="52" t="e">
        <f>IF(AND('Mapa final'!#REF!="Baja",'Mapa final'!#REF!="Moderado"),CONCATENATE("R6C",'Mapa final'!#REF!),"")</f>
        <v>#REF!</v>
      </c>
      <c r="Y41" s="52" t="e">
        <f>IF(AND('Mapa final'!#REF!="Baja",'Mapa final'!#REF!="Moderado"),CONCATENATE("R6C",'Mapa final'!#REF!),"")</f>
        <v>#REF!</v>
      </c>
      <c r="Z41" s="52" t="e">
        <f>IF(AND('Mapa final'!#REF!="Baja",'Mapa final'!#REF!="Moderado"),CONCATENATE("R6C",'Mapa final'!#REF!),"")</f>
        <v>#REF!</v>
      </c>
      <c r="AA41" s="53" t="e">
        <f>IF(AND('Mapa final'!#REF!="Baja",'Mapa final'!#REF!="Moderado"),CONCATENATE("R6C",'Mapa final'!#REF!),"")</f>
        <v>#REF!</v>
      </c>
      <c r="AB41" s="36" t="e">
        <f>IF(AND('Mapa final'!#REF!="Baja",'Mapa final'!#REF!="Mayor"),CONCATENATE("R6C",'Mapa final'!#REF!),"")</f>
        <v>#REF!</v>
      </c>
      <c r="AC41" s="37" t="e">
        <f>IF(AND('Mapa final'!#REF!="Baja",'Mapa final'!#REF!="Mayor"),CONCATENATE("R6C",'Mapa final'!#REF!),"")</f>
        <v>#REF!</v>
      </c>
      <c r="AD41" s="37" t="e">
        <f>IF(AND('Mapa final'!#REF!="Baja",'Mapa final'!#REF!="Mayor"),CONCATENATE("R6C",'Mapa final'!#REF!),"")</f>
        <v>#REF!</v>
      </c>
      <c r="AE41" s="37" t="e">
        <f>IF(AND('Mapa final'!#REF!="Baja",'Mapa final'!#REF!="Mayor"),CONCATENATE("R6C",'Mapa final'!#REF!),"")</f>
        <v>#REF!</v>
      </c>
      <c r="AF41" s="37" t="e">
        <f>IF(AND('Mapa final'!#REF!="Baja",'Mapa final'!#REF!="Mayor"),CONCATENATE("R6C",'Mapa final'!#REF!),"")</f>
        <v>#REF!</v>
      </c>
      <c r="AG41" s="38" t="e">
        <f>IF(AND('Mapa final'!#REF!="Baja",'Mapa final'!#REF!="Mayor"),CONCATENATE("R6C",'Mapa final'!#REF!),"")</f>
        <v>#REF!</v>
      </c>
      <c r="AH41" s="39" t="e">
        <f>IF(AND('Mapa final'!#REF!="Baja",'Mapa final'!#REF!="Catastrófico"),CONCATENATE("R6C",'Mapa final'!#REF!),"")</f>
        <v>#REF!</v>
      </c>
      <c r="AI41" s="40" t="e">
        <f>IF(AND('Mapa final'!#REF!="Baja",'Mapa final'!#REF!="Catastrófico"),CONCATENATE("R6C",'Mapa final'!#REF!),"")</f>
        <v>#REF!</v>
      </c>
      <c r="AJ41" s="40" t="e">
        <f>IF(AND('Mapa final'!#REF!="Baja",'Mapa final'!#REF!="Catastrófico"),CONCATENATE("R6C",'Mapa final'!#REF!),"")</f>
        <v>#REF!</v>
      </c>
      <c r="AK41" s="40" t="e">
        <f>IF(AND('Mapa final'!#REF!="Baja",'Mapa final'!#REF!="Catastrófico"),CONCATENATE("R6C",'Mapa final'!#REF!),"")</f>
        <v>#REF!</v>
      </c>
      <c r="AL41" s="40" t="e">
        <f>IF(AND('Mapa final'!#REF!="Baja",'Mapa final'!#REF!="Catastrófico"),CONCATENATE("R6C",'Mapa final'!#REF!),"")</f>
        <v>#REF!</v>
      </c>
      <c r="AM41" s="41" t="e">
        <f>IF(AND('Mapa final'!#REF!="Baja",'Mapa final'!#REF!="Catastrófico"),CONCATENATE("R6C",'Mapa final'!#REF!),"")</f>
        <v>#REF!</v>
      </c>
      <c r="AN41" s="1"/>
      <c r="AO41" s="281"/>
      <c r="AP41" s="170"/>
      <c r="AQ41" s="170"/>
      <c r="AR41" s="170"/>
      <c r="AS41" s="170"/>
      <c r="AT41" s="282"/>
      <c r="AU41" s="1"/>
      <c r="AV41" s="1"/>
      <c r="AW41" s="1"/>
      <c r="AX41" s="1"/>
      <c r="AY41" s="1"/>
      <c r="AZ41" s="1"/>
      <c r="BA41" s="1"/>
      <c r="BB41" s="1"/>
      <c r="BC41" s="1"/>
      <c r="BD41" s="1"/>
      <c r="BE41" s="1"/>
      <c r="BF41" s="1"/>
      <c r="BG41" s="1"/>
      <c r="BH41" s="1"/>
      <c r="BI41" s="1"/>
    </row>
    <row r="42" spans="1:61" ht="15" customHeight="1" x14ac:dyDescent="0.3">
      <c r="A42" s="1"/>
      <c r="B42" s="272"/>
      <c r="C42" s="170"/>
      <c r="D42" s="171"/>
      <c r="E42" s="182"/>
      <c r="F42" s="170"/>
      <c r="G42" s="170"/>
      <c r="H42" s="170"/>
      <c r="I42" s="170"/>
      <c r="J42" s="60" t="e">
        <f>IF(AND('Mapa final'!#REF!="Baja",'Mapa final'!#REF!="Leve"),CONCATENATE("R7C",'Mapa final'!#REF!),"")</f>
        <v>#REF!</v>
      </c>
      <c r="K42" s="61" t="e">
        <f>IF(AND('Mapa final'!#REF!="Baja",'Mapa final'!#REF!="Leve"),CONCATENATE("R7C",'Mapa final'!#REF!),"")</f>
        <v>#REF!</v>
      </c>
      <c r="L42" s="61" t="e">
        <f>IF(AND('Mapa final'!#REF!="Baja",'Mapa final'!#REF!="Leve"),CONCATENATE("R7C",'Mapa final'!#REF!),"")</f>
        <v>#REF!</v>
      </c>
      <c r="M42" s="61" t="e">
        <f>IF(AND('Mapa final'!#REF!="Baja",'Mapa final'!#REF!="Leve"),CONCATENATE("R7C",'Mapa final'!#REF!),"")</f>
        <v>#REF!</v>
      </c>
      <c r="N42" s="61" t="e">
        <f>IF(AND('Mapa final'!#REF!="Baja",'Mapa final'!#REF!="Leve"),CONCATENATE("R7C",'Mapa final'!#REF!),"")</f>
        <v>#REF!</v>
      </c>
      <c r="O42" s="62" t="e">
        <f>IF(AND('Mapa final'!#REF!="Baja",'Mapa final'!#REF!="Leve"),CONCATENATE("R7C",'Mapa final'!#REF!),"")</f>
        <v>#REF!</v>
      </c>
      <c r="P42" s="51" t="e">
        <f>IF(AND('Mapa final'!#REF!="Baja",'Mapa final'!#REF!="Menor"),CONCATENATE("R7C",'Mapa final'!#REF!),"")</f>
        <v>#REF!</v>
      </c>
      <c r="Q42" s="52" t="e">
        <f>IF(AND('Mapa final'!#REF!="Baja",'Mapa final'!#REF!="Menor"),CONCATENATE("R7C",'Mapa final'!#REF!),"")</f>
        <v>#REF!</v>
      </c>
      <c r="R42" s="52" t="e">
        <f>IF(AND('Mapa final'!#REF!="Baja",'Mapa final'!#REF!="Menor"),CONCATENATE("R7C",'Mapa final'!#REF!),"")</f>
        <v>#REF!</v>
      </c>
      <c r="S42" s="52" t="e">
        <f>IF(AND('Mapa final'!#REF!="Baja",'Mapa final'!#REF!="Menor"),CONCATENATE("R7C",'Mapa final'!#REF!),"")</f>
        <v>#REF!</v>
      </c>
      <c r="T42" s="52" t="e">
        <f>IF(AND('Mapa final'!#REF!="Baja",'Mapa final'!#REF!="Menor"),CONCATENATE("R7C",'Mapa final'!#REF!),"")</f>
        <v>#REF!</v>
      </c>
      <c r="U42" s="53" t="e">
        <f>IF(AND('Mapa final'!#REF!="Baja",'Mapa final'!#REF!="Menor"),CONCATENATE("R7C",'Mapa final'!#REF!),"")</f>
        <v>#REF!</v>
      </c>
      <c r="V42" s="51" t="e">
        <f>IF(AND('Mapa final'!#REF!="Baja",'Mapa final'!#REF!="Moderado"),CONCATENATE("R7C",'Mapa final'!#REF!),"")</f>
        <v>#REF!</v>
      </c>
      <c r="W42" s="52" t="e">
        <f>IF(AND('Mapa final'!#REF!="Baja",'Mapa final'!#REF!="Moderado"),CONCATENATE("R7C",'Mapa final'!#REF!),"")</f>
        <v>#REF!</v>
      </c>
      <c r="X42" s="52" t="e">
        <f>IF(AND('Mapa final'!#REF!="Baja",'Mapa final'!#REF!="Moderado"),CONCATENATE("R7C",'Mapa final'!#REF!),"")</f>
        <v>#REF!</v>
      </c>
      <c r="Y42" s="52" t="e">
        <f>IF(AND('Mapa final'!#REF!="Baja",'Mapa final'!#REF!="Moderado"),CONCATENATE("R7C",'Mapa final'!#REF!),"")</f>
        <v>#REF!</v>
      </c>
      <c r="Z42" s="52" t="e">
        <f>IF(AND('Mapa final'!#REF!="Baja",'Mapa final'!#REF!="Moderado"),CONCATENATE("R7C",'Mapa final'!#REF!),"")</f>
        <v>#REF!</v>
      </c>
      <c r="AA42" s="53" t="e">
        <f>IF(AND('Mapa final'!#REF!="Baja",'Mapa final'!#REF!="Moderado"),CONCATENATE("R7C",'Mapa final'!#REF!),"")</f>
        <v>#REF!</v>
      </c>
      <c r="AB42" s="36" t="e">
        <f>IF(AND('Mapa final'!#REF!="Baja",'Mapa final'!#REF!="Mayor"),CONCATENATE("R7C",'Mapa final'!#REF!),"")</f>
        <v>#REF!</v>
      </c>
      <c r="AC42" s="37" t="e">
        <f>IF(AND('Mapa final'!#REF!="Baja",'Mapa final'!#REF!="Mayor"),CONCATENATE("R7C",'Mapa final'!#REF!),"")</f>
        <v>#REF!</v>
      </c>
      <c r="AD42" s="37" t="e">
        <f>IF(AND('Mapa final'!#REF!="Baja",'Mapa final'!#REF!="Mayor"),CONCATENATE("R7C",'Mapa final'!#REF!),"")</f>
        <v>#REF!</v>
      </c>
      <c r="AE42" s="37" t="e">
        <f>IF(AND('Mapa final'!#REF!="Baja",'Mapa final'!#REF!="Mayor"),CONCATENATE("R7C",'Mapa final'!#REF!),"")</f>
        <v>#REF!</v>
      </c>
      <c r="AF42" s="37" t="e">
        <f>IF(AND('Mapa final'!#REF!="Baja",'Mapa final'!#REF!="Mayor"),CONCATENATE("R7C",'Mapa final'!#REF!),"")</f>
        <v>#REF!</v>
      </c>
      <c r="AG42" s="38" t="e">
        <f>IF(AND('Mapa final'!#REF!="Baja",'Mapa final'!#REF!="Mayor"),CONCATENATE("R7C",'Mapa final'!#REF!),"")</f>
        <v>#REF!</v>
      </c>
      <c r="AH42" s="39" t="e">
        <f>IF(AND('Mapa final'!#REF!="Baja",'Mapa final'!#REF!="Catastrófico"),CONCATENATE("R7C",'Mapa final'!#REF!),"")</f>
        <v>#REF!</v>
      </c>
      <c r="AI42" s="40" t="e">
        <f>IF(AND('Mapa final'!#REF!="Baja",'Mapa final'!#REF!="Catastrófico"),CONCATENATE("R7C",'Mapa final'!#REF!),"")</f>
        <v>#REF!</v>
      </c>
      <c r="AJ42" s="40" t="e">
        <f>IF(AND('Mapa final'!#REF!="Baja",'Mapa final'!#REF!="Catastrófico"),CONCATENATE("R7C",'Mapa final'!#REF!),"")</f>
        <v>#REF!</v>
      </c>
      <c r="AK42" s="40" t="e">
        <f>IF(AND('Mapa final'!#REF!="Baja",'Mapa final'!#REF!="Catastrófico"),CONCATENATE("R7C",'Mapa final'!#REF!),"")</f>
        <v>#REF!</v>
      </c>
      <c r="AL42" s="40" t="e">
        <f>IF(AND('Mapa final'!#REF!="Baja",'Mapa final'!#REF!="Catastrófico"),CONCATENATE("R7C",'Mapa final'!#REF!),"")</f>
        <v>#REF!</v>
      </c>
      <c r="AM42" s="41" t="e">
        <f>IF(AND('Mapa final'!#REF!="Baja",'Mapa final'!#REF!="Catastrófico"),CONCATENATE("R7C",'Mapa final'!#REF!),"")</f>
        <v>#REF!</v>
      </c>
      <c r="AN42" s="1"/>
      <c r="AO42" s="281"/>
      <c r="AP42" s="170"/>
      <c r="AQ42" s="170"/>
      <c r="AR42" s="170"/>
      <c r="AS42" s="170"/>
      <c r="AT42" s="282"/>
      <c r="AU42" s="1"/>
      <c r="AV42" s="1"/>
      <c r="AW42" s="1"/>
      <c r="AX42" s="1"/>
      <c r="AY42" s="1"/>
      <c r="AZ42" s="1"/>
      <c r="BA42" s="1"/>
      <c r="BB42" s="1"/>
      <c r="BC42" s="1"/>
      <c r="BD42" s="1"/>
      <c r="BE42" s="1"/>
      <c r="BF42" s="1"/>
      <c r="BG42" s="1"/>
      <c r="BH42" s="1"/>
      <c r="BI42" s="1"/>
    </row>
    <row r="43" spans="1:61" ht="15" customHeight="1" x14ac:dyDescent="0.3">
      <c r="A43" s="1"/>
      <c r="B43" s="272"/>
      <c r="C43" s="170"/>
      <c r="D43" s="171"/>
      <c r="E43" s="182"/>
      <c r="F43" s="170"/>
      <c r="G43" s="170"/>
      <c r="H43" s="170"/>
      <c r="I43" s="170"/>
      <c r="J43" s="60" t="e">
        <f>IF(AND('Mapa final'!#REF!="Baja",'Mapa final'!#REF!="Leve"),CONCATENATE("R8C",'Mapa final'!#REF!),"")</f>
        <v>#REF!</v>
      </c>
      <c r="K43" s="61" t="e">
        <f>IF(AND('Mapa final'!#REF!="Baja",'Mapa final'!#REF!="Leve"),CONCATENATE("R8C",'Mapa final'!#REF!),"")</f>
        <v>#REF!</v>
      </c>
      <c r="L43" s="61" t="e">
        <f>IF(AND('Mapa final'!#REF!="Baja",'Mapa final'!#REF!="Leve"),CONCATENATE("R8C",'Mapa final'!#REF!),"")</f>
        <v>#REF!</v>
      </c>
      <c r="M43" s="61" t="e">
        <f>IF(AND('Mapa final'!#REF!="Baja",'Mapa final'!#REF!="Leve"),CONCATENATE("R8C",'Mapa final'!#REF!),"")</f>
        <v>#REF!</v>
      </c>
      <c r="N43" s="61" t="e">
        <f>IF(AND('Mapa final'!#REF!="Baja",'Mapa final'!#REF!="Leve"),CONCATENATE("R8C",'Mapa final'!#REF!),"")</f>
        <v>#REF!</v>
      </c>
      <c r="O43" s="62" t="e">
        <f>IF(AND('Mapa final'!#REF!="Baja",'Mapa final'!#REF!="Leve"),CONCATENATE("R8C",'Mapa final'!#REF!),"")</f>
        <v>#REF!</v>
      </c>
      <c r="P43" s="51" t="e">
        <f>IF(AND('Mapa final'!#REF!="Baja",'Mapa final'!#REF!="Menor"),CONCATENATE("R8C",'Mapa final'!#REF!),"")</f>
        <v>#REF!</v>
      </c>
      <c r="Q43" s="52" t="e">
        <f>IF(AND('Mapa final'!#REF!="Baja",'Mapa final'!#REF!="Menor"),CONCATENATE("R8C",'Mapa final'!#REF!),"")</f>
        <v>#REF!</v>
      </c>
      <c r="R43" s="52" t="e">
        <f>IF(AND('Mapa final'!#REF!="Baja",'Mapa final'!#REF!="Menor"),CONCATENATE("R8C",'Mapa final'!#REF!),"")</f>
        <v>#REF!</v>
      </c>
      <c r="S43" s="52" t="e">
        <f>IF(AND('Mapa final'!#REF!="Baja",'Mapa final'!#REF!="Menor"),CONCATENATE("R8C",'Mapa final'!#REF!),"")</f>
        <v>#REF!</v>
      </c>
      <c r="T43" s="52" t="e">
        <f>IF(AND('Mapa final'!#REF!="Baja",'Mapa final'!#REF!="Menor"),CONCATENATE("R8C",'Mapa final'!#REF!),"")</f>
        <v>#REF!</v>
      </c>
      <c r="U43" s="53" t="e">
        <f>IF(AND('Mapa final'!#REF!="Baja",'Mapa final'!#REF!="Menor"),CONCATENATE("R8C",'Mapa final'!#REF!),"")</f>
        <v>#REF!</v>
      </c>
      <c r="V43" s="51" t="e">
        <f>IF(AND('Mapa final'!#REF!="Baja",'Mapa final'!#REF!="Moderado"),CONCATENATE("R8C",'Mapa final'!#REF!),"")</f>
        <v>#REF!</v>
      </c>
      <c r="W43" s="52" t="e">
        <f>IF(AND('Mapa final'!#REF!="Baja",'Mapa final'!#REF!="Moderado"),CONCATENATE("R8C",'Mapa final'!#REF!),"")</f>
        <v>#REF!</v>
      </c>
      <c r="X43" s="52" t="e">
        <f>IF(AND('Mapa final'!#REF!="Baja",'Mapa final'!#REF!="Moderado"),CONCATENATE("R8C",'Mapa final'!#REF!),"")</f>
        <v>#REF!</v>
      </c>
      <c r="Y43" s="52" t="e">
        <f>IF(AND('Mapa final'!#REF!="Baja",'Mapa final'!#REF!="Moderado"),CONCATENATE("R8C",'Mapa final'!#REF!),"")</f>
        <v>#REF!</v>
      </c>
      <c r="Z43" s="52" t="e">
        <f>IF(AND('Mapa final'!#REF!="Baja",'Mapa final'!#REF!="Moderado"),CONCATENATE("R8C",'Mapa final'!#REF!),"")</f>
        <v>#REF!</v>
      </c>
      <c r="AA43" s="53" t="e">
        <f>IF(AND('Mapa final'!#REF!="Baja",'Mapa final'!#REF!="Moderado"),CONCATENATE("R8C",'Mapa final'!#REF!),"")</f>
        <v>#REF!</v>
      </c>
      <c r="AB43" s="36" t="e">
        <f>IF(AND('Mapa final'!#REF!="Baja",'Mapa final'!#REF!="Mayor"),CONCATENATE("R8C",'Mapa final'!#REF!),"")</f>
        <v>#REF!</v>
      </c>
      <c r="AC43" s="37" t="e">
        <f>IF(AND('Mapa final'!#REF!="Baja",'Mapa final'!#REF!="Mayor"),CONCATENATE("R8C",'Mapa final'!#REF!),"")</f>
        <v>#REF!</v>
      </c>
      <c r="AD43" s="37" t="e">
        <f>IF(AND('Mapa final'!#REF!="Baja",'Mapa final'!#REF!="Mayor"),CONCATENATE("R8C",'Mapa final'!#REF!),"")</f>
        <v>#REF!</v>
      </c>
      <c r="AE43" s="37" t="e">
        <f>IF(AND('Mapa final'!#REF!="Baja",'Mapa final'!#REF!="Mayor"),CONCATENATE("R8C",'Mapa final'!#REF!),"")</f>
        <v>#REF!</v>
      </c>
      <c r="AF43" s="37" t="e">
        <f>IF(AND('Mapa final'!#REF!="Baja",'Mapa final'!#REF!="Mayor"),CONCATENATE("R8C",'Mapa final'!#REF!),"")</f>
        <v>#REF!</v>
      </c>
      <c r="AG43" s="38" t="e">
        <f>IF(AND('Mapa final'!#REF!="Baja",'Mapa final'!#REF!="Mayor"),CONCATENATE("R8C",'Mapa final'!#REF!),"")</f>
        <v>#REF!</v>
      </c>
      <c r="AH43" s="39" t="e">
        <f>IF(AND('Mapa final'!#REF!="Baja",'Mapa final'!#REF!="Catastrófico"),CONCATENATE("R8C",'Mapa final'!#REF!),"")</f>
        <v>#REF!</v>
      </c>
      <c r="AI43" s="40" t="e">
        <f>IF(AND('Mapa final'!#REF!="Baja",'Mapa final'!#REF!="Catastrófico"),CONCATENATE("R8C",'Mapa final'!#REF!),"")</f>
        <v>#REF!</v>
      </c>
      <c r="AJ43" s="40" t="e">
        <f>IF(AND('Mapa final'!#REF!="Baja",'Mapa final'!#REF!="Catastrófico"),CONCATENATE("R8C",'Mapa final'!#REF!),"")</f>
        <v>#REF!</v>
      </c>
      <c r="AK43" s="40" t="e">
        <f>IF(AND('Mapa final'!#REF!="Baja",'Mapa final'!#REF!="Catastrófico"),CONCATENATE("R8C",'Mapa final'!#REF!),"")</f>
        <v>#REF!</v>
      </c>
      <c r="AL43" s="40" t="e">
        <f>IF(AND('Mapa final'!#REF!="Baja",'Mapa final'!#REF!="Catastrófico"),CONCATENATE("R8C",'Mapa final'!#REF!),"")</f>
        <v>#REF!</v>
      </c>
      <c r="AM43" s="41" t="e">
        <f>IF(AND('Mapa final'!#REF!="Baja",'Mapa final'!#REF!="Catastrófico"),CONCATENATE("R8C",'Mapa final'!#REF!),"")</f>
        <v>#REF!</v>
      </c>
      <c r="AN43" s="1"/>
      <c r="AO43" s="281"/>
      <c r="AP43" s="170"/>
      <c r="AQ43" s="170"/>
      <c r="AR43" s="170"/>
      <c r="AS43" s="170"/>
      <c r="AT43" s="282"/>
      <c r="AU43" s="1"/>
      <c r="AV43" s="1"/>
      <c r="AW43" s="1"/>
      <c r="AX43" s="1"/>
      <c r="AY43" s="1"/>
      <c r="AZ43" s="1"/>
      <c r="BA43" s="1"/>
      <c r="BB43" s="1"/>
      <c r="BC43" s="1"/>
      <c r="BD43" s="1"/>
      <c r="BE43" s="1"/>
      <c r="BF43" s="1"/>
      <c r="BG43" s="1"/>
      <c r="BH43" s="1"/>
      <c r="BI43" s="1"/>
    </row>
    <row r="44" spans="1:61" ht="15" customHeight="1" x14ac:dyDescent="0.3">
      <c r="A44" s="1"/>
      <c r="B44" s="272"/>
      <c r="C44" s="170"/>
      <c r="D44" s="171"/>
      <c r="E44" s="182"/>
      <c r="F44" s="170"/>
      <c r="G44" s="170"/>
      <c r="H44" s="170"/>
      <c r="I44" s="170"/>
      <c r="J44" s="60" t="e">
        <f>IF(AND('Mapa final'!#REF!="Baja",'Mapa final'!#REF!="Leve"),CONCATENATE("R9C",'Mapa final'!#REF!),"")</f>
        <v>#REF!</v>
      </c>
      <c r="K44" s="61" t="e">
        <f>IF(AND('Mapa final'!#REF!="Baja",'Mapa final'!#REF!="Leve"),CONCATENATE("R9C",'Mapa final'!#REF!),"")</f>
        <v>#REF!</v>
      </c>
      <c r="L44" s="61" t="e">
        <f>IF(AND('Mapa final'!#REF!="Baja",'Mapa final'!#REF!="Leve"),CONCATENATE("R9C",'Mapa final'!#REF!),"")</f>
        <v>#REF!</v>
      </c>
      <c r="M44" s="61" t="e">
        <f>IF(AND('Mapa final'!#REF!="Baja",'Mapa final'!#REF!="Leve"),CONCATENATE("R9C",'Mapa final'!#REF!),"")</f>
        <v>#REF!</v>
      </c>
      <c r="N44" s="61" t="e">
        <f>IF(AND('Mapa final'!#REF!="Baja",'Mapa final'!#REF!="Leve"),CONCATENATE("R9C",'Mapa final'!#REF!),"")</f>
        <v>#REF!</v>
      </c>
      <c r="O44" s="62" t="e">
        <f>IF(AND('Mapa final'!#REF!="Baja",'Mapa final'!#REF!="Leve"),CONCATENATE("R9C",'Mapa final'!#REF!),"")</f>
        <v>#REF!</v>
      </c>
      <c r="P44" s="51" t="e">
        <f>IF(AND('Mapa final'!#REF!="Baja",'Mapa final'!#REF!="Menor"),CONCATENATE("R9C",'Mapa final'!#REF!),"")</f>
        <v>#REF!</v>
      </c>
      <c r="Q44" s="52" t="e">
        <f>IF(AND('Mapa final'!#REF!="Baja",'Mapa final'!#REF!="Menor"),CONCATENATE("R9C",'Mapa final'!#REF!),"")</f>
        <v>#REF!</v>
      </c>
      <c r="R44" s="52" t="e">
        <f>IF(AND('Mapa final'!#REF!="Baja",'Mapa final'!#REF!="Menor"),CONCATENATE("R9C",'Mapa final'!#REF!),"")</f>
        <v>#REF!</v>
      </c>
      <c r="S44" s="52" t="e">
        <f>IF(AND('Mapa final'!#REF!="Baja",'Mapa final'!#REF!="Menor"),CONCATENATE("R9C",'Mapa final'!#REF!),"")</f>
        <v>#REF!</v>
      </c>
      <c r="T44" s="52" t="e">
        <f>IF(AND('Mapa final'!#REF!="Baja",'Mapa final'!#REF!="Menor"),CONCATENATE("R9C",'Mapa final'!#REF!),"")</f>
        <v>#REF!</v>
      </c>
      <c r="U44" s="53" t="e">
        <f>IF(AND('Mapa final'!#REF!="Baja",'Mapa final'!#REF!="Menor"),CONCATENATE("R9C",'Mapa final'!#REF!),"")</f>
        <v>#REF!</v>
      </c>
      <c r="V44" s="51" t="e">
        <f>IF(AND('Mapa final'!#REF!="Baja",'Mapa final'!#REF!="Moderado"),CONCATENATE("R9C",'Mapa final'!#REF!),"")</f>
        <v>#REF!</v>
      </c>
      <c r="W44" s="52" t="e">
        <f>IF(AND('Mapa final'!#REF!="Baja",'Mapa final'!#REF!="Moderado"),CONCATENATE("R9C",'Mapa final'!#REF!),"")</f>
        <v>#REF!</v>
      </c>
      <c r="X44" s="52" t="e">
        <f>IF(AND('Mapa final'!#REF!="Baja",'Mapa final'!#REF!="Moderado"),CONCATENATE("R9C",'Mapa final'!#REF!),"")</f>
        <v>#REF!</v>
      </c>
      <c r="Y44" s="52" t="e">
        <f>IF(AND('Mapa final'!#REF!="Baja",'Mapa final'!#REF!="Moderado"),CONCATENATE("R9C",'Mapa final'!#REF!),"")</f>
        <v>#REF!</v>
      </c>
      <c r="Z44" s="52" t="e">
        <f>IF(AND('Mapa final'!#REF!="Baja",'Mapa final'!#REF!="Moderado"),CONCATENATE("R9C",'Mapa final'!#REF!),"")</f>
        <v>#REF!</v>
      </c>
      <c r="AA44" s="53" t="e">
        <f>IF(AND('Mapa final'!#REF!="Baja",'Mapa final'!#REF!="Moderado"),CONCATENATE("R9C",'Mapa final'!#REF!),"")</f>
        <v>#REF!</v>
      </c>
      <c r="AB44" s="36" t="e">
        <f>IF(AND('Mapa final'!#REF!="Baja",'Mapa final'!#REF!="Mayor"),CONCATENATE("R9C",'Mapa final'!#REF!),"")</f>
        <v>#REF!</v>
      </c>
      <c r="AC44" s="37" t="e">
        <f>IF(AND('Mapa final'!#REF!="Baja",'Mapa final'!#REF!="Mayor"),CONCATENATE("R9C",'Mapa final'!#REF!),"")</f>
        <v>#REF!</v>
      </c>
      <c r="AD44" s="37" t="e">
        <f>IF(AND('Mapa final'!#REF!="Baja",'Mapa final'!#REF!="Mayor"),CONCATENATE("R9C",'Mapa final'!#REF!),"")</f>
        <v>#REF!</v>
      </c>
      <c r="AE44" s="37" t="e">
        <f>IF(AND('Mapa final'!#REF!="Baja",'Mapa final'!#REF!="Mayor"),CONCATENATE("R9C",'Mapa final'!#REF!),"")</f>
        <v>#REF!</v>
      </c>
      <c r="AF44" s="37" t="e">
        <f>IF(AND('Mapa final'!#REF!="Baja",'Mapa final'!#REF!="Mayor"),CONCATENATE("R9C",'Mapa final'!#REF!),"")</f>
        <v>#REF!</v>
      </c>
      <c r="AG44" s="38" t="e">
        <f>IF(AND('Mapa final'!#REF!="Baja",'Mapa final'!#REF!="Mayor"),CONCATENATE("R9C",'Mapa final'!#REF!),"")</f>
        <v>#REF!</v>
      </c>
      <c r="AH44" s="39" t="e">
        <f>IF(AND('Mapa final'!#REF!="Baja",'Mapa final'!#REF!="Catastrófico"),CONCATENATE("R9C",'Mapa final'!#REF!),"")</f>
        <v>#REF!</v>
      </c>
      <c r="AI44" s="40" t="e">
        <f>IF(AND('Mapa final'!#REF!="Baja",'Mapa final'!#REF!="Catastrófico"),CONCATENATE("R9C",'Mapa final'!#REF!),"")</f>
        <v>#REF!</v>
      </c>
      <c r="AJ44" s="40" t="e">
        <f>IF(AND('Mapa final'!#REF!="Baja",'Mapa final'!#REF!="Catastrófico"),CONCATENATE("R9C",'Mapa final'!#REF!),"")</f>
        <v>#REF!</v>
      </c>
      <c r="AK44" s="40" t="e">
        <f>IF(AND('Mapa final'!#REF!="Baja",'Mapa final'!#REF!="Catastrófico"),CONCATENATE("R9C",'Mapa final'!#REF!),"")</f>
        <v>#REF!</v>
      </c>
      <c r="AL44" s="40" t="e">
        <f>IF(AND('Mapa final'!#REF!="Baja",'Mapa final'!#REF!="Catastrófico"),CONCATENATE("R9C",'Mapa final'!#REF!),"")</f>
        <v>#REF!</v>
      </c>
      <c r="AM44" s="41" t="e">
        <f>IF(AND('Mapa final'!#REF!="Baja",'Mapa final'!#REF!="Catastrófico"),CONCATENATE("R9C",'Mapa final'!#REF!),"")</f>
        <v>#REF!</v>
      </c>
      <c r="AN44" s="1"/>
      <c r="AO44" s="281"/>
      <c r="AP44" s="170"/>
      <c r="AQ44" s="170"/>
      <c r="AR44" s="170"/>
      <c r="AS44" s="170"/>
      <c r="AT44" s="282"/>
      <c r="AU44" s="1"/>
      <c r="AV44" s="1"/>
      <c r="AW44" s="1"/>
      <c r="AX44" s="1"/>
      <c r="AY44" s="1"/>
      <c r="AZ44" s="1"/>
      <c r="BA44" s="1"/>
      <c r="BB44" s="1"/>
      <c r="BC44" s="1"/>
      <c r="BD44" s="1"/>
      <c r="BE44" s="1"/>
      <c r="BF44" s="1"/>
      <c r="BG44" s="1"/>
      <c r="BH44" s="1"/>
      <c r="BI44" s="1"/>
    </row>
    <row r="45" spans="1:61" ht="15.75" customHeight="1" x14ac:dyDescent="0.3">
      <c r="A45" s="1"/>
      <c r="B45" s="272"/>
      <c r="C45" s="170"/>
      <c r="D45" s="171"/>
      <c r="E45" s="262"/>
      <c r="F45" s="263"/>
      <c r="G45" s="263"/>
      <c r="H45" s="263"/>
      <c r="I45" s="263"/>
      <c r="J45" s="63" t="e">
        <f>IF(AND('Mapa final'!#REF!="Baja",'Mapa final'!#REF!="Leve"),CONCATENATE("R10C",'Mapa final'!#REF!),"")</f>
        <v>#REF!</v>
      </c>
      <c r="K45" s="64" t="e">
        <f>IF(AND('Mapa final'!#REF!="Baja",'Mapa final'!#REF!="Leve"),CONCATENATE("R10C",'Mapa final'!#REF!),"")</f>
        <v>#REF!</v>
      </c>
      <c r="L45" s="64" t="e">
        <f>IF(AND('Mapa final'!#REF!="Baja",'Mapa final'!#REF!="Leve"),CONCATENATE("R10C",'Mapa final'!#REF!),"")</f>
        <v>#REF!</v>
      </c>
      <c r="M45" s="64" t="e">
        <f>IF(AND('Mapa final'!#REF!="Baja",'Mapa final'!#REF!="Leve"),CONCATENATE("R10C",'Mapa final'!#REF!),"")</f>
        <v>#REF!</v>
      </c>
      <c r="N45" s="64" t="e">
        <f>IF(AND('Mapa final'!#REF!="Baja",'Mapa final'!#REF!="Leve"),CONCATENATE("R10C",'Mapa final'!#REF!),"")</f>
        <v>#REF!</v>
      </c>
      <c r="O45" s="65" t="e">
        <f>IF(AND('Mapa final'!#REF!="Baja",'Mapa final'!#REF!="Leve"),CONCATENATE("R10C",'Mapa final'!#REF!),"")</f>
        <v>#REF!</v>
      </c>
      <c r="P45" s="51" t="e">
        <f>IF(AND('Mapa final'!#REF!="Baja",'Mapa final'!#REF!="Menor"),CONCATENATE("R10C",'Mapa final'!#REF!),"")</f>
        <v>#REF!</v>
      </c>
      <c r="Q45" s="52" t="e">
        <f>IF(AND('Mapa final'!#REF!="Baja",'Mapa final'!#REF!="Menor"),CONCATENATE("R10C",'Mapa final'!#REF!),"")</f>
        <v>#REF!</v>
      </c>
      <c r="R45" s="52" t="e">
        <f>IF(AND('Mapa final'!#REF!="Baja",'Mapa final'!#REF!="Menor"),CONCATENATE("R10C",'Mapa final'!#REF!),"")</f>
        <v>#REF!</v>
      </c>
      <c r="S45" s="52" t="e">
        <f>IF(AND('Mapa final'!#REF!="Baja",'Mapa final'!#REF!="Menor"),CONCATENATE("R10C",'Mapa final'!#REF!),"")</f>
        <v>#REF!</v>
      </c>
      <c r="T45" s="52" t="e">
        <f>IF(AND('Mapa final'!#REF!="Baja",'Mapa final'!#REF!="Menor"),CONCATENATE("R10C",'Mapa final'!#REF!),"")</f>
        <v>#REF!</v>
      </c>
      <c r="U45" s="53" t="e">
        <f>IF(AND('Mapa final'!#REF!="Baja",'Mapa final'!#REF!="Menor"),CONCATENATE("R10C",'Mapa final'!#REF!),"")</f>
        <v>#REF!</v>
      </c>
      <c r="V45" s="54" t="e">
        <f>IF(AND('Mapa final'!#REF!="Baja",'Mapa final'!#REF!="Moderado"),CONCATENATE("R10C",'Mapa final'!#REF!),"")</f>
        <v>#REF!</v>
      </c>
      <c r="W45" s="55" t="e">
        <f>IF(AND('Mapa final'!#REF!="Baja",'Mapa final'!#REF!="Moderado"),CONCATENATE("R10C",'Mapa final'!#REF!),"")</f>
        <v>#REF!</v>
      </c>
      <c r="X45" s="55" t="e">
        <f>IF(AND('Mapa final'!#REF!="Baja",'Mapa final'!#REF!="Moderado"),CONCATENATE("R10C",'Mapa final'!#REF!),"")</f>
        <v>#REF!</v>
      </c>
      <c r="Y45" s="55" t="e">
        <f>IF(AND('Mapa final'!#REF!="Baja",'Mapa final'!#REF!="Moderado"),CONCATENATE("R10C",'Mapa final'!#REF!),"")</f>
        <v>#REF!</v>
      </c>
      <c r="Z45" s="55" t="e">
        <f>IF(AND('Mapa final'!#REF!="Baja",'Mapa final'!#REF!="Moderado"),CONCATENATE("R10C",'Mapa final'!#REF!),"")</f>
        <v>#REF!</v>
      </c>
      <c r="AA45" s="56" t="e">
        <f>IF(AND('Mapa final'!#REF!="Baja",'Mapa final'!#REF!="Moderado"),CONCATENATE("R10C",'Mapa final'!#REF!),"")</f>
        <v>#REF!</v>
      </c>
      <c r="AB45" s="42" t="e">
        <f>IF(AND('Mapa final'!#REF!="Baja",'Mapa final'!#REF!="Mayor"),CONCATENATE("R10C",'Mapa final'!#REF!),"")</f>
        <v>#REF!</v>
      </c>
      <c r="AC45" s="43" t="e">
        <f>IF(AND('Mapa final'!#REF!="Baja",'Mapa final'!#REF!="Mayor"),CONCATENATE("R10C",'Mapa final'!#REF!),"")</f>
        <v>#REF!</v>
      </c>
      <c r="AD45" s="43" t="e">
        <f>IF(AND('Mapa final'!#REF!="Baja",'Mapa final'!#REF!="Mayor"),CONCATENATE("R10C",'Mapa final'!#REF!),"")</f>
        <v>#REF!</v>
      </c>
      <c r="AE45" s="43" t="e">
        <f>IF(AND('Mapa final'!#REF!="Baja",'Mapa final'!#REF!="Mayor"),CONCATENATE("R10C",'Mapa final'!#REF!),"")</f>
        <v>#REF!</v>
      </c>
      <c r="AF45" s="43" t="e">
        <f>IF(AND('Mapa final'!#REF!="Baja",'Mapa final'!#REF!="Mayor"),CONCATENATE("R10C",'Mapa final'!#REF!),"")</f>
        <v>#REF!</v>
      </c>
      <c r="AG45" s="44" t="e">
        <f>IF(AND('Mapa final'!#REF!="Baja",'Mapa final'!#REF!="Mayor"),CONCATENATE("R10C",'Mapa final'!#REF!),"")</f>
        <v>#REF!</v>
      </c>
      <c r="AH45" s="45" t="e">
        <f>IF(AND('Mapa final'!#REF!="Baja",'Mapa final'!#REF!="Catastrófico"),CONCATENATE("R10C",'Mapa final'!#REF!),"")</f>
        <v>#REF!</v>
      </c>
      <c r="AI45" s="46" t="e">
        <f>IF(AND('Mapa final'!#REF!="Baja",'Mapa final'!#REF!="Catastrófico"),CONCATENATE("R10C",'Mapa final'!#REF!),"")</f>
        <v>#REF!</v>
      </c>
      <c r="AJ45" s="46" t="e">
        <f>IF(AND('Mapa final'!#REF!="Baja",'Mapa final'!#REF!="Catastrófico"),CONCATENATE("R10C",'Mapa final'!#REF!),"")</f>
        <v>#REF!</v>
      </c>
      <c r="AK45" s="46" t="e">
        <f>IF(AND('Mapa final'!#REF!="Baja",'Mapa final'!#REF!="Catastrófico"),CONCATENATE("R10C",'Mapa final'!#REF!),"")</f>
        <v>#REF!</v>
      </c>
      <c r="AL45" s="46" t="e">
        <f>IF(AND('Mapa final'!#REF!="Baja",'Mapa final'!#REF!="Catastrófico"),CONCATENATE("R10C",'Mapa final'!#REF!),"")</f>
        <v>#REF!</v>
      </c>
      <c r="AM45" s="47" t="e">
        <f>IF(AND('Mapa final'!#REF!="Baja",'Mapa final'!#REF!="Catastrófico"),CONCATENATE("R10C",'Mapa final'!#REF!),"")</f>
        <v>#REF!</v>
      </c>
      <c r="AN45" s="1"/>
      <c r="AO45" s="283"/>
      <c r="AP45" s="284"/>
      <c r="AQ45" s="284"/>
      <c r="AR45" s="284"/>
      <c r="AS45" s="284"/>
      <c r="AT45" s="285"/>
    </row>
    <row r="46" spans="1:61" ht="46.5" customHeight="1" x14ac:dyDescent="0.45">
      <c r="A46" s="1"/>
      <c r="B46" s="272"/>
      <c r="C46" s="170"/>
      <c r="D46" s="171"/>
      <c r="E46" s="290" t="s">
        <v>102</v>
      </c>
      <c r="F46" s="261"/>
      <c r="G46" s="261"/>
      <c r="H46" s="261"/>
      <c r="I46" s="247"/>
      <c r="J46" s="57" t="str">
        <f>IF(AND('Mapa final'!$AY$10="Muy Baja",'Mapa final'!$BA$10="Leve"),CONCATENATE("R1C",'Mapa final'!$AL$10),"")</f>
        <v/>
      </c>
      <c r="K46" s="58" t="str">
        <f>IF(AND('Mapa final'!$AY$11="Muy Baja",'Mapa final'!$BA$11="Leve"),CONCATENATE("R1C",'Mapa final'!$AL$11),"")</f>
        <v/>
      </c>
      <c r="L46" s="58" t="str">
        <f>IF(AND('Mapa final'!$AY$12="Muy Baja",'Mapa final'!$BA$12="Leve"),CONCATENATE("R1C",'Mapa final'!$AL$12),"")</f>
        <v/>
      </c>
      <c r="M46" s="58" t="str">
        <f>IF(AND('Mapa final'!$AY$13="Muy Baja",'Mapa final'!$BA$13="Leve"),CONCATENATE("R1C",'Mapa final'!$AL$13),"")</f>
        <v/>
      </c>
      <c r="N46" s="58" t="e">
        <f>IF(AND('Mapa final'!#REF!="Muy Baja",'Mapa final'!#REF!="Leve"),CONCATENATE("R1C",'Mapa final'!#REF!),"")</f>
        <v>#REF!</v>
      </c>
      <c r="O46" s="59" t="e">
        <f>IF(AND('Mapa final'!#REF!="Muy Baja",'Mapa final'!#REF!="Leve"),CONCATENATE("R1C",'Mapa final'!#REF!),"")</f>
        <v>#REF!</v>
      </c>
      <c r="P46" s="57" t="str">
        <f>IF(AND('Mapa final'!$AY$10="Muy Baja",'Mapa final'!$BA$10="Menor"),CONCATENATE("R1C",'Mapa final'!$AL$10),"")</f>
        <v/>
      </c>
      <c r="Q46" s="58" t="str">
        <f>IF(AND('Mapa final'!$AY$11="Muy Baja",'Mapa final'!$BA$11="Menor"),CONCATENATE("R1C",'Mapa final'!$AL$11),"")</f>
        <v/>
      </c>
      <c r="R46" s="58" t="str">
        <f>IF(AND('Mapa final'!$AY$12="Muy Baja",'Mapa final'!$BA$12="Menor"),CONCATENATE("R1C",'Mapa final'!$AL$12),"")</f>
        <v/>
      </c>
      <c r="S46" s="58" t="str">
        <f>IF(AND('Mapa final'!$AY$13="Muy Baja",'Mapa final'!$BA$13="Menor"),CONCATENATE("R1C",'Mapa final'!$AL$13),"")</f>
        <v/>
      </c>
      <c r="T46" s="58" t="e">
        <f>IF(AND('Mapa final'!#REF!="Muy Baja",'Mapa final'!#REF!="Menor"),CONCATENATE("R1C",'Mapa final'!#REF!),"")</f>
        <v>#REF!</v>
      </c>
      <c r="U46" s="59" t="e">
        <f>IF(AND('Mapa final'!#REF!="Muy Baja",'Mapa final'!#REF!="Menor"),CONCATENATE("R1C",'Mapa final'!#REF!),"")</f>
        <v>#REF!</v>
      </c>
      <c r="V46" s="48" t="str">
        <f>IF(AND('Mapa final'!$AY$10="Muy Baja",'Mapa final'!$BA$10="Moderado"),CONCATENATE("R1C",'Mapa final'!$AL$10),"")</f>
        <v/>
      </c>
      <c r="W46" s="66" t="str">
        <f>IF(AND('Mapa final'!$AY$11="Muy Baja",'Mapa final'!$BA$11="Moderado"),CONCATENATE("R1C",'Mapa final'!$AL$11),"")</f>
        <v/>
      </c>
      <c r="X46" s="49" t="str">
        <f>IF(AND('Mapa final'!$AY$12="Muy Baja",'Mapa final'!$BA$12="Moderado"),CONCATENATE("R1C",'Mapa final'!$AL$12),"")</f>
        <v/>
      </c>
      <c r="Y46" s="49" t="str">
        <f>IF(AND('Mapa final'!$AY$13="Muy Baja",'Mapa final'!$BA$13="Moderado"),CONCATENATE("R1C",'Mapa final'!$AL$13),"")</f>
        <v/>
      </c>
      <c r="Z46" s="49" t="e">
        <f>IF(AND('Mapa final'!#REF!="Muy Baja",'Mapa final'!#REF!="Moderado"),CONCATENATE("R1C",'Mapa final'!#REF!),"")</f>
        <v>#REF!</v>
      </c>
      <c r="AA46" s="50" t="e">
        <f>IF(AND('Mapa final'!#REF!="Muy Baja",'Mapa final'!#REF!="Moderado"),CONCATENATE("R1C",'Mapa final'!#REF!),"")</f>
        <v>#REF!</v>
      </c>
      <c r="AB46" s="30" t="str">
        <f>IF(AND('Mapa final'!$AY$10="Muy Baja",'Mapa final'!$BA$10="Mayor"),CONCATENATE("R1C",'Mapa final'!$AL$10),"")</f>
        <v/>
      </c>
      <c r="AC46" s="31" t="str">
        <f>IF(AND('Mapa final'!$AY$11="Muy Baja",'Mapa final'!$BA$11="Mayor"),CONCATENATE("R1C",'Mapa final'!$AL$11),"")</f>
        <v/>
      </c>
      <c r="AD46" s="31" t="str">
        <f>IF(AND('Mapa final'!$AY$12="Muy Baja",'Mapa final'!$BA$12="Mayor"),CONCATENATE("R1C",'Mapa final'!$AL$12),"")</f>
        <v/>
      </c>
      <c r="AE46" s="31" t="str">
        <f>IF(AND('Mapa final'!$AY$13="Muy Baja",'Mapa final'!$BA$13="Mayor"),CONCATENATE("R1C",'Mapa final'!$AL$13),"")</f>
        <v/>
      </c>
      <c r="AF46" s="31" t="e">
        <f>IF(AND('Mapa final'!#REF!="Muy Baja",'Mapa final'!#REF!="Mayor"),CONCATENATE("R1C",'Mapa final'!#REF!),"")</f>
        <v>#REF!</v>
      </c>
      <c r="AG46" s="32" t="e">
        <f>IF(AND('Mapa final'!#REF!="Muy Baja",'Mapa final'!#REF!="Mayor"),CONCATENATE("R1C",'Mapa final'!#REF!),"")</f>
        <v>#REF!</v>
      </c>
      <c r="AH46" s="33" t="str">
        <f>IF(AND('Mapa final'!$AY$10="Muy Baja",'Mapa final'!$BA$10="Catastrófico"),CONCATENATE("R1C",'Mapa final'!$AL$10),"")</f>
        <v/>
      </c>
      <c r="AI46" s="34" t="str">
        <f>IF(AND('Mapa final'!$AY$11="Muy Baja",'Mapa final'!$BA$11="Catastrófico"),CONCATENATE("R1C",'Mapa final'!$AL$11),"")</f>
        <v/>
      </c>
      <c r="AJ46" s="34" t="str">
        <f>IF(AND('Mapa final'!$AY$12="Muy Baja",'Mapa final'!$BA$12="Catastrófico"),CONCATENATE("R1C",'Mapa final'!$AL$12),"")</f>
        <v/>
      </c>
      <c r="AK46" s="34" t="str">
        <f>IF(AND('Mapa final'!$AY$13="Muy Baja",'Mapa final'!$BA$13="Catastrófico"),CONCATENATE("R1C",'Mapa final'!$AL$13),"")</f>
        <v/>
      </c>
      <c r="AL46" s="34" t="e">
        <f>IF(AND('Mapa final'!#REF!="Muy Baja",'Mapa final'!#REF!="Catastrófico"),CONCATENATE("R1C",'Mapa final'!#REF!),"")</f>
        <v>#REF!</v>
      </c>
      <c r="AM46" s="35"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3">
      <c r="A47" s="1"/>
      <c r="B47" s="272"/>
      <c r="C47" s="170"/>
      <c r="D47" s="171"/>
      <c r="E47" s="182"/>
      <c r="F47" s="170"/>
      <c r="G47" s="170"/>
      <c r="H47" s="170"/>
      <c r="I47" s="171"/>
      <c r="J47" s="60" t="str">
        <f>IF(AND('Mapa final'!$AY$14="Muy Baja",'Mapa final'!$BA$14="Leve"),CONCATENATE("R2C",'Mapa final'!$AL$14),"")</f>
        <v/>
      </c>
      <c r="K47" s="61" t="str">
        <f>IF(AND('Mapa final'!$AY$15="Muy Baja",'Mapa final'!$BA$15="Leve"),CONCATENATE("R2C",'Mapa final'!$AL$15),"")</f>
        <v/>
      </c>
      <c r="L47" s="61" t="str">
        <f>IF(AND('Mapa final'!$AY$16="Muy Baja",'Mapa final'!$BA$16="Leve"),CONCATENATE("R2C",'Mapa final'!$AL$16),"")</f>
        <v/>
      </c>
      <c r="M47" s="61" t="str">
        <f>IF(AND('Mapa final'!$AY$17="Muy Baja",'Mapa final'!$BA$17="Leve"),CONCATENATE("R2C",'Mapa final'!$AL$17),"")</f>
        <v/>
      </c>
      <c r="N47" s="61" t="str">
        <f>IF(AND('Mapa final'!$AY$18="Muy Baja",'Mapa final'!$BA$18="Leve"),CONCATENATE("R2C",'Mapa final'!$AL$18),"")</f>
        <v/>
      </c>
      <c r="O47" s="62" t="e">
        <f>IF(AND('Mapa final'!#REF!="Muy Baja",'Mapa final'!#REF!="Leve"),CONCATENATE("R2C",'Mapa final'!#REF!),"")</f>
        <v>#REF!</v>
      </c>
      <c r="P47" s="60" t="str">
        <f>IF(AND('Mapa final'!$AY$14="Muy Baja",'Mapa final'!$BA$14="Menor"),CONCATENATE("R2C",'Mapa final'!$AL$14),"")</f>
        <v/>
      </c>
      <c r="Q47" s="61" t="str">
        <f>IF(AND('Mapa final'!$AY$15="Muy Baja",'Mapa final'!$BA$15="Menor"),CONCATENATE("R2C",'Mapa final'!$AL$15),"")</f>
        <v/>
      </c>
      <c r="R47" s="61" t="str">
        <f>IF(AND('Mapa final'!$AY$16="Muy Baja",'Mapa final'!$BA$16="Menor"),CONCATENATE("R2C",'Mapa final'!$AL$16),"")</f>
        <v/>
      </c>
      <c r="S47" s="61" t="str">
        <f>IF(AND('Mapa final'!$AY$17="Muy Baja",'Mapa final'!$BA$17="Menor"),CONCATENATE("R2C",'Mapa final'!$AL$17),"")</f>
        <v/>
      </c>
      <c r="T47" s="61" t="str">
        <f>IF(AND('Mapa final'!$AY$18="Muy Baja",'Mapa final'!$BA$18="Menor"),CONCATENATE("R2C",'Mapa final'!$AL$18),"")</f>
        <v/>
      </c>
      <c r="U47" s="62" t="e">
        <f>IF(AND('Mapa final'!#REF!="Muy Baja",'Mapa final'!#REF!="Menor"),CONCATENATE("R2C",'Mapa final'!#REF!),"")</f>
        <v>#REF!</v>
      </c>
      <c r="V47" s="51" t="str">
        <f>IF(AND('Mapa final'!$AY$14="Muy Baja",'Mapa final'!$BA$14="Moderado"),CONCATENATE("R2C",'Mapa final'!$AL$14),"")</f>
        <v/>
      </c>
      <c r="W47" s="52" t="str">
        <f>IF(AND('Mapa final'!$AY$15="Muy Baja",'Mapa final'!$BA$15="Moderado"),CONCATENATE("R2C",'Mapa final'!$AL$15),"")</f>
        <v/>
      </c>
      <c r="X47" s="52" t="str">
        <f>IF(AND('Mapa final'!$AY$16="Muy Baja",'Mapa final'!$BA$16="Moderado"),CONCATENATE("R2C",'Mapa final'!$AL$16),"")</f>
        <v/>
      </c>
      <c r="Y47" s="52" t="str">
        <f>IF(AND('Mapa final'!$AY$17="Muy Baja",'Mapa final'!$BA$17="Moderado"),CONCATENATE("R2C",'Mapa final'!$AL$17),"")</f>
        <v>R2C4</v>
      </c>
      <c r="Z47" s="52" t="str">
        <f>IF(AND('Mapa final'!$AY$18="Muy Baja",'Mapa final'!$BA$18="Moderado"),CONCATENATE("R2C",'Mapa final'!$AL$18),"")</f>
        <v>R2C5</v>
      </c>
      <c r="AA47" s="53" t="e">
        <f>IF(AND('Mapa final'!#REF!="Muy Baja",'Mapa final'!#REF!="Moderado"),CONCATENATE("R2C",'Mapa final'!#REF!),"")</f>
        <v>#REF!</v>
      </c>
      <c r="AB47" s="36" t="str">
        <f>IF(AND('Mapa final'!$AY$14="Muy Baja",'Mapa final'!$BA$14="Mayor"),CONCATENATE("R2C",'Mapa final'!$AL$14),"")</f>
        <v/>
      </c>
      <c r="AC47" s="37" t="str">
        <f>IF(AND('Mapa final'!$AY$15="Muy Baja",'Mapa final'!$BA$15="Mayor"),CONCATENATE("R2C",'Mapa final'!$AL$15),"")</f>
        <v>R2C2</v>
      </c>
      <c r="AD47" s="37" t="str">
        <f>IF(AND('Mapa final'!$AY$16="Muy Baja",'Mapa final'!$BA$16="Mayor"),CONCATENATE("R2C",'Mapa final'!$AL$16),"")</f>
        <v>R2C3</v>
      </c>
      <c r="AE47" s="37" t="str">
        <f>IF(AND('Mapa final'!$AY$17="Muy Baja",'Mapa final'!$BA$17="Mayor"),CONCATENATE("R2C",'Mapa final'!$AL$17),"")</f>
        <v/>
      </c>
      <c r="AF47" s="37" t="str">
        <f>IF(AND('Mapa final'!$AY$18="Muy Baja",'Mapa final'!$BA$18="Mayor"),CONCATENATE("R2C",'Mapa final'!$AL$18),"")</f>
        <v/>
      </c>
      <c r="AG47" s="38" t="e">
        <f>IF(AND('Mapa final'!#REF!="Muy Baja",'Mapa final'!#REF!="Mayor"),CONCATENATE("R2C",'Mapa final'!#REF!),"")</f>
        <v>#REF!</v>
      </c>
      <c r="AH47" s="39" t="str">
        <f>IF(AND('Mapa final'!$AY$14="Muy Baja",'Mapa final'!$BA$14="Catastrófico"),CONCATENATE("R2C",'Mapa final'!$AL$14),"")</f>
        <v/>
      </c>
      <c r="AI47" s="40" t="str">
        <f>IF(AND('Mapa final'!$AY$15="Muy Baja",'Mapa final'!$BA$15="Catastrófico"),CONCATENATE("R2C",'Mapa final'!$AL$15),"")</f>
        <v/>
      </c>
      <c r="AJ47" s="40" t="str">
        <f>IF(AND('Mapa final'!$AY$16="Muy Baja",'Mapa final'!$BA$16="Catastrófico"),CONCATENATE("R2C",'Mapa final'!$AL$16),"")</f>
        <v/>
      </c>
      <c r="AK47" s="40" t="str">
        <f>IF(AND('Mapa final'!$AY$17="Muy Baja",'Mapa final'!$BA$17="Catastrófico"),CONCATENATE("R2C",'Mapa final'!$AL$17),"")</f>
        <v/>
      </c>
      <c r="AL47" s="40" t="str">
        <f>IF(AND('Mapa final'!$AY$18="Muy Baja",'Mapa final'!$BA$18="Catastrófico"),CONCATENATE("R2C",'Mapa final'!$AL$18),"")</f>
        <v/>
      </c>
      <c r="AM47" s="41"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3">
      <c r="A48" s="1"/>
      <c r="B48" s="272"/>
      <c r="C48" s="170"/>
      <c r="D48" s="171"/>
      <c r="E48" s="182"/>
      <c r="F48" s="170"/>
      <c r="G48" s="170"/>
      <c r="H48" s="170"/>
      <c r="I48" s="171"/>
      <c r="J48" s="60" t="e">
        <f>IF(AND('Mapa final'!#REF!="Muy Baja",'Mapa final'!#REF!="Leve"),CONCATENATE("R3C",'Mapa final'!#REF!),"")</f>
        <v>#REF!</v>
      </c>
      <c r="K48" s="61" t="e">
        <f>IF(AND('Mapa final'!#REF!="Muy Baja",'Mapa final'!#REF!="Leve"),CONCATENATE("R3C",'Mapa final'!#REF!),"")</f>
        <v>#REF!</v>
      </c>
      <c r="L48" s="61" t="e">
        <f>IF(AND('Mapa final'!#REF!="Muy Baja",'Mapa final'!#REF!="Leve"),CONCATENATE("R3C",'Mapa final'!#REF!),"")</f>
        <v>#REF!</v>
      </c>
      <c r="M48" s="61" t="e">
        <f>IF(AND('Mapa final'!#REF!="Muy Baja",'Mapa final'!#REF!="Leve"),CONCATENATE("R3C",'Mapa final'!#REF!),"")</f>
        <v>#REF!</v>
      </c>
      <c r="N48" s="61" t="e">
        <f>IF(AND('Mapa final'!#REF!="Muy Baja",'Mapa final'!#REF!="Leve"),CONCATENATE("R3C",'Mapa final'!#REF!),"")</f>
        <v>#REF!</v>
      </c>
      <c r="O48" s="62" t="e">
        <f>IF(AND('Mapa final'!#REF!="Muy Baja",'Mapa final'!#REF!="Leve"),CONCATENATE("R3C",'Mapa final'!#REF!),"")</f>
        <v>#REF!</v>
      </c>
      <c r="P48" s="60" t="e">
        <f>IF(AND('Mapa final'!#REF!="Muy Baja",'Mapa final'!#REF!="Menor"),CONCATENATE("R3C",'Mapa final'!#REF!),"")</f>
        <v>#REF!</v>
      </c>
      <c r="Q48" s="61" t="e">
        <f>IF(AND('Mapa final'!#REF!="Muy Baja",'Mapa final'!#REF!="Menor"),CONCATENATE("R3C",'Mapa final'!#REF!),"")</f>
        <v>#REF!</v>
      </c>
      <c r="R48" s="61" t="e">
        <f>IF(AND('Mapa final'!#REF!="Muy Baja",'Mapa final'!#REF!="Menor"),CONCATENATE("R3C",'Mapa final'!#REF!),"")</f>
        <v>#REF!</v>
      </c>
      <c r="S48" s="61" t="e">
        <f>IF(AND('Mapa final'!#REF!="Muy Baja",'Mapa final'!#REF!="Menor"),CONCATENATE("R3C",'Mapa final'!#REF!),"")</f>
        <v>#REF!</v>
      </c>
      <c r="T48" s="61" t="e">
        <f>IF(AND('Mapa final'!#REF!="Muy Baja",'Mapa final'!#REF!="Menor"),CONCATENATE("R3C",'Mapa final'!#REF!),"")</f>
        <v>#REF!</v>
      </c>
      <c r="U48" s="62" t="e">
        <f>IF(AND('Mapa final'!#REF!="Muy Baja",'Mapa final'!#REF!="Menor"),CONCATENATE("R3C",'Mapa final'!#REF!),"")</f>
        <v>#REF!</v>
      </c>
      <c r="V48" s="51" t="e">
        <f>IF(AND('Mapa final'!#REF!="Muy Baja",'Mapa final'!#REF!="Moderado"),CONCATENATE("R3C",'Mapa final'!#REF!),"")</f>
        <v>#REF!</v>
      </c>
      <c r="W48" s="52" t="e">
        <f>IF(AND('Mapa final'!#REF!="Muy Baja",'Mapa final'!#REF!="Moderado"),CONCATENATE("R3C",'Mapa final'!#REF!),"")</f>
        <v>#REF!</v>
      </c>
      <c r="X48" s="52" t="e">
        <f>IF(AND('Mapa final'!#REF!="Muy Baja",'Mapa final'!#REF!="Moderado"),CONCATENATE("R3C",'Mapa final'!#REF!),"")</f>
        <v>#REF!</v>
      </c>
      <c r="Y48" s="52" t="e">
        <f>IF(AND('Mapa final'!#REF!="Muy Baja",'Mapa final'!#REF!="Moderado"),CONCATENATE("R3C",'Mapa final'!#REF!),"")</f>
        <v>#REF!</v>
      </c>
      <c r="Z48" s="52" t="e">
        <f>IF(AND('Mapa final'!#REF!="Muy Baja",'Mapa final'!#REF!="Moderado"),CONCATENATE("R3C",'Mapa final'!#REF!),"")</f>
        <v>#REF!</v>
      </c>
      <c r="AA48" s="53" t="e">
        <f>IF(AND('Mapa final'!#REF!="Muy Baja",'Mapa final'!#REF!="Moderado"),CONCATENATE("R3C",'Mapa final'!#REF!),"")</f>
        <v>#REF!</v>
      </c>
      <c r="AB48" s="36" t="e">
        <f>IF(AND('Mapa final'!#REF!="Muy Baja",'Mapa final'!#REF!="Mayor"),CONCATENATE("R3C",'Mapa final'!#REF!),"")</f>
        <v>#REF!</v>
      </c>
      <c r="AC48" s="37" t="e">
        <f>IF(AND('Mapa final'!#REF!="Muy Baja",'Mapa final'!#REF!="Mayor"),CONCATENATE("R3C",'Mapa final'!#REF!),"")</f>
        <v>#REF!</v>
      </c>
      <c r="AD48" s="37" t="e">
        <f>IF(AND('Mapa final'!#REF!="Muy Baja",'Mapa final'!#REF!="Mayor"),CONCATENATE("R3C",'Mapa final'!#REF!),"")</f>
        <v>#REF!</v>
      </c>
      <c r="AE48" s="37" t="e">
        <f>IF(AND('Mapa final'!#REF!="Muy Baja",'Mapa final'!#REF!="Mayor"),CONCATENATE("R3C",'Mapa final'!#REF!),"")</f>
        <v>#REF!</v>
      </c>
      <c r="AF48" s="37" t="e">
        <f>IF(AND('Mapa final'!#REF!="Muy Baja",'Mapa final'!#REF!="Mayor"),CONCATENATE("R3C",'Mapa final'!#REF!),"")</f>
        <v>#REF!</v>
      </c>
      <c r="AG48" s="38" t="e">
        <f>IF(AND('Mapa final'!#REF!="Muy Baja",'Mapa final'!#REF!="Mayor"),CONCATENATE("R3C",'Mapa final'!#REF!),"")</f>
        <v>#REF!</v>
      </c>
      <c r="AH48" s="39" t="e">
        <f>IF(AND('Mapa final'!#REF!="Muy Baja",'Mapa final'!#REF!="Catastrófico"),CONCATENATE("R3C",'Mapa final'!#REF!),"")</f>
        <v>#REF!</v>
      </c>
      <c r="AI48" s="40" t="e">
        <f>IF(AND('Mapa final'!#REF!="Muy Baja",'Mapa final'!#REF!="Catastrófico"),CONCATENATE("R3C",'Mapa final'!#REF!),"")</f>
        <v>#REF!</v>
      </c>
      <c r="AJ48" s="40" t="e">
        <f>IF(AND('Mapa final'!#REF!="Muy Baja",'Mapa final'!#REF!="Catastrófico"),CONCATENATE("R3C",'Mapa final'!#REF!),"")</f>
        <v>#REF!</v>
      </c>
      <c r="AK48" s="40" t="e">
        <f>IF(AND('Mapa final'!#REF!="Muy Baja",'Mapa final'!#REF!="Catastrófico"),CONCATENATE("R3C",'Mapa final'!#REF!),"")</f>
        <v>#REF!</v>
      </c>
      <c r="AL48" s="40" t="e">
        <f>IF(AND('Mapa final'!#REF!="Muy Baja",'Mapa final'!#REF!="Catastrófico"),CONCATENATE("R3C",'Mapa final'!#REF!),"")</f>
        <v>#REF!</v>
      </c>
      <c r="AM48" s="41"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3">
      <c r="A49" s="1"/>
      <c r="B49" s="272"/>
      <c r="C49" s="170"/>
      <c r="D49" s="171"/>
      <c r="E49" s="182"/>
      <c r="F49" s="170"/>
      <c r="G49" s="170"/>
      <c r="H49" s="170"/>
      <c r="I49" s="171"/>
      <c r="J49" s="60" t="e">
        <f>IF(AND('Mapa final'!#REF!="Muy Baja",'Mapa final'!#REF!="Leve"),CONCATENATE("R4C",'Mapa final'!#REF!),"")</f>
        <v>#REF!</v>
      </c>
      <c r="K49" s="61" t="e">
        <f>IF(AND('Mapa final'!#REF!="Muy Baja",'Mapa final'!#REF!="Leve"),CONCATENATE("R4C",'Mapa final'!#REF!),"")</f>
        <v>#REF!</v>
      </c>
      <c r="L49" s="61" t="e">
        <f>IF(AND('Mapa final'!#REF!="Muy Baja",'Mapa final'!#REF!="Leve"),CONCATENATE("R4C",'Mapa final'!#REF!),"")</f>
        <v>#REF!</v>
      </c>
      <c r="M49" s="61" t="e">
        <f>IF(AND('Mapa final'!#REF!="Muy Baja",'Mapa final'!#REF!="Leve"),CONCATENATE("R4C",'Mapa final'!#REF!),"")</f>
        <v>#REF!</v>
      </c>
      <c r="N49" s="61" t="e">
        <f>IF(AND('Mapa final'!#REF!="Muy Baja",'Mapa final'!#REF!="Leve"),CONCATENATE("R4C",'Mapa final'!#REF!),"")</f>
        <v>#REF!</v>
      </c>
      <c r="O49" s="62" t="e">
        <f>IF(AND('Mapa final'!#REF!="Muy Baja",'Mapa final'!#REF!="Leve"),CONCATENATE("R4C",'Mapa final'!#REF!),"")</f>
        <v>#REF!</v>
      </c>
      <c r="P49" s="60" t="e">
        <f>IF(AND('Mapa final'!#REF!="Muy Baja",'Mapa final'!#REF!="Menor"),CONCATENATE("R4C",'Mapa final'!#REF!),"")</f>
        <v>#REF!</v>
      </c>
      <c r="Q49" s="61" t="e">
        <f>IF(AND('Mapa final'!#REF!="Muy Baja",'Mapa final'!#REF!="Menor"),CONCATENATE("R4C",'Mapa final'!#REF!),"")</f>
        <v>#REF!</v>
      </c>
      <c r="R49" s="61" t="e">
        <f>IF(AND('Mapa final'!#REF!="Muy Baja",'Mapa final'!#REF!="Menor"),CONCATENATE("R4C",'Mapa final'!#REF!),"")</f>
        <v>#REF!</v>
      </c>
      <c r="S49" s="61" t="e">
        <f>IF(AND('Mapa final'!#REF!="Muy Baja",'Mapa final'!#REF!="Menor"),CONCATENATE("R4C",'Mapa final'!#REF!),"")</f>
        <v>#REF!</v>
      </c>
      <c r="T49" s="61" t="e">
        <f>IF(AND('Mapa final'!#REF!="Muy Baja",'Mapa final'!#REF!="Menor"),CONCATENATE("R4C",'Mapa final'!#REF!),"")</f>
        <v>#REF!</v>
      </c>
      <c r="U49" s="62" t="e">
        <f>IF(AND('Mapa final'!#REF!="Muy Baja",'Mapa final'!#REF!="Menor"),CONCATENATE("R4C",'Mapa final'!#REF!),"")</f>
        <v>#REF!</v>
      </c>
      <c r="V49" s="51" t="e">
        <f>IF(AND('Mapa final'!#REF!="Muy Baja",'Mapa final'!#REF!="Moderado"),CONCATENATE("R4C",'Mapa final'!#REF!),"")</f>
        <v>#REF!</v>
      </c>
      <c r="W49" s="52" t="e">
        <f>IF(AND('Mapa final'!#REF!="Muy Baja",'Mapa final'!#REF!="Moderado"),CONCATENATE("R4C",'Mapa final'!#REF!),"")</f>
        <v>#REF!</v>
      </c>
      <c r="X49" s="52" t="e">
        <f>IF(AND('Mapa final'!#REF!="Muy Baja",'Mapa final'!#REF!="Moderado"),CONCATENATE("R4C",'Mapa final'!#REF!),"")</f>
        <v>#REF!</v>
      </c>
      <c r="Y49" s="52" t="e">
        <f>IF(AND('Mapa final'!#REF!="Muy Baja",'Mapa final'!#REF!="Moderado"),CONCATENATE("R4C",'Mapa final'!#REF!),"")</f>
        <v>#REF!</v>
      </c>
      <c r="Z49" s="52" t="e">
        <f>IF(AND('Mapa final'!#REF!="Muy Baja",'Mapa final'!#REF!="Moderado"),CONCATENATE("R4C",'Mapa final'!#REF!),"")</f>
        <v>#REF!</v>
      </c>
      <c r="AA49" s="53" t="e">
        <f>IF(AND('Mapa final'!#REF!="Muy Baja",'Mapa final'!#REF!="Moderado"),CONCATENATE("R4C",'Mapa final'!#REF!),"")</f>
        <v>#REF!</v>
      </c>
      <c r="AB49" s="36" t="e">
        <f>IF(AND('Mapa final'!#REF!="Muy Baja",'Mapa final'!#REF!="Mayor"),CONCATENATE("R4C",'Mapa final'!#REF!),"")</f>
        <v>#REF!</v>
      </c>
      <c r="AC49" s="37" t="e">
        <f>IF(AND('Mapa final'!#REF!="Muy Baja",'Mapa final'!#REF!="Mayor"),CONCATENATE("R4C",'Mapa final'!#REF!),"")</f>
        <v>#REF!</v>
      </c>
      <c r="AD49" s="37" t="e">
        <f>IF(AND('Mapa final'!#REF!="Muy Baja",'Mapa final'!#REF!="Mayor"),CONCATENATE("R4C",'Mapa final'!#REF!),"")</f>
        <v>#REF!</v>
      </c>
      <c r="AE49" s="37" t="e">
        <f>IF(AND('Mapa final'!#REF!="Muy Baja",'Mapa final'!#REF!="Mayor"),CONCATENATE("R4C",'Mapa final'!#REF!),"")</f>
        <v>#REF!</v>
      </c>
      <c r="AF49" s="37" t="e">
        <f>IF(AND('Mapa final'!#REF!="Muy Baja",'Mapa final'!#REF!="Mayor"),CONCATENATE("R4C",'Mapa final'!#REF!),"")</f>
        <v>#REF!</v>
      </c>
      <c r="AG49" s="38" t="e">
        <f>IF(AND('Mapa final'!#REF!="Muy Baja",'Mapa final'!#REF!="Mayor"),CONCATENATE("R4C",'Mapa final'!#REF!),"")</f>
        <v>#REF!</v>
      </c>
      <c r="AH49" s="39" t="e">
        <f>IF(AND('Mapa final'!#REF!="Muy Baja",'Mapa final'!#REF!="Catastrófico"),CONCATENATE("R4C",'Mapa final'!#REF!),"")</f>
        <v>#REF!</v>
      </c>
      <c r="AI49" s="40" t="e">
        <f>IF(AND('Mapa final'!#REF!="Muy Baja",'Mapa final'!#REF!="Catastrófico"),CONCATENATE("R4C",'Mapa final'!#REF!),"")</f>
        <v>#REF!</v>
      </c>
      <c r="AJ49" s="40" t="e">
        <f>IF(AND('Mapa final'!#REF!="Muy Baja",'Mapa final'!#REF!="Catastrófico"),CONCATENATE("R4C",'Mapa final'!#REF!),"")</f>
        <v>#REF!</v>
      </c>
      <c r="AK49" s="40" t="e">
        <f>IF(AND('Mapa final'!#REF!="Muy Baja",'Mapa final'!#REF!="Catastrófico"),CONCATENATE("R4C",'Mapa final'!#REF!),"")</f>
        <v>#REF!</v>
      </c>
      <c r="AL49" s="40" t="e">
        <f>IF(AND('Mapa final'!#REF!="Muy Baja",'Mapa final'!#REF!="Catastrófico"),CONCATENATE("R4C",'Mapa final'!#REF!),"")</f>
        <v>#REF!</v>
      </c>
      <c r="AM49" s="41"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3">
      <c r="A50" s="1"/>
      <c r="B50" s="272"/>
      <c r="C50" s="170"/>
      <c r="D50" s="171"/>
      <c r="E50" s="182"/>
      <c r="F50" s="170"/>
      <c r="G50" s="170"/>
      <c r="H50" s="170"/>
      <c r="I50" s="171"/>
      <c r="J50" s="60" t="e">
        <f>IF(AND('Mapa final'!#REF!="Muy Baja",'Mapa final'!#REF!="Leve"),CONCATENATE("R5C",'Mapa final'!#REF!),"")</f>
        <v>#REF!</v>
      </c>
      <c r="K50" s="61" t="e">
        <f>IF(AND('Mapa final'!#REF!="Muy Baja",'Mapa final'!#REF!="Leve"),CONCATENATE("R5C",'Mapa final'!#REF!),"")</f>
        <v>#REF!</v>
      </c>
      <c r="L50" s="61" t="e">
        <f>IF(AND('Mapa final'!#REF!="Muy Baja",'Mapa final'!#REF!="Leve"),CONCATENATE("R5C",'Mapa final'!#REF!),"")</f>
        <v>#REF!</v>
      </c>
      <c r="M50" s="61" t="e">
        <f>IF(AND('Mapa final'!#REF!="Muy Baja",'Mapa final'!#REF!="Leve"),CONCATENATE("R5C",'Mapa final'!#REF!),"")</f>
        <v>#REF!</v>
      </c>
      <c r="N50" s="61" t="e">
        <f>IF(AND('Mapa final'!#REF!="Muy Baja",'Mapa final'!#REF!="Leve"),CONCATENATE("R5C",'Mapa final'!#REF!),"")</f>
        <v>#REF!</v>
      </c>
      <c r="O50" s="62" t="e">
        <f>IF(AND('Mapa final'!#REF!="Muy Baja",'Mapa final'!#REF!="Leve"),CONCATENATE("R5C",'Mapa final'!#REF!),"")</f>
        <v>#REF!</v>
      </c>
      <c r="P50" s="60" t="e">
        <f>IF(AND('Mapa final'!#REF!="Muy Baja",'Mapa final'!#REF!="Menor"),CONCATENATE("R5C",'Mapa final'!#REF!),"")</f>
        <v>#REF!</v>
      </c>
      <c r="Q50" s="61" t="e">
        <f>IF(AND('Mapa final'!#REF!="Muy Baja",'Mapa final'!#REF!="Menor"),CONCATENATE("R5C",'Mapa final'!#REF!),"")</f>
        <v>#REF!</v>
      </c>
      <c r="R50" s="61" t="e">
        <f>IF(AND('Mapa final'!#REF!="Muy Baja",'Mapa final'!#REF!="Menor"),CONCATENATE("R5C",'Mapa final'!#REF!),"")</f>
        <v>#REF!</v>
      </c>
      <c r="S50" s="61" t="e">
        <f>IF(AND('Mapa final'!#REF!="Muy Baja",'Mapa final'!#REF!="Menor"),CONCATENATE("R5C",'Mapa final'!#REF!),"")</f>
        <v>#REF!</v>
      </c>
      <c r="T50" s="61" t="e">
        <f>IF(AND('Mapa final'!#REF!="Muy Baja",'Mapa final'!#REF!="Menor"),CONCATENATE("R5C",'Mapa final'!#REF!),"")</f>
        <v>#REF!</v>
      </c>
      <c r="U50" s="62" t="e">
        <f>IF(AND('Mapa final'!#REF!="Muy Baja",'Mapa final'!#REF!="Menor"),CONCATENATE("R5C",'Mapa final'!#REF!),"")</f>
        <v>#REF!</v>
      </c>
      <c r="V50" s="51" t="e">
        <f>IF(AND('Mapa final'!#REF!="Muy Baja",'Mapa final'!#REF!="Moderado"),CONCATENATE("R5C",'Mapa final'!#REF!),"")</f>
        <v>#REF!</v>
      </c>
      <c r="W50" s="52" t="e">
        <f>IF(AND('Mapa final'!#REF!="Muy Baja",'Mapa final'!#REF!="Moderado"),CONCATENATE("R5C",'Mapa final'!#REF!),"")</f>
        <v>#REF!</v>
      </c>
      <c r="X50" s="52" t="e">
        <f>IF(AND('Mapa final'!#REF!="Muy Baja",'Mapa final'!#REF!="Moderado"),CONCATENATE("R5C",'Mapa final'!#REF!),"")</f>
        <v>#REF!</v>
      </c>
      <c r="Y50" s="52" t="e">
        <f>IF(AND('Mapa final'!#REF!="Muy Baja",'Mapa final'!#REF!="Moderado"),CONCATENATE("R5C",'Mapa final'!#REF!),"")</f>
        <v>#REF!</v>
      </c>
      <c r="Z50" s="52" t="e">
        <f>IF(AND('Mapa final'!#REF!="Muy Baja",'Mapa final'!#REF!="Moderado"),CONCATENATE("R5C",'Mapa final'!#REF!),"")</f>
        <v>#REF!</v>
      </c>
      <c r="AA50" s="53" t="e">
        <f>IF(AND('Mapa final'!#REF!="Muy Baja",'Mapa final'!#REF!="Moderado"),CONCATENATE("R5C",'Mapa final'!#REF!),"")</f>
        <v>#REF!</v>
      </c>
      <c r="AB50" s="36" t="e">
        <f>IF(AND('Mapa final'!#REF!="Muy Baja",'Mapa final'!#REF!="Mayor"),CONCATENATE("R5C",'Mapa final'!#REF!),"")</f>
        <v>#REF!</v>
      </c>
      <c r="AC50" s="37" t="e">
        <f>IF(AND('Mapa final'!#REF!="Muy Baja",'Mapa final'!#REF!="Mayor"),CONCATENATE("R5C",'Mapa final'!#REF!),"")</f>
        <v>#REF!</v>
      </c>
      <c r="AD50" s="37" t="e">
        <f>IF(AND('Mapa final'!#REF!="Muy Baja",'Mapa final'!#REF!="Mayor"),CONCATENATE("R5C",'Mapa final'!#REF!),"")</f>
        <v>#REF!</v>
      </c>
      <c r="AE50" s="37" t="e">
        <f>IF(AND('Mapa final'!#REF!="Muy Baja",'Mapa final'!#REF!="Mayor"),CONCATENATE("R5C",'Mapa final'!#REF!),"")</f>
        <v>#REF!</v>
      </c>
      <c r="AF50" s="37" t="e">
        <f>IF(AND('Mapa final'!#REF!="Muy Baja",'Mapa final'!#REF!="Mayor"),CONCATENATE("R5C",'Mapa final'!#REF!),"")</f>
        <v>#REF!</v>
      </c>
      <c r="AG50" s="38" t="e">
        <f>IF(AND('Mapa final'!#REF!="Muy Baja",'Mapa final'!#REF!="Mayor"),CONCATENATE("R5C",'Mapa final'!#REF!),"")</f>
        <v>#REF!</v>
      </c>
      <c r="AH50" s="39" t="e">
        <f>IF(AND('Mapa final'!#REF!="Muy Baja",'Mapa final'!#REF!="Catastrófico"),CONCATENATE("R5C",'Mapa final'!#REF!),"")</f>
        <v>#REF!</v>
      </c>
      <c r="AI50" s="40" t="e">
        <f>IF(AND('Mapa final'!#REF!="Muy Baja",'Mapa final'!#REF!="Catastrófico"),CONCATENATE("R5C",'Mapa final'!#REF!),"")</f>
        <v>#REF!</v>
      </c>
      <c r="AJ50" s="40" t="e">
        <f>IF(AND('Mapa final'!#REF!="Muy Baja",'Mapa final'!#REF!="Catastrófico"),CONCATENATE("R5C",'Mapa final'!#REF!),"")</f>
        <v>#REF!</v>
      </c>
      <c r="AK50" s="40" t="e">
        <f>IF(AND('Mapa final'!#REF!="Muy Baja",'Mapa final'!#REF!="Catastrófico"),CONCATENATE("R5C",'Mapa final'!#REF!),"")</f>
        <v>#REF!</v>
      </c>
      <c r="AL50" s="40" t="e">
        <f>IF(AND('Mapa final'!#REF!="Muy Baja",'Mapa final'!#REF!="Catastrófico"),CONCATENATE("R5C",'Mapa final'!#REF!),"")</f>
        <v>#REF!</v>
      </c>
      <c r="AM50" s="41"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3">
      <c r="A51" s="1"/>
      <c r="B51" s="272"/>
      <c r="C51" s="170"/>
      <c r="D51" s="171"/>
      <c r="E51" s="182"/>
      <c r="F51" s="170"/>
      <c r="G51" s="170"/>
      <c r="H51" s="170"/>
      <c r="I51" s="171"/>
      <c r="J51" s="60" t="e">
        <f>IF(AND('Mapa final'!#REF!="Muy Baja",'Mapa final'!#REF!="Leve"),CONCATENATE("R6C",'Mapa final'!#REF!),"")</f>
        <v>#REF!</v>
      </c>
      <c r="K51" s="61" t="e">
        <f>IF(AND('Mapa final'!#REF!="Muy Baja",'Mapa final'!#REF!="Leve"),CONCATENATE("R6C",'Mapa final'!#REF!),"")</f>
        <v>#REF!</v>
      </c>
      <c r="L51" s="61" t="e">
        <f>IF(AND('Mapa final'!#REF!="Muy Baja",'Mapa final'!#REF!="Leve"),CONCATENATE("R6C",'Mapa final'!#REF!),"")</f>
        <v>#REF!</v>
      </c>
      <c r="M51" s="61" t="e">
        <f>IF(AND('Mapa final'!#REF!="Muy Baja",'Mapa final'!#REF!="Leve"),CONCATENATE("R6C",'Mapa final'!#REF!),"")</f>
        <v>#REF!</v>
      </c>
      <c r="N51" s="61" t="e">
        <f>IF(AND('Mapa final'!#REF!="Muy Baja",'Mapa final'!#REF!="Leve"),CONCATENATE("R6C",'Mapa final'!#REF!),"")</f>
        <v>#REF!</v>
      </c>
      <c r="O51" s="62" t="e">
        <f>IF(AND('Mapa final'!#REF!="Muy Baja",'Mapa final'!#REF!="Leve"),CONCATENATE("R6C",'Mapa final'!#REF!),"")</f>
        <v>#REF!</v>
      </c>
      <c r="P51" s="60" t="e">
        <f>IF(AND('Mapa final'!#REF!="Muy Baja",'Mapa final'!#REF!="Menor"),CONCATENATE("R6C",'Mapa final'!#REF!),"")</f>
        <v>#REF!</v>
      </c>
      <c r="Q51" s="61" t="e">
        <f>IF(AND('Mapa final'!#REF!="Muy Baja",'Mapa final'!#REF!="Menor"),CONCATENATE("R6C",'Mapa final'!#REF!),"")</f>
        <v>#REF!</v>
      </c>
      <c r="R51" s="61" t="e">
        <f>IF(AND('Mapa final'!#REF!="Muy Baja",'Mapa final'!#REF!="Menor"),CONCATENATE("R6C",'Mapa final'!#REF!),"")</f>
        <v>#REF!</v>
      </c>
      <c r="S51" s="61" t="e">
        <f>IF(AND('Mapa final'!#REF!="Muy Baja",'Mapa final'!#REF!="Menor"),CONCATENATE("R6C",'Mapa final'!#REF!),"")</f>
        <v>#REF!</v>
      </c>
      <c r="T51" s="61" t="e">
        <f>IF(AND('Mapa final'!#REF!="Muy Baja",'Mapa final'!#REF!="Menor"),CONCATENATE("R6C",'Mapa final'!#REF!),"")</f>
        <v>#REF!</v>
      </c>
      <c r="U51" s="62" t="e">
        <f>IF(AND('Mapa final'!#REF!="Muy Baja",'Mapa final'!#REF!="Menor"),CONCATENATE("R6C",'Mapa final'!#REF!),"")</f>
        <v>#REF!</v>
      </c>
      <c r="V51" s="51" t="e">
        <f>IF(AND('Mapa final'!#REF!="Muy Baja",'Mapa final'!#REF!="Moderado"),CONCATENATE("R6C",'Mapa final'!#REF!),"")</f>
        <v>#REF!</v>
      </c>
      <c r="W51" s="52" t="e">
        <f>IF(AND('Mapa final'!#REF!="Muy Baja",'Mapa final'!#REF!="Moderado"),CONCATENATE("R6C",'Mapa final'!#REF!),"")</f>
        <v>#REF!</v>
      </c>
      <c r="X51" s="52" t="e">
        <f>IF(AND('Mapa final'!#REF!="Muy Baja",'Mapa final'!#REF!="Moderado"),CONCATENATE("R6C",'Mapa final'!#REF!),"")</f>
        <v>#REF!</v>
      </c>
      <c r="Y51" s="52" t="e">
        <f>IF(AND('Mapa final'!#REF!="Muy Baja",'Mapa final'!#REF!="Moderado"),CONCATENATE("R6C",'Mapa final'!#REF!),"")</f>
        <v>#REF!</v>
      </c>
      <c r="Z51" s="52" t="e">
        <f>IF(AND('Mapa final'!#REF!="Muy Baja",'Mapa final'!#REF!="Moderado"),CONCATENATE("R6C",'Mapa final'!#REF!),"")</f>
        <v>#REF!</v>
      </c>
      <c r="AA51" s="53" t="e">
        <f>IF(AND('Mapa final'!#REF!="Muy Baja",'Mapa final'!#REF!="Moderado"),CONCATENATE("R6C",'Mapa final'!#REF!),"")</f>
        <v>#REF!</v>
      </c>
      <c r="AB51" s="36" t="e">
        <f>IF(AND('Mapa final'!#REF!="Muy Baja",'Mapa final'!#REF!="Mayor"),CONCATENATE("R6C",'Mapa final'!#REF!),"")</f>
        <v>#REF!</v>
      </c>
      <c r="AC51" s="37" t="e">
        <f>IF(AND('Mapa final'!#REF!="Muy Baja",'Mapa final'!#REF!="Mayor"),CONCATENATE("R6C",'Mapa final'!#REF!),"")</f>
        <v>#REF!</v>
      </c>
      <c r="AD51" s="37" t="e">
        <f>IF(AND('Mapa final'!#REF!="Muy Baja",'Mapa final'!#REF!="Mayor"),CONCATENATE("R6C",'Mapa final'!#REF!),"")</f>
        <v>#REF!</v>
      </c>
      <c r="AE51" s="37" t="e">
        <f>IF(AND('Mapa final'!#REF!="Muy Baja",'Mapa final'!#REF!="Mayor"),CONCATENATE("R6C",'Mapa final'!#REF!),"")</f>
        <v>#REF!</v>
      </c>
      <c r="AF51" s="37" t="e">
        <f>IF(AND('Mapa final'!#REF!="Muy Baja",'Mapa final'!#REF!="Mayor"),CONCATENATE("R6C",'Mapa final'!#REF!),"")</f>
        <v>#REF!</v>
      </c>
      <c r="AG51" s="38" t="e">
        <f>IF(AND('Mapa final'!#REF!="Muy Baja",'Mapa final'!#REF!="Mayor"),CONCATENATE("R6C",'Mapa final'!#REF!),"")</f>
        <v>#REF!</v>
      </c>
      <c r="AH51" s="39" t="e">
        <f>IF(AND('Mapa final'!#REF!="Muy Baja",'Mapa final'!#REF!="Catastrófico"),CONCATENATE("R6C",'Mapa final'!#REF!),"")</f>
        <v>#REF!</v>
      </c>
      <c r="AI51" s="40" t="e">
        <f>IF(AND('Mapa final'!#REF!="Muy Baja",'Mapa final'!#REF!="Catastrófico"),CONCATENATE("R6C",'Mapa final'!#REF!),"")</f>
        <v>#REF!</v>
      </c>
      <c r="AJ51" s="40" t="e">
        <f>IF(AND('Mapa final'!#REF!="Muy Baja",'Mapa final'!#REF!="Catastrófico"),CONCATENATE("R6C",'Mapa final'!#REF!),"")</f>
        <v>#REF!</v>
      </c>
      <c r="AK51" s="40" t="e">
        <f>IF(AND('Mapa final'!#REF!="Muy Baja",'Mapa final'!#REF!="Catastrófico"),CONCATENATE("R6C",'Mapa final'!#REF!),"")</f>
        <v>#REF!</v>
      </c>
      <c r="AL51" s="40" t="e">
        <f>IF(AND('Mapa final'!#REF!="Muy Baja",'Mapa final'!#REF!="Catastrófico"),CONCATENATE("R6C",'Mapa final'!#REF!),"")</f>
        <v>#REF!</v>
      </c>
      <c r="AM51" s="41"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3">
      <c r="A52" s="1"/>
      <c r="B52" s="272"/>
      <c r="C52" s="170"/>
      <c r="D52" s="171"/>
      <c r="E52" s="182"/>
      <c r="F52" s="170"/>
      <c r="G52" s="170"/>
      <c r="H52" s="170"/>
      <c r="I52" s="171"/>
      <c r="J52" s="60" t="e">
        <f>IF(AND('Mapa final'!#REF!="Muy Baja",'Mapa final'!#REF!="Leve"),CONCATENATE("R7C",'Mapa final'!#REF!),"")</f>
        <v>#REF!</v>
      </c>
      <c r="K52" s="61" t="e">
        <f>IF(AND('Mapa final'!#REF!="Muy Baja",'Mapa final'!#REF!="Leve"),CONCATENATE("R7C",'Mapa final'!#REF!),"")</f>
        <v>#REF!</v>
      </c>
      <c r="L52" s="61" t="e">
        <f>IF(AND('Mapa final'!#REF!="Muy Baja",'Mapa final'!#REF!="Leve"),CONCATENATE("R7C",'Mapa final'!#REF!),"")</f>
        <v>#REF!</v>
      </c>
      <c r="M52" s="61" t="e">
        <f>IF(AND('Mapa final'!#REF!="Muy Baja",'Mapa final'!#REF!="Leve"),CONCATENATE("R7C",'Mapa final'!#REF!),"")</f>
        <v>#REF!</v>
      </c>
      <c r="N52" s="61" t="e">
        <f>IF(AND('Mapa final'!#REF!="Muy Baja",'Mapa final'!#REF!="Leve"),CONCATENATE("R7C",'Mapa final'!#REF!),"")</f>
        <v>#REF!</v>
      </c>
      <c r="O52" s="62" t="e">
        <f>IF(AND('Mapa final'!#REF!="Muy Baja",'Mapa final'!#REF!="Leve"),CONCATENATE("R7C",'Mapa final'!#REF!),"")</f>
        <v>#REF!</v>
      </c>
      <c r="P52" s="60" t="e">
        <f>IF(AND('Mapa final'!#REF!="Muy Baja",'Mapa final'!#REF!="Menor"),CONCATENATE("R7C",'Mapa final'!#REF!),"")</f>
        <v>#REF!</v>
      </c>
      <c r="Q52" s="61" t="e">
        <f>IF(AND('Mapa final'!#REF!="Muy Baja",'Mapa final'!#REF!="Menor"),CONCATENATE("R7C",'Mapa final'!#REF!),"")</f>
        <v>#REF!</v>
      </c>
      <c r="R52" s="61" t="e">
        <f>IF(AND('Mapa final'!#REF!="Muy Baja",'Mapa final'!#REF!="Menor"),CONCATENATE("R7C",'Mapa final'!#REF!),"")</f>
        <v>#REF!</v>
      </c>
      <c r="S52" s="61" t="e">
        <f>IF(AND('Mapa final'!#REF!="Muy Baja",'Mapa final'!#REF!="Menor"),CONCATENATE("R7C",'Mapa final'!#REF!),"")</f>
        <v>#REF!</v>
      </c>
      <c r="T52" s="61" t="e">
        <f>IF(AND('Mapa final'!#REF!="Muy Baja",'Mapa final'!#REF!="Menor"),CONCATENATE("R7C",'Mapa final'!#REF!),"")</f>
        <v>#REF!</v>
      </c>
      <c r="U52" s="62" t="e">
        <f>IF(AND('Mapa final'!#REF!="Muy Baja",'Mapa final'!#REF!="Menor"),CONCATENATE("R7C",'Mapa final'!#REF!),"")</f>
        <v>#REF!</v>
      </c>
      <c r="V52" s="51" t="e">
        <f>IF(AND('Mapa final'!#REF!="Muy Baja",'Mapa final'!#REF!="Moderado"),CONCATENATE("R7C",'Mapa final'!#REF!),"")</f>
        <v>#REF!</v>
      </c>
      <c r="W52" s="52" t="e">
        <f>IF(AND('Mapa final'!#REF!="Muy Baja",'Mapa final'!#REF!="Moderado"),CONCATENATE("R7C",'Mapa final'!#REF!),"")</f>
        <v>#REF!</v>
      </c>
      <c r="X52" s="52" t="e">
        <f>IF(AND('Mapa final'!#REF!="Muy Baja",'Mapa final'!#REF!="Moderado"),CONCATENATE("R7C",'Mapa final'!#REF!),"")</f>
        <v>#REF!</v>
      </c>
      <c r="Y52" s="52" t="e">
        <f>IF(AND('Mapa final'!#REF!="Muy Baja",'Mapa final'!#REF!="Moderado"),CONCATENATE("R7C",'Mapa final'!#REF!),"")</f>
        <v>#REF!</v>
      </c>
      <c r="Z52" s="52" t="e">
        <f>IF(AND('Mapa final'!#REF!="Muy Baja",'Mapa final'!#REF!="Moderado"),CONCATENATE("R7C",'Mapa final'!#REF!),"")</f>
        <v>#REF!</v>
      </c>
      <c r="AA52" s="53" t="e">
        <f>IF(AND('Mapa final'!#REF!="Muy Baja",'Mapa final'!#REF!="Moderado"),CONCATENATE("R7C",'Mapa final'!#REF!),"")</f>
        <v>#REF!</v>
      </c>
      <c r="AB52" s="36" t="e">
        <f>IF(AND('Mapa final'!#REF!="Muy Baja",'Mapa final'!#REF!="Mayor"),CONCATENATE("R7C",'Mapa final'!#REF!),"")</f>
        <v>#REF!</v>
      </c>
      <c r="AC52" s="37" t="e">
        <f>IF(AND('Mapa final'!#REF!="Muy Baja",'Mapa final'!#REF!="Mayor"),CONCATENATE("R7C",'Mapa final'!#REF!),"")</f>
        <v>#REF!</v>
      </c>
      <c r="AD52" s="37" t="e">
        <f>IF(AND('Mapa final'!#REF!="Muy Baja",'Mapa final'!#REF!="Mayor"),CONCATENATE("R7C",'Mapa final'!#REF!),"")</f>
        <v>#REF!</v>
      </c>
      <c r="AE52" s="37" t="e">
        <f>IF(AND('Mapa final'!#REF!="Muy Baja",'Mapa final'!#REF!="Mayor"),CONCATENATE("R7C",'Mapa final'!#REF!),"")</f>
        <v>#REF!</v>
      </c>
      <c r="AF52" s="37" t="e">
        <f>IF(AND('Mapa final'!#REF!="Muy Baja",'Mapa final'!#REF!="Mayor"),CONCATENATE("R7C",'Mapa final'!#REF!),"")</f>
        <v>#REF!</v>
      </c>
      <c r="AG52" s="38" t="e">
        <f>IF(AND('Mapa final'!#REF!="Muy Baja",'Mapa final'!#REF!="Mayor"),CONCATENATE("R7C",'Mapa final'!#REF!),"")</f>
        <v>#REF!</v>
      </c>
      <c r="AH52" s="39" t="e">
        <f>IF(AND('Mapa final'!#REF!="Muy Baja",'Mapa final'!#REF!="Catastrófico"),CONCATENATE("R7C",'Mapa final'!#REF!),"")</f>
        <v>#REF!</v>
      </c>
      <c r="AI52" s="40" t="e">
        <f>IF(AND('Mapa final'!#REF!="Muy Baja",'Mapa final'!#REF!="Catastrófico"),CONCATENATE("R7C",'Mapa final'!#REF!),"")</f>
        <v>#REF!</v>
      </c>
      <c r="AJ52" s="40" t="e">
        <f>IF(AND('Mapa final'!#REF!="Muy Baja",'Mapa final'!#REF!="Catastrófico"),CONCATENATE("R7C",'Mapa final'!#REF!),"")</f>
        <v>#REF!</v>
      </c>
      <c r="AK52" s="40" t="e">
        <f>IF(AND('Mapa final'!#REF!="Muy Baja",'Mapa final'!#REF!="Catastrófico"),CONCATENATE("R7C",'Mapa final'!#REF!),"")</f>
        <v>#REF!</v>
      </c>
      <c r="AL52" s="40" t="e">
        <f>IF(AND('Mapa final'!#REF!="Muy Baja",'Mapa final'!#REF!="Catastrófico"),CONCATENATE("R7C",'Mapa final'!#REF!),"")</f>
        <v>#REF!</v>
      </c>
      <c r="AM52" s="41"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3">
      <c r="A53" s="1"/>
      <c r="B53" s="272"/>
      <c r="C53" s="170"/>
      <c r="D53" s="171"/>
      <c r="E53" s="182"/>
      <c r="F53" s="170"/>
      <c r="G53" s="170"/>
      <c r="H53" s="170"/>
      <c r="I53" s="171"/>
      <c r="J53" s="60" t="e">
        <f>IF(AND('Mapa final'!#REF!="Muy Baja",'Mapa final'!#REF!="Leve"),CONCATENATE("R8C",'Mapa final'!#REF!),"")</f>
        <v>#REF!</v>
      </c>
      <c r="K53" s="61" t="e">
        <f>IF(AND('Mapa final'!#REF!="Muy Baja",'Mapa final'!#REF!="Leve"),CONCATENATE("R8C",'Mapa final'!#REF!),"")</f>
        <v>#REF!</v>
      </c>
      <c r="L53" s="61" t="e">
        <f>IF(AND('Mapa final'!#REF!="Muy Baja",'Mapa final'!#REF!="Leve"),CONCATENATE("R8C",'Mapa final'!#REF!),"")</f>
        <v>#REF!</v>
      </c>
      <c r="M53" s="61" t="e">
        <f>IF(AND('Mapa final'!#REF!="Muy Baja",'Mapa final'!#REF!="Leve"),CONCATENATE("R8C",'Mapa final'!#REF!),"")</f>
        <v>#REF!</v>
      </c>
      <c r="N53" s="61" t="e">
        <f>IF(AND('Mapa final'!#REF!="Muy Baja",'Mapa final'!#REF!="Leve"),CONCATENATE("R8C",'Mapa final'!#REF!),"")</f>
        <v>#REF!</v>
      </c>
      <c r="O53" s="62" t="e">
        <f>IF(AND('Mapa final'!#REF!="Muy Baja",'Mapa final'!#REF!="Leve"),CONCATENATE("R8C",'Mapa final'!#REF!),"")</f>
        <v>#REF!</v>
      </c>
      <c r="P53" s="60" t="e">
        <f>IF(AND('Mapa final'!#REF!="Muy Baja",'Mapa final'!#REF!="Menor"),CONCATENATE("R8C",'Mapa final'!#REF!),"")</f>
        <v>#REF!</v>
      </c>
      <c r="Q53" s="61" t="e">
        <f>IF(AND('Mapa final'!#REF!="Muy Baja",'Mapa final'!#REF!="Menor"),CONCATENATE("R8C",'Mapa final'!#REF!),"")</f>
        <v>#REF!</v>
      </c>
      <c r="R53" s="61" t="e">
        <f>IF(AND('Mapa final'!#REF!="Muy Baja",'Mapa final'!#REF!="Menor"),CONCATENATE("R8C",'Mapa final'!#REF!),"")</f>
        <v>#REF!</v>
      </c>
      <c r="S53" s="61" t="e">
        <f>IF(AND('Mapa final'!#REF!="Muy Baja",'Mapa final'!#REF!="Menor"),CONCATENATE("R8C",'Mapa final'!#REF!),"")</f>
        <v>#REF!</v>
      </c>
      <c r="T53" s="61" t="e">
        <f>IF(AND('Mapa final'!#REF!="Muy Baja",'Mapa final'!#REF!="Menor"),CONCATENATE("R8C",'Mapa final'!#REF!),"")</f>
        <v>#REF!</v>
      </c>
      <c r="U53" s="62" t="e">
        <f>IF(AND('Mapa final'!#REF!="Muy Baja",'Mapa final'!#REF!="Menor"),CONCATENATE("R8C",'Mapa final'!#REF!),"")</f>
        <v>#REF!</v>
      </c>
      <c r="V53" s="51" t="e">
        <f>IF(AND('Mapa final'!#REF!="Muy Baja",'Mapa final'!#REF!="Moderado"),CONCATENATE("R8C",'Mapa final'!#REF!),"")</f>
        <v>#REF!</v>
      </c>
      <c r="W53" s="52" t="e">
        <f>IF(AND('Mapa final'!#REF!="Muy Baja",'Mapa final'!#REF!="Moderado"),CONCATENATE("R8C",'Mapa final'!#REF!),"")</f>
        <v>#REF!</v>
      </c>
      <c r="X53" s="52" t="e">
        <f>IF(AND('Mapa final'!#REF!="Muy Baja",'Mapa final'!#REF!="Moderado"),CONCATENATE("R8C",'Mapa final'!#REF!),"")</f>
        <v>#REF!</v>
      </c>
      <c r="Y53" s="52" t="e">
        <f>IF(AND('Mapa final'!#REF!="Muy Baja",'Mapa final'!#REF!="Moderado"),CONCATENATE("R8C",'Mapa final'!#REF!),"")</f>
        <v>#REF!</v>
      </c>
      <c r="Z53" s="52" t="e">
        <f>IF(AND('Mapa final'!#REF!="Muy Baja",'Mapa final'!#REF!="Moderado"),CONCATENATE("R8C",'Mapa final'!#REF!),"")</f>
        <v>#REF!</v>
      </c>
      <c r="AA53" s="53" t="e">
        <f>IF(AND('Mapa final'!#REF!="Muy Baja",'Mapa final'!#REF!="Moderado"),CONCATENATE("R8C",'Mapa final'!#REF!),"")</f>
        <v>#REF!</v>
      </c>
      <c r="AB53" s="36" t="e">
        <f>IF(AND('Mapa final'!#REF!="Muy Baja",'Mapa final'!#REF!="Mayor"),CONCATENATE("R8C",'Mapa final'!#REF!),"")</f>
        <v>#REF!</v>
      </c>
      <c r="AC53" s="37" t="e">
        <f>IF(AND('Mapa final'!#REF!="Muy Baja",'Mapa final'!#REF!="Mayor"),CONCATENATE("R8C",'Mapa final'!#REF!),"")</f>
        <v>#REF!</v>
      </c>
      <c r="AD53" s="37" t="e">
        <f>IF(AND('Mapa final'!#REF!="Muy Baja",'Mapa final'!#REF!="Mayor"),CONCATENATE("R8C",'Mapa final'!#REF!),"")</f>
        <v>#REF!</v>
      </c>
      <c r="AE53" s="37" t="e">
        <f>IF(AND('Mapa final'!#REF!="Muy Baja",'Mapa final'!#REF!="Mayor"),CONCATENATE("R8C",'Mapa final'!#REF!),"")</f>
        <v>#REF!</v>
      </c>
      <c r="AF53" s="37" t="e">
        <f>IF(AND('Mapa final'!#REF!="Muy Baja",'Mapa final'!#REF!="Mayor"),CONCATENATE("R8C",'Mapa final'!#REF!),"")</f>
        <v>#REF!</v>
      </c>
      <c r="AG53" s="38" t="e">
        <f>IF(AND('Mapa final'!#REF!="Muy Baja",'Mapa final'!#REF!="Mayor"),CONCATENATE("R8C",'Mapa final'!#REF!),"")</f>
        <v>#REF!</v>
      </c>
      <c r="AH53" s="39" t="e">
        <f>IF(AND('Mapa final'!#REF!="Muy Baja",'Mapa final'!#REF!="Catastrófico"),CONCATENATE("R8C",'Mapa final'!#REF!),"")</f>
        <v>#REF!</v>
      </c>
      <c r="AI53" s="40" t="e">
        <f>IF(AND('Mapa final'!#REF!="Muy Baja",'Mapa final'!#REF!="Catastrófico"),CONCATENATE("R8C",'Mapa final'!#REF!),"")</f>
        <v>#REF!</v>
      </c>
      <c r="AJ53" s="40" t="e">
        <f>IF(AND('Mapa final'!#REF!="Muy Baja",'Mapa final'!#REF!="Catastrófico"),CONCATENATE("R8C",'Mapa final'!#REF!),"")</f>
        <v>#REF!</v>
      </c>
      <c r="AK53" s="40" t="e">
        <f>IF(AND('Mapa final'!#REF!="Muy Baja",'Mapa final'!#REF!="Catastrófico"),CONCATENATE("R8C",'Mapa final'!#REF!),"")</f>
        <v>#REF!</v>
      </c>
      <c r="AL53" s="40" t="e">
        <f>IF(AND('Mapa final'!#REF!="Muy Baja",'Mapa final'!#REF!="Catastrófico"),CONCATENATE("R8C",'Mapa final'!#REF!),"")</f>
        <v>#REF!</v>
      </c>
      <c r="AM53" s="41"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3">
      <c r="A54" s="1"/>
      <c r="B54" s="272"/>
      <c r="C54" s="170"/>
      <c r="D54" s="171"/>
      <c r="E54" s="182"/>
      <c r="F54" s="170"/>
      <c r="G54" s="170"/>
      <c r="H54" s="170"/>
      <c r="I54" s="171"/>
      <c r="J54" s="60" t="e">
        <f>IF(AND('Mapa final'!#REF!="Muy Baja",'Mapa final'!#REF!="Leve"),CONCATENATE("R9C",'Mapa final'!#REF!),"")</f>
        <v>#REF!</v>
      </c>
      <c r="K54" s="61" t="e">
        <f>IF(AND('Mapa final'!#REF!="Muy Baja",'Mapa final'!#REF!="Leve"),CONCATENATE("R9C",'Mapa final'!#REF!),"")</f>
        <v>#REF!</v>
      </c>
      <c r="L54" s="61" t="e">
        <f>IF(AND('Mapa final'!#REF!="Muy Baja",'Mapa final'!#REF!="Leve"),CONCATENATE("R9C",'Mapa final'!#REF!),"")</f>
        <v>#REF!</v>
      </c>
      <c r="M54" s="61" t="e">
        <f>IF(AND('Mapa final'!#REF!="Muy Baja",'Mapa final'!#REF!="Leve"),CONCATENATE("R9C",'Mapa final'!#REF!),"")</f>
        <v>#REF!</v>
      </c>
      <c r="N54" s="61" t="e">
        <f>IF(AND('Mapa final'!#REF!="Muy Baja",'Mapa final'!#REF!="Leve"),CONCATENATE("R9C",'Mapa final'!#REF!),"")</f>
        <v>#REF!</v>
      </c>
      <c r="O54" s="62" t="e">
        <f>IF(AND('Mapa final'!#REF!="Muy Baja",'Mapa final'!#REF!="Leve"),CONCATENATE("R9C",'Mapa final'!#REF!),"")</f>
        <v>#REF!</v>
      </c>
      <c r="P54" s="60" t="e">
        <f>IF(AND('Mapa final'!#REF!="Muy Baja",'Mapa final'!#REF!="Menor"),CONCATENATE("R9C",'Mapa final'!#REF!),"")</f>
        <v>#REF!</v>
      </c>
      <c r="Q54" s="61" t="e">
        <f>IF(AND('Mapa final'!#REF!="Muy Baja",'Mapa final'!#REF!="Menor"),CONCATENATE("R9C",'Mapa final'!#REF!),"")</f>
        <v>#REF!</v>
      </c>
      <c r="R54" s="61" t="e">
        <f>IF(AND('Mapa final'!#REF!="Muy Baja",'Mapa final'!#REF!="Menor"),CONCATENATE("R9C",'Mapa final'!#REF!),"")</f>
        <v>#REF!</v>
      </c>
      <c r="S54" s="61" t="e">
        <f>IF(AND('Mapa final'!#REF!="Muy Baja",'Mapa final'!#REF!="Menor"),CONCATENATE("R9C",'Mapa final'!#REF!),"")</f>
        <v>#REF!</v>
      </c>
      <c r="T54" s="61" t="e">
        <f>IF(AND('Mapa final'!#REF!="Muy Baja",'Mapa final'!#REF!="Menor"),CONCATENATE("R9C",'Mapa final'!#REF!),"")</f>
        <v>#REF!</v>
      </c>
      <c r="U54" s="62" t="e">
        <f>IF(AND('Mapa final'!#REF!="Muy Baja",'Mapa final'!#REF!="Menor"),CONCATENATE("R9C",'Mapa final'!#REF!),"")</f>
        <v>#REF!</v>
      </c>
      <c r="V54" s="51" t="e">
        <f>IF(AND('Mapa final'!#REF!="Muy Baja",'Mapa final'!#REF!="Moderado"),CONCATENATE("R9C",'Mapa final'!#REF!),"")</f>
        <v>#REF!</v>
      </c>
      <c r="W54" s="52" t="e">
        <f>IF(AND('Mapa final'!#REF!="Muy Baja",'Mapa final'!#REF!="Moderado"),CONCATENATE("R9C",'Mapa final'!#REF!),"")</f>
        <v>#REF!</v>
      </c>
      <c r="X54" s="52" t="e">
        <f>IF(AND('Mapa final'!#REF!="Muy Baja",'Mapa final'!#REF!="Moderado"),CONCATENATE("R9C",'Mapa final'!#REF!),"")</f>
        <v>#REF!</v>
      </c>
      <c r="Y54" s="52" t="e">
        <f>IF(AND('Mapa final'!#REF!="Muy Baja",'Mapa final'!#REF!="Moderado"),CONCATENATE("R9C",'Mapa final'!#REF!),"")</f>
        <v>#REF!</v>
      </c>
      <c r="Z54" s="52" t="e">
        <f>IF(AND('Mapa final'!#REF!="Muy Baja",'Mapa final'!#REF!="Moderado"),CONCATENATE("R9C",'Mapa final'!#REF!),"")</f>
        <v>#REF!</v>
      </c>
      <c r="AA54" s="53" t="e">
        <f>IF(AND('Mapa final'!#REF!="Muy Baja",'Mapa final'!#REF!="Moderado"),CONCATENATE("R9C",'Mapa final'!#REF!),"")</f>
        <v>#REF!</v>
      </c>
      <c r="AB54" s="36" t="e">
        <f>IF(AND('Mapa final'!#REF!="Muy Baja",'Mapa final'!#REF!="Mayor"),CONCATENATE("R9C",'Mapa final'!#REF!),"")</f>
        <v>#REF!</v>
      </c>
      <c r="AC54" s="37" t="e">
        <f>IF(AND('Mapa final'!#REF!="Muy Baja",'Mapa final'!#REF!="Mayor"),CONCATENATE("R9C",'Mapa final'!#REF!),"")</f>
        <v>#REF!</v>
      </c>
      <c r="AD54" s="37" t="e">
        <f>IF(AND('Mapa final'!#REF!="Muy Baja",'Mapa final'!#REF!="Mayor"),CONCATENATE("R9C",'Mapa final'!#REF!),"")</f>
        <v>#REF!</v>
      </c>
      <c r="AE54" s="37" t="e">
        <f>IF(AND('Mapa final'!#REF!="Muy Baja",'Mapa final'!#REF!="Mayor"),CONCATENATE("R9C",'Mapa final'!#REF!),"")</f>
        <v>#REF!</v>
      </c>
      <c r="AF54" s="37" t="e">
        <f>IF(AND('Mapa final'!#REF!="Muy Baja",'Mapa final'!#REF!="Mayor"),CONCATENATE("R9C",'Mapa final'!#REF!),"")</f>
        <v>#REF!</v>
      </c>
      <c r="AG54" s="38" t="e">
        <f>IF(AND('Mapa final'!#REF!="Muy Baja",'Mapa final'!#REF!="Mayor"),CONCATENATE("R9C",'Mapa final'!#REF!),"")</f>
        <v>#REF!</v>
      </c>
      <c r="AH54" s="39" t="e">
        <f>IF(AND('Mapa final'!#REF!="Muy Baja",'Mapa final'!#REF!="Catastrófico"),CONCATENATE("R9C",'Mapa final'!#REF!),"")</f>
        <v>#REF!</v>
      </c>
      <c r="AI54" s="40" t="e">
        <f>IF(AND('Mapa final'!#REF!="Muy Baja",'Mapa final'!#REF!="Catastrófico"),CONCATENATE("R9C",'Mapa final'!#REF!),"")</f>
        <v>#REF!</v>
      </c>
      <c r="AJ54" s="40" t="e">
        <f>IF(AND('Mapa final'!#REF!="Muy Baja",'Mapa final'!#REF!="Catastrófico"),CONCATENATE("R9C",'Mapa final'!#REF!),"")</f>
        <v>#REF!</v>
      </c>
      <c r="AK54" s="40" t="e">
        <f>IF(AND('Mapa final'!#REF!="Muy Baja",'Mapa final'!#REF!="Catastrófico"),CONCATENATE("R9C",'Mapa final'!#REF!),"")</f>
        <v>#REF!</v>
      </c>
      <c r="AL54" s="40" t="e">
        <f>IF(AND('Mapa final'!#REF!="Muy Baja",'Mapa final'!#REF!="Catastrófico"),CONCATENATE("R9C",'Mapa final'!#REF!),"")</f>
        <v>#REF!</v>
      </c>
      <c r="AM54" s="41"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3">
      <c r="A55" s="1"/>
      <c r="B55" s="242"/>
      <c r="C55" s="274"/>
      <c r="D55" s="243"/>
      <c r="E55" s="262"/>
      <c r="F55" s="263"/>
      <c r="G55" s="263"/>
      <c r="H55" s="263"/>
      <c r="I55" s="266"/>
      <c r="J55" s="63" t="e">
        <f>IF(AND('Mapa final'!#REF!="Muy Baja",'Mapa final'!#REF!="Leve"),CONCATENATE("R10C",'Mapa final'!#REF!),"")</f>
        <v>#REF!</v>
      </c>
      <c r="K55" s="64" t="e">
        <f>IF(AND('Mapa final'!#REF!="Muy Baja",'Mapa final'!#REF!="Leve"),CONCATENATE("R10C",'Mapa final'!#REF!),"")</f>
        <v>#REF!</v>
      </c>
      <c r="L55" s="64" t="e">
        <f>IF(AND('Mapa final'!#REF!="Muy Baja",'Mapa final'!#REF!="Leve"),CONCATENATE("R10C",'Mapa final'!#REF!),"")</f>
        <v>#REF!</v>
      </c>
      <c r="M55" s="64" t="e">
        <f>IF(AND('Mapa final'!#REF!="Muy Baja",'Mapa final'!#REF!="Leve"),CONCATENATE("R10C",'Mapa final'!#REF!),"")</f>
        <v>#REF!</v>
      </c>
      <c r="N55" s="64" t="e">
        <f>IF(AND('Mapa final'!#REF!="Muy Baja",'Mapa final'!#REF!="Leve"),CONCATENATE("R10C",'Mapa final'!#REF!),"")</f>
        <v>#REF!</v>
      </c>
      <c r="O55" s="65" t="e">
        <f>IF(AND('Mapa final'!#REF!="Muy Baja",'Mapa final'!#REF!="Leve"),CONCATENATE("R10C",'Mapa final'!#REF!),"")</f>
        <v>#REF!</v>
      </c>
      <c r="P55" s="63" t="e">
        <f>IF(AND('Mapa final'!#REF!="Muy Baja",'Mapa final'!#REF!="Menor"),CONCATENATE("R10C",'Mapa final'!#REF!),"")</f>
        <v>#REF!</v>
      </c>
      <c r="Q55" s="64" t="e">
        <f>IF(AND('Mapa final'!#REF!="Muy Baja",'Mapa final'!#REF!="Menor"),CONCATENATE("R10C",'Mapa final'!#REF!),"")</f>
        <v>#REF!</v>
      </c>
      <c r="R55" s="64" t="e">
        <f>IF(AND('Mapa final'!#REF!="Muy Baja",'Mapa final'!#REF!="Menor"),CONCATENATE("R10C",'Mapa final'!#REF!),"")</f>
        <v>#REF!</v>
      </c>
      <c r="S55" s="64" t="e">
        <f>IF(AND('Mapa final'!#REF!="Muy Baja",'Mapa final'!#REF!="Menor"),CONCATENATE("R10C",'Mapa final'!#REF!),"")</f>
        <v>#REF!</v>
      </c>
      <c r="T55" s="64" t="e">
        <f>IF(AND('Mapa final'!#REF!="Muy Baja",'Mapa final'!#REF!="Menor"),CONCATENATE("R10C",'Mapa final'!#REF!),"")</f>
        <v>#REF!</v>
      </c>
      <c r="U55" s="65" t="e">
        <f>IF(AND('Mapa final'!#REF!="Muy Baja",'Mapa final'!#REF!="Menor"),CONCATENATE("R10C",'Mapa final'!#REF!),"")</f>
        <v>#REF!</v>
      </c>
      <c r="V55" s="54" t="e">
        <f>IF(AND('Mapa final'!#REF!="Muy Baja",'Mapa final'!#REF!="Moderado"),CONCATENATE("R10C",'Mapa final'!#REF!),"")</f>
        <v>#REF!</v>
      </c>
      <c r="W55" s="55" t="e">
        <f>IF(AND('Mapa final'!#REF!="Muy Baja",'Mapa final'!#REF!="Moderado"),CONCATENATE("R10C",'Mapa final'!#REF!),"")</f>
        <v>#REF!</v>
      </c>
      <c r="X55" s="55" t="e">
        <f>IF(AND('Mapa final'!#REF!="Muy Baja",'Mapa final'!#REF!="Moderado"),CONCATENATE("R10C",'Mapa final'!#REF!),"")</f>
        <v>#REF!</v>
      </c>
      <c r="Y55" s="55" t="e">
        <f>IF(AND('Mapa final'!#REF!="Muy Baja",'Mapa final'!#REF!="Moderado"),CONCATENATE("R10C",'Mapa final'!#REF!),"")</f>
        <v>#REF!</v>
      </c>
      <c r="Z55" s="55" t="e">
        <f>IF(AND('Mapa final'!#REF!="Muy Baja",'Mapa final'!#REF!="Moderado"),CONCATENATE("R10C",'Mapa final'!#REF!),"")</f>
        <v>#REF!</v>
      </c>
      <c r="AA55" s="56" t="e">
        <f>IF(AND('Mapa final'!#REF!="Muy Baja",'Mapa final'!#REF!="Moderado"),CONCATENATE("R10C",'Mapa final'!#REF!),"")</f>
        <v>#REF!</v>
      </c>
      <c r="AB55" s="42" t="e">
        <f>IF(AND('Mapa final'!#REF!="Muy Baja",'Mapa final'!#REF!="Mayor"),CONCATENATE("R10C",'Mapa final'!#REF!),"")</f>
        <v>#REF!</v>
      </c>
      <c r="AC55" s="43" t="e">
        <f>IF(AND('Mapa final'!#REF!="Muy Baja",'Mapa final'!#REF!="Mayor"),CONCATENATE("R10C",'Mapa final'!#REF!),"")</f>
        <v>#REF!</v>
      </c>
      <c r="AD55" s="43" t="e">
        <f>IF(AND('Mapa final'!#REF!="Muy Baja",'Mapa final'!#REF!="Mayor"),CONCATENATE("R10C",'Mapa final'!#REF!),"")</f>
        <v>#REF!</v>
      </c>
      <c r="AE55" s="43" t="e">
        <f>IF(AND('Mapa final'!#REF!="Muy Baja",'Mapa final'!#REF!="Mayor"),CONCATENATE("R10C",'Mapa final'!#REF!),"")</f>
        <v>#REF!</v>
      </c>
      <c r="AF55" s="43" t="e">
        <f>IF(AND('Mapa final'!#REF!="Muy Baja",'Mapa final'!#REF!="Mayor"),CONCATENATE("R10C",'Mapa final'!#REF!),"")</f>
        <v>#REF!</v>
      </c>
      <c r="AG55" s="44" t="e">
        <f>IF(AND('Mapa final'!#REF!="Muy Baja",'Mapa final'!#REF!="Mayor"),CONCATENATE("R10C",'Mapa final'!#REF!),"")</f>
        <v>#REF!</v>
      </c>
      <c r="AH55" s="45" t="e">
        <f>IF(AND('Mapa final'!#REF!="Muy Baja",'Mapa final'!#REF!="Catastrófico"),CONCATENATE("R10C",'Mapa final'!#REF!),"")</f>
        <v>#REF!</v>
      </c>
      <c r="AI55" s="46" t="e">
        <f>IF(AND('Mapa final'!#REF!="Muy Baja",'Mapa final'!#REF!="Catastrófico"),CONCATENATE("R10C",'Mapa final'!#REF!),"")</f>
        <v>#REF!</v>
      </c>
      <c r="AJ55" s="46" t="e">
        <f>IF(AND('Mapa final'!#REF!="Muy Baja",'Mapa final'!#REF!="Catastrófico"),CONCATENATE("R10C",'Mapa final'!#REF!),"")</f>
        <v>#REF!</v>
      </c>
      <c r="AK55" s="46" t="e">
        <f>IF(AND('Mapa final'!#REF!="Muy Baja",'Mapa final'!#REF!="Catastrófico"),CONCATENATE("R10C",'Mapa final'!#REF!),"")</f>
        <v>#REF!</v>
      </c>
      <c r="AL55" s="46" t="e">
        <f>IF(AND('Mapa final'!#REF!="Muy Baja",'Mapa final'!#REF!="Catastrófico"),CONCATENATE("R10C",'Mapa final'!#REF!),"")</f>
        <v>#REF!</v>
      </c>
      <c r="AM55" s="47"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3">
      <c r="A56" s="1"/>
      <c r="B56" s="1"/>
      <c r="C56" s="1"/>
      <c r="D56" s="1"/>
      <c r="E56" s="1"/>
      <c r="F56" s="1"/>
      <c r="G56" s="1"/>
      <c r="H56" s="1"/>
      <c r="I56" s="1"/>
      <c r="J56" s="290" t="s">
        <v>103</v>
      </c>
      <c r="K56" s="261"/>
      <c r="L56" s="261"/>
      <c r="M56" s="261"/>
      <c r="N56" s="261"/>
      <c r="O56" s="247"/>
      <c r="P56" s="290" t="s">
        <v>104</v>
      </c>
      <c r="Q56" s="261"/>
      <c r="R56" s="261"/>
      <c r="S56" s="261"/>
      <c r="T56" s="261"/>
      <c r="U56" s="247"/>
      <c r="V56" s="290" t="s">
        <v>105</v>
      </c>
      <c r="W56" s="261"/>
      <c r="X56" s="261"/>
      <c r="Y56" s="261"/>
      <c r="Z56" s="261"/>
      <c r="AA56" s="247"/>
      <c r="AB56" s="290" t="s">
        <v>106</v>
      </c>
      <c r="AC56" s="261"/>
      <c r="AD56" s="261"/>
      <c r="AE56" s="261"/>
      <c r="AF56" s="261"/>
      <c r="AG56" s="247"/>
      <c r="AH56" s="290" t="s">
        <v>107</v>
      </c>
      <c r="AI56" s="261"/>
      <c r="AJ56" s="261"/>
      <c r="AK56" s="261"/>
      <c r="AL56" s="261"/>
      <c r="AM56" s="247"/>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3">
      <c r="A57" s="1"/>
      <c r="B57" s="1"/>
      <c r="C57" s="1"/>
      <c r="D57" s="1"/>
      <c r="E57" s="1"/>
      <c r="F57" s="1"/>
      <c r="G57" s="1"/>
      <c r="H57" s="1"/>
      <c r="I57" s="1"/>
      <c r="J57" s="182"/>
      <c r="K57" s="170"/>
      <c r="L57" s="170"/>
      <c r="M57" s="170"/>
      <c r="N57" s="170"/>
      <c r="O57" s="171"/>
      <c r="P57" s="182"/>
      <c r="Q57" s="170"/>
      <c r="R57" s="170"/>
      <c r="S57" s="170"/>
      <c r="T57" s="170"/>
      <c r="U57" s="171"/>
      <c r="V57" s="182"/>
      <c r="W57" s="170"/>
      <c r="X57" s="170"/>
      <c r="Y57" s="170"/>
      <c r="Z57" s="170"/>
      <c r="AA57" s="171"/>
      <c r="AB57" s="182"/>
      <c r="AC57" s="170"/>
      <c r="AD57" s="170"/>
      <c r="AE57" s="170"/>
      <c r="AF57" s="170"/>
      <c r="AG57" s="171"/>
      <c r="AH57" s="182"/>
      <c r="AI57" s="170"/>
      <c r="AJ57" s="170"/>
      <c r="AK57" s="170"/>
      <c r="AL57" s="170"/>
      <c r="AM57" s="17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3">
      <c r="A58" s="1"/>
      <c r="B58" s="1"/>
      <c r="C58" s="1"/>
      <c r="D58" s="1"/>
      <c r="E58" s="1"/>
      <c r="F58" s="1"/>
      <c r="G58" s="1"/>
      <c r="H58" s="1"/>
      <c r="I58" s="1"/>
      <c r="J58" s="182"/>
      <c r="K58" s="170"/>
      <c r="L58" s="170"/>
      <c r="M58" s="170"/>
      <c r="N58" s="170"/>
      <c r="O58" s="171"/>
      <c r="P58" s="182"/>
      <c r="Q58" s="170"/>
      <c r="R58" s="170"/>
      <c r="S58" s="170"/>
      <c r="T58" s="170"/>
      <c r="U58" s="171"/>
      <c r="V58" s="182"/>
      <c r="W58" s="170"/>
      <c r="X58" s="170"/>
      <c r="Y58" s="170"/>
      <c r="Z58" s="170"/>
      <c r="AA58" s="171"/>
      <c r="AB58" s="182"/>
      <c r="AC58" s="170"/>
      <c r="AD58" s="170"/>
      <c r="AE58" s="170"/>
      <c r="AF58" s="170"/>
      <c r="AG58" s="171"/>
      <c r="AH58" s="182"/>
      <c r="AI58" s="170"/>
      <c r="AJ58" s="170"/>
      <c r="AK58" s="170"/>
      <c r="AL58" s="170"/>
      <c r="AM58" s="17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3">
      <c r="A59" s="1"/>
      <c r="B59" s="1"/>
      <c r="C59" s="1"/>
      <c r="D59" s="1"/>
      <c r="E59" s="1"/>
      <c r="F59" s="1"/>
      <c r="G59" s="1"/>
      <c r="H59" s="1"/>
      <c r="I59" s="1"/>
      <c r="J59" s="182"/>
      <c r="K59" s="170"/>
      <c r="L59" s="170"/>
      <c r="M59" s="170"/>
      <c r="N59" s="170"/>
      <c r="O59" s="171"/>
      <c r="P59" s="182"/>
      <c r="Q59" s="170"/>
      <c r="R59" s="170"/>
      <c r="S59" s="170"/>
      <c r="T59" s="170"/>
      <c r="U59" s="171"/>
      <c r="V59" s="182"/>
      <c r="W59" s="170"/>
      <c r="X59" s="170"/>
      <c r="Y59" s="170"/>
      <c r="Z59" s="170"/>
      <c r="AA59" s="171"/>
      <c r="AB59" s="182"/>
      <c r="AC59" s="170"/>
      <c r="AD59" s="170"/>
      <c r="AE59" s="170"/>
      <c r="AF59" s="170"/>
      <c r="AG59" s="171"/>
      <c r="AH59" s="182"/>
      <c r="AI59" s="170"/>
      <c r="AJ59" s="170"/>
      <c r="AK59" s="170"/>
      <c r="AL59" s="170"/>
      <c r="AM59" s="17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3">
      <c r="A60" s="1"/>
      <c r="B60" s="1"/>
      <c r="C60" s="1"/>
      <c r="D60" s="1"/>
      <c r="E60" s="1"/>
      <c r="F60" s="1"/>
      <c r="G60" s="1"/>
      <c r="H60" s="1"/>
      <c r="I60" s="1"/>
      <c r="J60" s="182"/>
      <c r="K60" s="170"/>
      <c r="L60" s="170"/>
      <c r="M60" s="170"/>
      <c r="N60" s="170"/>
      <c r="O60" s="171"/>
      <c r="P60" s="182"/>
      <c r="Q60" s="170"/>
      <c r="R60" s="170"/>
      <c r="S60" s="170"/>
      <c r="T60" s="170"/>
      <c r="U60" s="171"/>
      <c r="V60" s="182"/>
      <c r="W60" s="170"/>
      <c r="X60" s="170"/>
      <c r="Y60" s="170"/>
      <c r="Z60" s="170"/>
      <c r="AA60" s="171"/>
      <c r="AB60" s="182"/>
      <c r="AC60" s="170"/>
      <c r="AD60" s="170"/>
      <c r="AE60" s="170"/>
      <c r="AF60" s="170"/>
      <c r="AG60" s="171"/>
      <c r="AH60" s="182"/>
      <c r="AI60" s="170"/>
      <c r="AJ60" s="170"/>
      <c r="AK60" s="170"/>
      <c r="AL60" s="170"/>
      <c r="AM60" s="17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3">
      <c r="A61" s="1"/>
      <c r="B61" s="1"/>
      <c r="C61" s="1"/>
      <c r="D61" s="1"/>
      <c r="E61" s="1"/>
      <c r="F61" s="1"/>
      <c r="G61" s="1"/>
      <c r="H61" s="1"/>
      <c r="I61" s="1"/>
      <c r="J61" s="262"/>
      <c r="K61" s="263"/>
      <c r="L61" s="263"/>
      <c r="M61" s="263"/>
      <c r="N61" s="263"/>
      <c r="O61" s="266"/>
      <c r="P61" s="262"/>
      <c r="Q61" s="263"/>
      <c r="R61" s="263"/>
      <c r="S61" s="263"/>
      <c r="T61" s="263"/>
      <c r="U61" s="266"/>
      <c r="V61" s="262"/>
      <c r="W61" s="263"/>
      <c r="X61" s="263"/>
      <c r="Y61" s="263"/>
      <c r="Z61" s="263"/>
      <c r="AA61" s="266"/>
      <c r="AB61" s="262"/>
      <c r="AC61" s="263"/>
      <c r="AD61" s="263"/>
      <c r="AE61" s="263"/>
      <c r="AF61" s="263"/>
      <c r="AG61" s="266"/>
      <c r="AH61" s="262"/>
      <c r="AI61" s="263"/>
      <c r="AJ61" s="263"/>
      <c r="AK61" s="263"/>
      <c r="AL61" s="263"/>
      <c r="AM61" s="266"/>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3">
      <c r="A63" s="1"/>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1"/>
      <c r="AV63" s="1"/>
      <c r="AW63" s="1"/>
      <c r="AX63" s="1"/>
      <c r="AY63" s="1"/>
      <c r="AZ63" s="1"/>
      <c r="BA63" s="1"/>
      <c r="BB63" s="1"/>
      <c r="BC63" s="1"/>
      <c r="BD63" s="1"/>
      <c r="BE63" s="1"/>
      <c r="BF63" s="1"/>
      <c r="BG63" s="1"/>
      <c r="BH63" s="1"/>
    </row>
    <row r="64" spans="1:61" ht="15" customHeight="1" x14ac:dyDescent="0.3">
      <c r="A64" s="1"/>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1"/>
      <c r="AV64" s="1"/>
      <c r="AW64" s="1"/>
      <c r="AX64" s="1"/>
      <c r="AY64" s="1"/>
      <c r="AZ64" s="1"/>
      <c r="BA64" s="1"/>
      <c r="BB64" s="1"/>
      <c r="BC64" s="1"/>
      <c r="BD64" s="1"/>
      <c r="BE64" s="1"/>
      <c r="BF64" s="1"/>
      <c r="BG64" s="1"/>
      <c r="BH64" s="1"/>
    </row>
    <row r="65" spans="1:60" ht="15.7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3">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3">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3">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3">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3">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3">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3">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3">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3">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3">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3">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3">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3">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3">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3">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3">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3">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3">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3">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3">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3">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3">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3">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3">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3">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3">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3">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3">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3">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3">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3">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3">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3">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3">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3">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3">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3">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3">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3">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3">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3">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3">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3">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3">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3">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3">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3">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3">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3">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3">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3">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3">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3">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3">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3">
      <c r="A245" s="1"/>
    </row>
    <row r="246" spans="1:60" ht="15.75" customHeight="1" x14ac:dyDescent="0.3">
      <c r="A246" s="1"/>
    </row>
    <row r="247" spans="1:60" ht="15.75" customHeight="1" x14ac:dyDescent="0.3">
      <c r="A247" s="1"/>
    </row>
    <row r="248" spans="1:60" ht="15.75" customHeight="1" x14ac:dyDescent="0.3">
      <c r="A248" s="1"/>
    </row>
    <row r="249" spans="1:60" ht="15.75" customHeight="1" x14ac:dyDescent="0.25"/>
    <row r="250" spans="1:60" ht="15.75" customHeight="1" x14ac:dyDescent="0.25"/>
    <row r="251" spans="1:60" ht="15.75" customHeight="1" x14ac:dyDescent="0.25"/>
    <row r="252" spans="1:60" ht="15.75" customHeight="1" x14ac:dyDescent="0.25"/>
    <row r="253" spans="1:60" ht="15.75" customHeight="1" x14ac:dyDescent="0.25"/>
    <row r="254" spans="1:60" ht="15.75" customHeight="1" x14ac:dyDescent="0.25"/>
    <row r="255" spans="1:60" ht="15.75" customHeight="1" x14ac:dyDescent="0.25"/>
    <row r="256" spans="1:60"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7">
    <mergeCell ref="AO16:AT25"/>
    <mergeCell ref="AO26:AT35"/>
    <mergeCell ref="AO6:AT15"/>
    <mergeCell ref="AO36:AT45"/>
    <mergeCell ref="E46:I55"/>
    <mergeCell ref="J56:O61"/>
    <mergeCell ref="P56:U61"/>
    <mergeCell ref="V56:AA61"/>
    <mergeCell ref="AB56:AG61"/>
    <mergeCell ref="AH56:AM61"/>
    <mergeCell ref="B2:I4"/>
    <mergeCell ref="J2:AM4"/>
    <mergeCell ref="B6:D55"/>
    <mergeCell ref="E6:I15"/>
    <mergeCell ref="E16:I25"/>
    <mergeCell ref="E26:I35"/>
    <mergeCell ref="E36:I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X1000"/>
  <sheetViews>
    <sheetView workbookViewId="0"/>
  </sheetViews>
  <sheetFormatPr baseColWidth="10" defaultColWidth="12.59765625" defaultRowHeight="15" customHeight="1" x14ac:dyDescent="0.25"/>
  <cols>
    <col min="1" max="1" width="9.296875" customWidth="1"/>
    <col min="2" max="2" width="21.09765625" customWidth="1"/>
    <col min="3" max="3" width="61.296875" customWidth="1"/>
    <col min="4" max="4" width="26.09765625" customWidth="1"/>
    <col min="5" max="26" width="9.296875" customWidth="1"/>
  </cols>
  <sheetData>
    <row r="1" spans="1:24" ht="23.4" x14ac:dyDescent="0.3">
      <c r="A1" s="1"/>
      <c r="B1" s="295" t="s">
        <v>109</v>
      </c>
      <c r="C1" s="170"/>
      <c r="D1" s="170"/>
      <c r="E1" s="1"/>
      <c r="F1" s="1"/>
      <c r="G1" s="1"/>
      <c r="H1" s="1"/>
      <c r="I1" s="1"/>
      <c r="J1" s="1"/>
      <c r="K1" s="1"/>
      <c r="L1" s="1"/>
      <c r="M1" s="1"/>
      <c r="N1" s="1"/>
      <c r="O1" s="1"/>
      <c r="P1" s="1"/>
      <c r="Q1" s="1"/>
      <c r="R1" s="1"/>
      <c r="S1" s="1"/>
      <c r="T1" s="1"/>
      <c r="U1" s="1"/>
      <c r="V1" s="1"/>
      <c r="W1" s="1"/>
      <c r="X1" s="1"/>
    </row>
    <row r="2" spans="1:24" ht="14.4" x14ac:dyDescent="0.3">
      <c r="A2" s="1"/>
      <c r="B2" s="1"/>
      <c r="C2" s="1"/>
      <c r="D2" s="1"/>
      <c r="E2" s="1"/>
      <c r="F2" s="1"/>
      <c r="G2" s="1"/>
      <c r="H2" s="1"/>
      <c r="I2" s="1"/>
      <c r="J2" s="1"/>
      <c r="K2" s="1"/>
      <c r="L2" s="1"/>
      <c r="M2" s="1"/>
      <c r="N2" s="1"/>
      <c r="O2" s="1"/>
      <c r="P2" s="1"/>
      <c r="Q2" s="1"/>
      <c r="R2" s="1"/>
      <c r="S2" s="1"/>
      <c r="T2" s="1"/>
      <c r="U2" s="1"/>
      <c r="V2" s="1"/>
      <c r="W2" s="1"/>
      <c r="X2" s="1"/>
    </row>
    <row r="3" spans="1:24" ht="25.2" x14ac:dyDescent="0.3">
      <c r="A3" s="1"/>
      <c r="B3" s="67"/>
      <c r="C3" s="68" t="s">
        <v>110</v>
      </c>
      <c r="D3" s="68" t="s">
        <v>93</v>
      </c>
      <c r="E3" s="1"/>
      <c r="F3" s="1"/>
      <c r="G3" s="1"/>
      <c r="H3" s="1"/>
      <c r="I3" s="1"/>
      <c r="J3" s="1"/>
      <c r="K3" s="1"/>
      <c r="L3" s="1"/>
      <c r="M3" s="1"/>
      <c r="N3" s="1"/>
      <c r="O3" s="1"/>
      <c r="P3" s="1"/>
      <c r="Q3" s="1"/>
      <c r="R3" s="1"/>
      <c r="S3" s="1"/>
      <c r="T3" s="1"/>
      <c r="U3" s="1"/>
      <c r="V3" s="1"/>
      <c r="W3" s="1"/>
      <c r="X3" s="1"/>
    </row>
    <row r="4" spans="1:24" ht="50.4" x14ac:dyDescent="0.3">
      <c r="A4" s="1"/>
      <c r="B4" s="69" t="s">
        <v>111</v>
      </c>
      <c r="C4" s="70" t="s">
        <v>112</v>
      </c>
      <c r="D4" s="71">
        <v>0.2</v>
      </c>
      <c r="E4" s="1"/>
      <c r="F4" s="1"/>
      <c r="G4" s="1"/>
      <c r="H4" s="1"/>
      <c r="I4" s="1"/>
      <c r="J4" s="1"/>
      <c r="K4" s="1"/>
      <c r="L4" s="1"/>
      <c r="M4" s="1"/>
      <c r="N4" s="1"/>
      <c r="O4" s="1"/>
      <c r="P4" s="1"/>
      <c r="Q4" s="1"/>
      <c r="R4" s="1"/>
      <c r="S4" s="1"/>
      <c r="T4" s="1"/>
      <c r="U4" s="1"/>
      <c r="V4" s="1"/>
      <c r="W4" s="1"/>
      <c r="X4" s="1"/>
    </row>
    <row r="5" spans="1:24" ht="50.4" x14ac:dyDescent="0.3">
      <c r="A5" s="1"/>
      <c r="B5" s="72" t="s">
        <v>113</v>
      </c>
      <c r="C5" s="73" t="s">
        <v>114</v>
      </c>
      <c r="D5" s="74">
        <v>0.4</v>
      </c>
      <c r="E5" s="1"/>
      <c r="F5" s="1"/>
      <c r="G5" s="1"/>
      <c r="H5" s="1"/>
      <c r="I5" s="1"/>
      <c r="J5" s="1"/>
      <c r="K5" s="1"/>
      <c r="L5" s="1"/>
      <c r="M5" s="1"/>
      <c r="N5" s="1"/>
      <c r="O5" s="1"/>
      <c r="P5" s="1"/>
      <c r="Q5" s="1"/>
      <c r="R5" s="1"/>
      <c r="S5" s="1"/>
      <c r="T5" s="1"/>
      <c r="U5" s="1"/>
      <c r="V5" s="1"/>
      <c r="W5" s="1"/>
      <c r="X5" s="1"/>
    </row>
    <row r="6" spans="1:24" ht="50.4" x14ac:dyDescent="0.3">
      <c r="A6" s="1"/>
      <c r="B6" s="75" t="s">
        <v>115</v>
      </c>
      <c r="C6" s="73" t="s">
        <v>116</v>
      </c>
      <c r="D6" s="74">
        <v>0.6</v>
      </c>
      <c r="E6" s="1"/>
      <c r="F6" s="1"/>
      <c r="G6" s="1"/>
      <c r="H6" s="1"/>
      <c r="I6" s="1"/>
      <c r="J6" s="1"/>
      <c r="K6" s="1"/>
      <c r="L6" s="1"/>
      <c r="M6" s="1"/>
      <c r="N6" s="1"/>
      <c r="O6" s="1"/>
      <c r="P6" s="1"/>
      <c r="Q6" s="1"/>
      <c r="R6" s="1"/>
      <c r="S6" s="1"/>
      <c r="T6" s="1"/>
      <c r="U6" s="1"/>
      <c r="V6" s="1"/>
      <c r="W6" s="1"/>
      <c r="X6" s="1"/>
    </row>
    <row r="7" spans="1:24" ht="75.599999999999994" x14ac:dyDescent="0.3">
      <c r="A7" s="1"/>
      <c r="B7" s="76" t="s">
        <v>117</v>
      </c>
      <c r="C7" s="73" t="s">
        <v>118</v>
      </c>
      <c r="D7" s="74">
        <v>0.8</v>
      </c>
      <c r="E7" s="1"/>
      <c r="F7" s="1"/>
      <c r="G7" s="1"/>
      <c r="H7" s="1"/>
      <c r="I7" s="1"/>
      <c r="J7" s="1"/>
      <c r="K7" s="1"/>
      <c r="L7" s="1"/>
      <c r="M7" s="1"/>
      <c r="N7" s="1"/>
      <c r="O7" s="1"/>
      <c r="P7" s="1"/>
      <c r="Q7" s="1"/>
      <c r="R7" s="1"/>
      <c r="S7" s="1"/>
      <c r="T7" s="1"/>
      <c r="U7" s="1"/>
      <c r="V7" s="1"/>
      <c r="W7" s="1"/>
      <c r="X7" s="1"/>
    </row>
    <row r="8" spans="1:24" ht="50.4" x14ac:dyDescent="0.3">
      <c r="A8" s="1"/>
      <c r="B8" s="77" t="s">
        <v>119</v>
      </c>
      <c r="C8" s="73" t="s">
        <v>120</v>
      </c>
      <c r="D8" s="74">
        <v>1</v>
      </c>
      <c r="E8" s="1"/>
      <c r="F8" s="1"/>
      <c r="G8" s="1"/>
      <c r="H8" s="1"/>
      <c r="I8" s="1"/>
      <c r="J8" s="1"/>
      <c r="K8" s="1"/>
      <c r="L8" s="1"/>
      <c r="M8" s="1"/>
      <c r="N8" s="1"/>
      <c r="O8" s="1"/>
      <c r="P8" s="1"/>
      <c r="Q8" s="1"/>
      <c r="R8" s="1"/>
      <c r="S8" s="1"/>
      <c r="T8" s="1"/>
      <c r="U8" s="1"/>
      <c r="V8" s="1"/>
      <c r="W8" s="1"/>
      <c r="X8" s="1"/>
    </row>
    <row r="9" spans="1:24" ht="14.4" x14ac:dyDescent="0.3">
      <c r="A9" s="1"/>
      <c r="B9" s="1"/>
      <c r="C9" s="1"/>
      <c r="D9" s="1"/>
      <c r="E9" s="1"/>
      <c r="F9" s="1"/>
      <c r="G9" s="1"/>
      <c r="H9" s="1"/>
      <c r="I9" s="1"/>
      <c r="J9" s="1"/>
      <c r="K9" s="1"/>
      <c r="L9" s="1"/>
      <c r="M9" s="1"/>
      <c r="N9" s="1"/>
      <c r="O9" s="1"/>
      <c r="P9" s="1"/>
      <c r="Q9" s="1"/>
      <c r="R9" s="1"/>
      <c r="S9" s="1"/>
      <c r="T9" s="1"/>
      <c r="U9" s="1"/>
      <c r="V9" s="1"/>
      <c r="W9" s="1"/>
      <c r="X9" s="1"/>
    </row>
    <row r="10" spans="1:24" ht="14.4" x14ac:dyDescent="0.3">
      <c r="A10" s="1"/>
      <c r="B10" s="78"/>
      <c r="C10" s="1"/>
      <c r="D10" s="1"/>
      <c r="E10" s="1"/>
      <c r="F10" s="1"/>
      <c r="G10" s="1"/>
      <c r="H10" s="1"/>
      <c r="I10" s="1"/>
      <c r="J10" s="1"/>
      <c r="K10" s="1"/>
      <c r="L10" s="1"/>
      <c r="M10" s="1"/>
      <c r="N10" s="1"/>
      <c r="O10" s="1"/>
      <c r="P10" s="1"/>
      <c r="Q10" s="1"/>
      <c r="R10" s="1"/>
      <c r="S10" s="1"/>
      <c r="T10" s="1"/>
      <c r="U10" s="1"/>
      <c r="V10" s="1"/>
      <c r="W10" s="1"/>
      <c r="X10" s="1"/>
    </row>
    <row r="11" spans="1:24" ht="14.4" x14ac:dyDescent="0.3">
      <c r="A11" s="1"/>
      <c r="B11" s="1"/>
      <c r="C11" s="1"/>
      <c r="D11" s="1"/>
      <c r="E11" s="1"/>
      <c r="F11" s="1"/>
      <c r="G11" s="1"/>
      <c r="H11" s="1"/>
      <c r="I11" s="1"/>
      <c r="J11" s="1"/>
      <c r="K11" s="1"/>
      <c r="L11" s="1"/>
      <c r="M11" s="1"/>
      <c r="N11" s="1"/>
      <c r="O11" s="1"/>
      <c r="P11" s="1"/>
      <c r="Q11" s="1"/>
      <c r="R11" s="1"/>
      <c r="S11" s="1"/>
      <c r="T11" s="1"/>
      <c r="U11" s="1"/>
      <c r="V11" s="1"/>
      <c r="W11" s="1"/>
      <c r="X11" s="1"/>
    </row>
    <row r="12" spans="1:24" ht="14.4" x14ac:dyDescent="0.3">
      <c r="A12" s="1"/>
      <c r="B12" s="1"/>
      <c r="C12" s="1"/>
      <c r="D12" s="1"/>
      <c r="E12" s="1"/>
      <c r="F12" s="1"/>
      <c r="G12" s="1"/>
      <c r="H12" s="1"/>
      <c r="I12" s="1"/>
      <c r="J12" s="1"/>
      <c r="K12" s="1"/>
      <c r="L12" s="1"/>
      <c r="M12" s="1"/>
      <c r="N12" s="1"/>
      <c r="O12" s="1"/>
      <c r="P12" s="1"/>
      <c r="Q12" s="1"/>
      <c r="R12" s="1"/>
      <c r="S12" s="1"/>
      <c r="T12" s="1"/>
      <c r="U12" s="1"/>
      <c r="V12" s="1"/>
      <c r="W12" s="1"/>
      <c r="X12" s="1"/>
    </row>
    <row r="13" spans="1:24" ht="14.4" x14ac:dyDescent="0.3">
      <c r="A13" s="1"/>
      <c r="B13" s="1"/>
      <c r="C13" s="1"/>
      <c r="D13" s="1"/>
      <c r="E13" s="1"/>
      <c r="F13" s="1"/>
      <c r="G13" s="1"/>
      <c r="H13" s="1"/>
      <c r="I13" s="1"/>
      <c r="J13" s="1"/>
      <c r="K13" s="1"/>
      <c r="L13" s="1"/>
      <c r="M13" s="1"/>
      <c r="N13" s="1"/>
      <c r="O13" s="1"/>
      <c r="P13" s="1"/>
      <c r="Q13" s="1"/>
      <c r="R13" s="1"/>
      <c r="S13" s="1"/>
      <c r="T13" s="1"/>
      <c r="U13" s="1"/>
      <c r="V13" s="1"/>
      <c r="W13" s="1"/>
      <c r="X13" s="1"/>
    </row>
    <row r="14" spans="1:24" ht="14.4" x14ac:dyDescent="0.3">
      <c r="A14" s="1"/>
      <c r="B14" s="1"/>
      <c r="C14" s="1"/>
      <c r="D14" s="1"/>
      <c r="E14" s="1"/>
      <c r="F14" s="1"/>
      <c r="G14" s="1"/>
      <c r="H14" s="1"/>
      <c r="I14" s="1"/>
      <c r="J14" s="1"/>
      <c r="K14" s="1"/>
      <c r="L14" s="1"/>
      <c r="M14" s="1"/>
      <c r="N14" s="1"/>
      <c r="O14" s="1"/>
      <c r="P14" s="1"/>
      <c r="Q14" s="1"/>
      <c r="R14" s="1"/>
      <c r="S14" s="1"/>
      <c r="T14" s="1"/>
      <c r="U14" s="1"/>
      <c r="V14" s="1"/>
      <c r="W14" s="1"/>
      <c r="X14" s="1"/>
    </row>
    <row r="15" spans="1:24" ht="14.4" x14ac:dyDescent="0.3">
      <c r="A15" s="1"/>
      <c r="B15" s="1"/>
      <c r="C15" s="1"/>
      <c r="D15" s="1"/>
      <c r="E15" s="1"/>
      <c r="F15" s="1"/>
      <c r="G15" s="1"/>
      <c r="H15" s="1"/>
      <c r="I15" s="1"/>
      <c r="J15" s="1"/>
      <c r="K15" s="1"/>
      <c r="L15" s="1"/>
      <c r="M15" s="1"/>
      <c r="N15" s="1"/>
      <c r="O15" s="1"/>
      <c r="P15" s="1"/>
      <c r="Q15" s="1"/>
      <c r="R15" s="1"/>
      <c r="S15" s="1"/>
      <c r="T15" s="1"/>
      <c r="U15" s="1"/>
      <c r="V15" s="1"/>
      <c r="W15" s="1"/>
      <c r="X15" s="1"/>
    </row>
    <row r="16" spans="1:24" ht="14.4" x14ac:dyDescent="0.3">
      <c r="A16" s="1"/>
      <c r="B16" s="1"/>
      <c r="C16" s="1"/>
      <c r="D16" s="1"/>
      <c r="E16" s="1"/>
      <c r="F16" s="1"/>
      <c r="G16" s="1"/>
      <c r="H16" s="1"/>
      <c r="I16" s="1"/>
      <c r="J16" s="1"/>
      <c r="K16" s="1"/>
      <c r="L16" s="1"/>
      <c r="M16" s="1"/>
      <c r="N16" s="1"/>
      <c r="O16" s="1"/>
      <c r="P16" s="1"/>
      <c r="Q16" s="1"/>
      <c r="R16" s="1"/>
      <c r="S16" s="1"/>
      <c r="T16" s="1"/>
      <c r="U16" s="1"/>
      <c r="V16" s="1"/>
      <c r="W16" s="1"/>
      <c r="X16" s="1"/>
    </row>
    <row r="17" spans="1:24" ht="14.4" x14ac:dyDescent="0.3">
      <c r="A17" s="1"/>
      <c r="B17" s="1"/>
      <c r="C17" s="1"/>
      <c r="D17" s="1"/>
      <c r="E17" s="1"/>
      <c r="F17" s="1"/>
      <c r="G17" s="1"/>
      <c r="H17" s="1"/>
      <c r="I17" s="1"/>
      <c r="J17" s="1"/>
      <c r="K17" s="1"/>
      <c r="L17" s="1"/>
      <c r="M17" s="1"/>
      <c r="N17" s="1"/>
      <c r="O17" s="1"/>
      <c r="P17" s="1"/>
      <c r="Q17" s="1"/>
      <c r="R17" s="1"/>
      <c r="S17" s="1"/>
      <c r="T17" s="1"/>
      <c r="U17" s="1"/>
      <c r="V17" s="1"/>
      <c r="W17" s="1"/>
      <c r="X17" s="1"/>
    </row>
    <row r="18" spans="1:24" ht="14.4" x14ac:dyDescent="0.3">
      <c r="A18" s="1"/>
      <c r="B18" s="1"/>
      <c r="C18" s="1"/>
      <c r="D18" s="1"/>
      <c r="E18" s="1"/>
      <c r="F18" s="1"/>
      <c r="G18" s="1"/>
      <c r="H18" s="1"/>
      <c r="I18" s="1"/>
      <c r="J18" s="1"/>
      <c r="K18" s="1"/>
      <c r="L18" s="1"/>
      <c r="M18" s="1"/>
      <c r="N18" s="1"/>
      <c r="O18" s="1"/>
      <c r="P18" s="1"/>
      <c r="Q18" s="1"/>
      <c r="R18" s="1"/>
      <c r="S18" s="1"/>
      <c r="T18" s="1"/>
      <c r="U18" s="1"/>
      <c r="V18" s="1"/>
      <c r="W18" s="1"/>
      <c r="X18" s="1"/>
    </row>
    <row r="19" spans="1:24" ht="14.4" x14ac:dyDescent="0.3">
      <c r="A19" s="1"/>
      <c r="B19" s="1"/>
      <c r="C19" s="1"/>
      <c r="D19" s="1"/>
      <c r="E19" s="1"/>
      <c r="F19" s="1"/>
      <c r="G19" s="1"/>
      <c r="H19" s="1"/>
      <c r="I19" s="1"/>
      <c r="J19" s="1"/>
      <c r="K19" s="1"/>
      <c r="L19" s="1"/>
      <c r="M19" s="1"/>
      <c r="N19" s="1"/>
      <c r="O19" s="1"/>
      <c r="P19" s="1"/>
      <c r="Q19" s="1"/>
      <c r="R19" s="1"/>
      <c r="S19" s="1"/>
      <c r="T19" s="1"/>
      <c r="U19" s="1"/>
      <c r="V19" s="1"/>
      <c r="W19" s="1"/>
      <c r="X19" s="1"/>
    </row>
    <row r="20" spans="1:24" ht="14.4" x14ac:dyDescent="0.3">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3">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3">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3">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3">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3">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3">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3">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3">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3">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3">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3">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3">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3">
      <c r="A33" s="1"/>
      <c r="E33" s="1"/>
      <c r="F33" s="1"/>
      <c r="G33" s="1"/>
      <c r="H33" s="1"/>
      <c r="I33" s="1"/>
      <c r="J33" s="1"/>
      <c r="K33" s="1"/>
      <c r="L33" s="1"/>
      <c r="M33" s="1"/>
      <c r="N33" s="1"/>
      <c r="O33" s="1"/>
      <c r="P33" s="1"/>
      <c r="Q33" s="1"/>
      <c r="R33" s="1"/>
      <c r="S33" s="1"/>
      <c r="T33" s="1"/>
      <c r="U33" s="1"/>
      <c r="V33" s="1"/>
      <c r="W33" s="1"/>
      <c r="X33" s="1"/>
    </row>
    <row r="34" spans="1:24" ht="15.75" customHeight="1" x14ac:dyDescent="0.3">
      <c r="A34" s="1"/>
      <c r="E34" s="1"/>
      <c r="F34" s="1"/>
      <c r="G34" s="1"/>
      <c r="H34" s="1"/>
      <c r="I34" s="1"/>
      <c r="J34" s="1"/>
      <c r="K34" s="1"/>
      <c r="L34" s="1"/>
      <c r="M34" s="1"/>
      <c r="N34" s="1"/>
      <c r="O34" s="1"/>
      <c r="P34" s="1"/>
      <c r="Q34" s="1"/>
      <c r="R34" s="1"/>
      <c r="S34" s="1"/>
      <c r="T34" s="1"/>
      <c r="U34" s="1"/>
      <c r="V34" s="1"/>
      <c r="W34" s="1"/>
      <c r="X34" s="1"/>
    </row>
    <row r="35" spans="1:24" ht="15.75" customHeight="1" x14ac:dyDescent="0.3">
      <c r="A35" s="1"/>
    </row>
    <row r="36" spans="1:24" ht="15.75" customHeight="1" x14ac:dyDescent="0.3">
      <c r="A36" s="1"/>
    </row>
    <row r="37" spans="1:24" ht="15.75" customHeight="1" x14ac:dyDescent="0.3">
      <c r="A37" s="1"/>
    </row>
    <row r="38" spans="1:24" ht="15.75" customHeight="1" x14ac:dyDescent="0.3">
      <c r="A38" s="1"/>
    </row>
    <row r="39" spans="1:24" ht="15.75" customHeight="1" x14ac:dyDescent="0.3">
      <c r="A39" s="1"/>
    </row>
    <row r="40" spans="1:24" ht="15.75" customHeight="1" x14ac:dyDescent="0.3">
      <c r="A40" s="1"/>
    </row>
    <row r="41" spans="1:24" ht="15.75" customHeight="1" x14ac:dyDescent="0.3">
      <c r="A41" s="1"/>
    </row>
    <row r="42" spans="1:24" ht="15.75" customHeight="1" x14ac:dyDescent="0.3">
      <c r="A42" s="1"/>
    </row>
    <row r="43" spans="1:24" ht="15.75" customHeight="1" x14ac:dyDescent="0.3">
      <c r="A43" s="1"/>
    </row>
    <row r="44" spans="1:24" ht="15.75" customHeight="1" x14ac:dyDescent="0.3">
      <c r="A44" s="1"/>
    </row>
    <row r="45" spans="1:24" ht="15.75" customHeight="1" x14ac:dyDescent="0.3">
      <c r="A45" s="1"/>
    </row>
    <row r="46" spans="1:24" ht="15.75" customHeight="1" x14ac:dyDescent="0.3">
      <c r="A46" s="1"/>
    </row>
    <row r="47" spans="1:24" ht="15.75" customHeight="1" x14ac:dyDescent="0.3">
      <c r="A47" s="1"/>
    </row>
    <row r="48" spans="1:24" ht="15.75" customHeight="1" x14ac:dyDescent="0.3">
      <c r="A48" s="1"/>
    </row>
    <row r="49" spans="1:1" ht="15.75" customHeight="1" x14ac:dyDescent="0.3">
      <c r="A49" s="1"/>
    </row>
    <row r="50" spans="1:1" ht="15.75" customHeight="1" x14ac:dyDescent="0.3">
      <c r="A50" s="1"/>
    </row>
    <row r="51" spans="1:1" ht="15.75" customHeight="1" x14ac:dyDescent="0.3">
      <c r="A51" s="1"/>
    </row>
    <row r="52" spans="1:1" ht="15.75" customHeight="1" x14ac:dyDescent="0.3">
      <c r="A52" s="1"/>
    </row>
    <row r="53" spans="1:1" ht="15.75" customHeight="1" x14ac:dyDescent="0.3">
      <c r="A53" s="1"/>
    </row>
    <row r="54" spans="1:1" ht="15.75" customHeight="1" x14ac:dyDescent="0.3">
      <c r="A54" s="1"/>
    </row>
    <row r="55" spans="1:1" ht="15.75" customHeight="1" x14ac:dyDescent="0.3">
      <c r="A55" s="1"/>
    </row>
    <row r="56" spans="1:1" ht="15.75" customHeight="1" x14ac:dyDescent="0.25"/>
    <row r="57" spans="1:1" ht="15.75" customHeight="1" x14ac:dyDescent="0.25"/>
    <row r="58" spans="1:1" ht="15.75" customHeight="1" x14ac:dyDescent="0.25"/>
    <row r="59" spans="1:1" ht="15.75" customHeight="1" x14ac:dyDescent="0.25"/>
    <row r="60" spans="1:1" ht="15.75" customHeight="1" x14ac:dyDescent="0.25"/>
    <row r="61" spans="1:1" ht="15.75" customHeight="1" x14ac:dyDescent="0.25"/>
    <row r="62" spans="1:1" ht="15.75" customHeight="1" x14ac:dyDescent="0.25"/>
    <row r="63" spans="1:1" ht="15.75" customHeight="1" x14ac:dyDescent="0.25"/>
    <row r="64" spans="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U1000"/>
  <sheetViews>
    <sheetView workbookViewId="0"/>
  </sheetViews>
  <sheetFormatPr baseColWidth="10" defaultColWidth="12.59765625" defaultRowHeight="15" customHeight="1" x14ac:dyDescent="0.25"/>
  <cols>
    <col min="1" max="1" width="9.296875" customWidth="1"/>
    <col min="2" max="2" width="35.296875" customWidth="1"/>
    <col min="3" max="3" width="65.5" customWidth="1"/>
    <col min="4" max="4" width="118.09765625" customWidth="1"/>
    <col min="5" max="5" width="126.59765625" customWidth="1"/>
    <col min="6" max="26" width="9.296875" customWidth="1"/>
  </cols>
  <sheetData>
    <row r="1" spans="1:21" ht="32.4" x14ac:dyDescent="0.3">
      <c r="A1" s="1"/>
      <c r="B1" s="296" t="s">
        <v>121</v>
      </c>
      <c r="C1" s="170"/>
      <c r="D1" s="170"/>
      <c r="E1" s="1"/>
      <c r="F1" s="1"/>
      <c r="G1" s="1"/>
      <c r="H1" s="1"/>
      <c r="I1" s="1"/>
      <c r="J1" s="1"/>
      <c r="K1" s="1"/>
      <c r="L1" s="1"/>
      <c r="M1" s="1"/>
      <c r="N1" s="1"/>
      <c r="O1" s="1"/>
      <c r="P1" s="1"/>
      <c r="Q1" s="1"/>
      <c r="R1" s="1"/>
      <c r="S1" s="1"/>
      <c r="T1" s="1"/>
      <c r="U1" s="1"/>
    </row>
    <row r="2" spans="1:21" ht="14.4" x14ac:dyDescent="0.3">
      <c r="A2" s="1"/>
      <c r="B2" s="1"/>
      <c r="C2" s="1"/>
      <c r="D2" s="1"/>
      <c r="E2" s="1"/>
      <c r="F2" s="1"/>
      <c r="G2" s="1"/>
      <c r="H2" s="1"/>
      <c r="I2" s="1"/>
      <c r="J2" s="1"/>
      <c r="K2" s="1"/>
      <c r="L2" s="1"/>
      <c r="M2" s="1"/>
      <c r="N2" s="1"/>
      <c r="O2" s="1"/>
      <c r="P2" s="1"/>
      <c r="Q2" s="1"/>
      <c r="R2" s="1"/>
      <c r="S2" s="1"/>
      <c r="T2" s="1"/>
      <c r="U2" s="1"/>
    </row>
    <row r="3" spans="1:21" ht="30" x14ac:dyDescent="0.3">
      <c r="A3" s="1"/>
      <c r="B3" s="79"/>
      <c r="C3" s="80" t="s">
        <v>122</v>
      </c>
      <c r="D3" s="80" t="s">
        <v>123</v>
      </c>
      <c r="E3" s="1"/>
      <c r="F3" s="1"/>
      <c r="G3" s="1"/>
      <c r="H3" s="1"/>
      <c r="I3" s="1"/>
      <c r="J3" s="1"/>
      <c r="K3" s="1"/>
      <c r="L3" s="1"/>
      <c r="M3" s="1"/>
      <c r="N3" s="1"/>
      <c r="O3" s="1"/>
      <c r="P3" s="1"/>
      <c r="Q3" s="1"/>
      <c r="R3" s="1"/>
      <c r="S3" s="1"/>
      <c r="T3" s="1"/>
      <c r="U3" s="1"/>
    </row>
    <row r="4" spans="1:21" ht="32.4" x14ac:dyDescent="0.3">
      <c r="A4" s="81" t="s">
        <v>124</v>
      </c>
      <c r="B4" s="82" t="s">
        <v>125</v>
      </c>
      <c r="C4" s="83" t="s">
        <v>126</v>
      </c>
      <c r="D4" s="84" t="s">
        <v>127</v>
      </c>
      <c r="E4" s="1"/>
      <c r="F4" s="1"/>
      <c r="G4" s="1"/>
      <c r="H4" s="1"/>
      <c r="I4" s="1"/>
      <c r="J4" s="1"/>
      <c r="K4" s="1"/>
      <c r="L4" s="1"/>
      <c r="M4" s="1"/>
      <c r="N4" s="1"/>
      <c r="O4" s="1"/>
      <c r="P4" s="1"/>
      <c r="Q4" s="1"/>
      <c r="R4" s="1"/>
      <c r="S4" s="1"/>
      <c r="T4" s="1"/>
      <c r="U4" s="1"/>
    </row>
    <row r="5" spans="1:21" ht="64.8" x14ac:dyDescent="0.3">
      <c r="A5" s="81" t="s">
        <v>128</v>
      </c>
      <c r="B5" s="85" t="s">
        <v>129</v>
      </c>
      <c r="C5" s="86" t="s">
        <v>130</v>
      </c>
      <c r="D5" s="87" t="s">
        <v>131</v>
      </c>
      <c r="E5" s="1"/>
      <c r="F5" s="1"/>
      <c r="G5" s="1"/>
      <c r="H5" s="1"/>
      <c r="I5" s="1"/>
      <c r="J5" s="1"/>
      <c r="K5" s="1"/>
      <c r="L5" s="1"/>
      <c r="M5" s="1"/>
      <c r="N5" s="1"/>
      <c r="O5" s="1"/>
      <c r="P5" s="1"/>
      <c r="Q5" s="1"/>
      <c r="R5" s="1"/>
      <c r="S5" s="1"/>
      <c r="T5" s="1"/>
      <c r="U5" s="1"/>
    </row>
    <row r="6" spans="1:21" ht="64.8" x14ac:dyDescent="0.3">
      <c r="A6" s="81" t="s">
        <v>99</v>
      </c>
      <c r="B6" s="88" t="s">
        <v>132</v>
      </c>
      <c r="C6" s="86" t="s">
        <v>133</v>
      </c>
      <c r="D6" s="87" t="s">
        <v>134</v>
      </c>
      <c r="E6" s="1"/>
      <c r="F6" s="1"/>
      <c r="G6" s="1"/>
      <c r="H6" s="1"/>
      <c r="I6" s="1"/>
      <c r="J6" s="1"/>
      <c r="K6" s="1"/>
      <c r="L6" s="1"/>
      <c r="M6" s="1"/>
      <c r="N6" s="1"/>
      <c r="O6" s="1"/>
      <c r="P6" s="1"/>
      <c r="Q6" s="1"/>
      <c r="R6" s="1"/>
      <c r="S6" s="1"/>
      <c r="T6" s="1"/>
      <c r="U6" s="1"/>
    </row>
    <row r="7" spans="1:21" ht="97.2" x14ac:dyDescent="0.3">
      <c r="A7" s="81" t="s">
        <v>135</v>
      </c>
      <c r="B7" s="89" t="s">
        <v>136</v>
      </c>
      <c r="C7" s="86" t="s">
        <v>137</v>
      </c>
      <c r="D7" s="87" t="s">
        <v>138</v>
      </c>
      <c r="E7" s="1"/>
      <c r="F7" s="1"/>
      <c r="G7" s="1"/>
      <c r="H7" s="1"/>
      <c r="I7" s="1"/>
      <c r="J7" s="1"/>
      <c r="K7" s="1"/>
      <c r="L7" s="1"/>
      <c r="M7" s="1"/>
      <c r="N7" s="1"/>
      <c r="O7" s="1"/>
      <c r="P7" s="1"/>
      <c r="Q7" s="1"/>
      <c r="R7" s="1"/>
      <c r="S7" s="1"/>
      <c r="T7" s="1"/>
      <c r="U7" s="1"/>
    </row>
    <row r="8" spans="1:21" ht="64.8" x14ac:dyDescent="0.3">
      <c r="A8" s="81" t="s">
        <v>139</v>
      </c>
      <c r="B8" s="90" t="s">
        <v>140</v>
      </c>
      <c r="C8" s="86" t="s">
        <v>141</v>
      </c>
      <c r="D8" s="87" t="s">
        <v>142</v>
      </c>
      <c r="E8" s="1"/>
      <c r="F8" s="1"/>
      <c r="G8" s="1"/>
      <c r="H8" s="1"/>
      <c r="I8" s="1"/>
      <c r="J8" s="1"/>
      <c r="K8" s="1"/>
      <c r="L8" s="1"/>
      <c r="M8" s="1"/>
      <c r="N8" s="1"/>
      <c r="O8" s="1"/>
      <c r="P8" s="1"/>
      <c r="Q8" s="1"/>
      <c r="R8" s="1"/>
      <c r="S8" s="1"/>
      <c r="T8" s="1"/>
      <c r="U8" s="1"/>
    </row>
    <row r="9" spans="1:21" ht="20.399999999999999" x14ac:dyDescent="0.3">
      <c r="A9" s="81"/>
      <c r="B9" s="81"/>
      <c r="C9" s="91"/>
      <c r="D9" s="91"/>
      <c r="E9" s="1"/>
      <c r="F9" s="1"/>
      <c r="G9" s="1"/>
      <c r="H9" s="1"/>
      <c r="I9" s="1"/>
      <c r="J9" s="1"/>
      <c r="K9" s="1"/>
      <c r="L9" s="1"/>
      <c r="M9" s="1"/>
      <c r="N9" s="1"/>
      <c r="O9" s="1"/>
      <c r="P9" s="1"/>
      <c r="Q9" s="1"/>
      <c r="R9" s="1"/>
      <c r="S9" s="1"/>
      <c r="T9" s="1"/>
      <c r="U9" s="1"/>
    </row>
    <row r="10" spans="1:21" ht="14.4" x14ac:dyDescent="0.3">
      <c r="A10" s="81"/>
      <c r="B10" s="92"/>
      <c r="C10" s="92"/>
      <c r="D10" s="92"/>
      <c r="E10" s="1"/>
      <c r="F10" s="1"/>
      <c r="G10" s="1"/>
      <c r="H10" s="1"/>
      <c r="I10" s="1"/>
      <c r="J10" s="1"/>
      <c r="K10" s="1"/>
      <c r="L10" s="1"/>
      <c r="M10" s="1"/>
      <c r="N10" s="1"/>
      <c r="O10" s="1"/>
      <c r="P10" s="1"/>
      <c r="Q10" s="1"/>
      <c r="R10" s="1"/>
      <c r="S10" s="1"/>
      <c r="T10" s="1"/>
      <c r="U10" s="1"/>
    </row>
    <row r="11" spans="1:21" ht="14.4" x14ac:dyDescent="0.3">
      <c r="A11" s="81"/>
      <c r="B11" s="81" t="s">
        <v>143</v>
      </c>
      <c r="C11" s="81" t="s">
        <v>144</v>
      </c>
      <c r="D11" s="81" t="s">
        <v>145</v>
      </c>
      <c r="E11" s="1"/>
      <c r="F11" s="1"/>
      <c r="G11" s="1"/>
      <c r="H11" s="1"/>
      <c r="I11" s="1"/>
      <c r="J11" s="1"/>
      <c r="K11" s="1"/>
      <c r="L11" s="1"/>
      <c r="M11" s="1"/>
      <c r="N11" s="1"/>
      <c r="O11" s="1"/>
      <c r="P11" s="1"/>
      <c r="Q11" s="1"/>
      <c r="R11" s="1"/>
      <c r="S11" s="1"/>
      <c r="T11" s="1"/>
      <c r="U11" s="1"/>
    </row>
    <row r="12" spans="1:21" ht="14.4" x14ac:dyDescent="0.3">
      <c r="A12" s="81"/>
      <c r="B12" s="81" t="s">
        <v>146</v>
      </c>
      <c r="C12" s="81" t="s">
        <v>147</v>
      </c>
      <c r="D12" s="81" t="s">
        <v>148</v>
      </c>
      <c r="E12" s="1"/>
      <c r="F12" s="1"/>
      <c r="G12" s="1"/>
      <c r="H12" s="1"/>
      <c r="I12" s="1"/>
      <c r="J12" s="1"/>
      <c r="K12" s="1"/>
      <c r="L12" s="1"/>
      <c r="M12" s="1"/>
      <c r="N12" s="1"/>
      <c r="O12" s="1"/>
      <c r="P12" s="1"/>
      <c r="Q12" s="1"/>
      <c r="R12" s="1"/>
      <c r="S12" s="1"/>
      <c r="T12" s="1"/>
      <c r="U12" s="1"/>
    </row>
    <row r="13" spans="1:21" ht="14.4" x14ac:dyDescent="0.3">
      <c r="A13" s="81"/>
      <c r="B13" s="81"/>
      <c r="C13" s="81" t="s">
        <v>149</v>
      </c>
      <c r="D13" s="81" t="s">
        <v>150</v>
      </c>
      <c r="E13" s="1"/>
      <c r="F13" s="1"/>
      <c r="G13" s="1"/>
      <c r="H13" s="1"/>
      <c r="I13" s="1"/>
      <c r="J13" s="1"/>
      <c r="K13" s="1"/>
      <c r="L13" s="1"/>
      <c r="M13" s="1"/>
      <c r="N13" s="1"/>
      <c r="O13" s="1"/>
      <c r="P13" s="1"/>
      <c r="Q13" s="1"/>
      <c r="R13" s="1"/>
      <c r="S13" s="1"/>
      <c r="T13" s="1"/>
      <c r="U13" s="1"/>
    </row>
    <row r="14" spans="1:21" ht="14.4" x14ac:dyDescent="0.3">
      <c r="A14" s="81"/>
      <c r="B14" s="81"/>
      <c r="C14" s="81" t="s">
        <v>151</v>
      </c>
      <c r="D14" s="81" t="s">
        <v>152</v>
      </c>
      <c r="E14" s="1"/>
      <c r="F14" s="1"/>
      <c r="G14" s="1"/>
      <c r="H14" s="1"/>
      <c r="I14" s="1"/>
      <c r="J14" s="1"/>
      <c r="K14" s="1"/>
      <c r="L14" s="1"/>
      <c r="M14" s="1"/>
      <c r="N14" s="1"/>
      <c r="O14" s="1"/>
      <c r="P14" s="1"/>
      <c r="Q14" s="1"/>
      <c r="R14" s="1"/>
      <c r="S14" s="1"/>
      <c r="T14" s="1"/>
      <c r="U14" s="1"/>
    </row>
    <row r="15" spans="1:21" ht="14.4" x14ac:dyDescent="0.3">
      <c r="A15" s="81"/>
      <c r="B15" s="81"/>
      <c r="C15" s="81" t="s">
        <v>153</v>
      </c>
      <c r="D15" s="81" t="s">
        <v>154</v>
      </c>
      <c r="E15" s="1"/>
      <c r="F15" s="1"/>
      <c r="G15" s="1"/>
      <c r="H15" s="1"/>
      <c r="I15" s="1"/>
      <c r="J15" s="1"/>
      <c r="K15" s="1"/>
      <c r="L15" s="1"/>
      <c r="M15" s="1"/>
      <c r="N15" s="1"/>
      <c r="O15" s="1"/>
      <c r="P15" s="1"/>
      <c r="Q15" s="1"/>
      <c r="R15" s="1"/>
      <c r="S15" s="1"/>
      <c r="T15" s="1"/>
      <c r="U15" s="1"/>
    </row>
    <row r="16" spans="1:21" ht="14.4" x14ac:dyDescent="0.3">
      <c r="A16" s="81"/>
      <c r="B16" s="81"/>
      <c r="C16" s="81"/>
      <c r="D16" s="81"/>
      <c r="E16" s="1"/>
      <c r="F16" s="1"/>
      <c r="G16" s="1"/>
      <c r="H16" s="1"/>
      <c r="I16" s="1"/>
      <c r="J16" s="1"/>
      <c r="K16" s="1"/>
      <c r="L16" s="1"/>
      <c r="M16" s="1"/>
      <c r="N16" s="1"/>
      <c r="O16" s="1"/>
    </row>
    <row r="17" spans="1:15" ht="14.4" x14ac:dyDescent="0.3">
      <c r="A17" s="81"/>
      <c r="B17" s="81"/>
      <c r="C17" s="81"/>
      <c r="D17" s="81"/>
      <c r="E17" s="1"/>
      <c r="F17" s="1"/>
      <c r="G17" s="1"/>
      <c r="H17" s="1"/>
      <c r="I17" s="1"/>
      <c r="J17" s="1"/>
      <c r="K17" s="1"/>
      <c r="L17" s="1"/>
      <c r="M17" s="1"/>
      <c r="N17" s="1"/>
      <c r="O17" s="1"/>
    </row>
    <row r="18" spans="1:15" ht="14.4" x14ac:dyDescent="0.3">
      <c r="A18" s="81"/>
      <c r="B18" s="1"/>
      <c r="C18" s="1"/>
      <c r="D18" s="1"/>
      <c r="E18" s="1"/>
      <c r="F18" s="1"/>
      <c r="G18" s="1"/>
      <c r="H18" s="1"/>
      <c r="I18" s="1"/>
      <c r="J18" s="1"/>
      <c r="K18" s="1"/>
      <c r="L18" s="1"/>
      <c r="M18" s="1"/>
      <c r="N18" s="1"/>
      <c r="O18" s="1"/>
    </row>
    <row r="19" spans="1:15" ht="14.4" x14ac:dyDescent="0.3">
      <c r="A19" s="81"/>
      <c r="B19" s="1"/>
      <c r="C19" s="1"/>
      <c r="D19" s="1"/>
      <c r="E19" s="1"/>
      <c r="F19" s="1"/>
      <c r="G19" s="1"/>
      <c r="H19" s="1"/>
      <c r="I19" s="1"/>
      <c r="J19" s="1"/>
      <c r="K19" s="1"/>
      <c r="L19" s="1"/>
      <c r="M19" s="1"/>
      <c r="N19" s="1"/>
      <c r="O19" s="1"/>
    </row>
    <row r="20" spans="1:15" ht="14.4" x14ac:dyDescent="0.3">
      <c r="A20" s="81"/>
      <c r="B20" s="1"/>
      <c r="C20" s="1"/>
      <c r="D20" s="1"/>
      <c r="E20" s="1"/>
      <c r="F20" s="1"/>
      <c r="G20" s="1"/>
      <c r="H20" s="1"/>
      <c r="I20" s="1"/>
      <c r="J20" s="1"/>
      <c r="K20" s="1"/>
      <c r="L20" s="1"/>
      <c r="M20" s="1"/>
      <c r="N20" s="1"/>
      <c r="O20" s="1"/>
    </row>
    <row r="21" spans="1:15" ht="15.75" customHeight="1" x14ac:dyDescent="0.3">
      <c r="A21" s="81"/>
      <c r="B21" s="1"/>
      <c r="C21" s="1"/>
      <c r="D21" s="1"/>
      <c r="E21" s="1"/>
      <c r="F21" s="1"/>
      <c r="G21" s="1"/>
      <c r="H21" s="1"/>
      <c r="I21" s="1"/>
      <c r="J21" s="1"/>
      <c r="K21" s="1"/>
      <c r="L21" s="1"/>
      <c r="M21" s="1"/>
      <c r="N21" s="1"/>
      <c r="O21" s="1"/>
    </row>
    <row r="22" spans="1:15" ht="15.75" customHeight="1" x14ac:dyDescent="0.3">
      <c r="A22" s="81"/>
      <c r="B22" s="81"/>
      <c r="C22" s="91"/>
      <c r="D22" s="91"/>
      <c r="E22" s="1"/>
      <c r="F22" s="1"/>
      <c r="G22" s="1"/>
      <c r="H22" s="1"/>
      <c r="I22" s="1"/>
      <c r="J22" s="1"/>
      <c r="K22" s="1"/>
      <c r="L22" s="1"/>
      <c r="M22" s="1"/>
      <c r="N22" s="1"/>
      <c r="O22" s="1"/>
    </row>
    <row r="23" spans="1:15" ht="15.75" customHeight="1" x14ac:dyDescent="0.3">
      <c r="A23" s="81"/>
      <c r="B23" s="81"/>
      <c r="C23" s="91"/>
      <c r="D23" s="91"/>
      <c r="E23" s="1"/>
      <c r="F23" s="1"/>
      <c r="G23" s="1"/>
      <c r="H23" s="1"/>
      <c r="I23" s="1"/>
      <c r="J23" s="1"/>
      <c r="K23" s="1"/>
      <c r="L23" s="1"/>
      <c r="M23" s="1"/>
      <c r="N23" s="1"/>
      <c r="O23" s="1"/>
    </row>
    <row r="24" spans="1:15" ht="15.75" customHeight="1" x14ac:dyDescent="0.3">
      <c r="A24" s="81"/>
      <c r="B24" s="81"/>
      <c r="C24" s="91"/>
      <c r="D24" s="91"/>
      <c r="E24" s="1"/>
      <c r="F24" s="1"/>
      <c r="G24" s="1"/>
      <c r="H24" s="1"/>
      <c r="I24" s="1"/>
      <c r="J24" s="1"/>
      <c r="K24" s="1"/>
      <c r="L24" s="1"/>
      <c r="M24" s="1"/>
      <c r="N24" s="1"/>
      <c r="O24" s="1"/>
    </row>
    <row r="25" spans="1:15" ht="15.75" customHeight="1" x14ac:dyDescent="0.3">
      <c r="A25" s="81"/>
      <c r="B25" s="81"/>
      <c r="C25" s="91"/>
      <c r="D25" s="91"/>
      <c r="E25" s="1"/>
      <c r="F25" s="1"/>
      <c r="G25" s="1"/>
      <c r="H25" s="1"/>
      <c r="I25" s="1"/>
      <c r="J25" s="1"/>
      <c r="K25" s="1"/>
      <c r="L25" s="1"/>
      <c r="M25" s="1"/>
      <c r="N25" s="1"/>
      <c r="O25" s="1"/>
    </row>
    <row r="26" spans="1:15" ht="15.75" customHeight="1" x14ac:dyDescent="0.3">
      <c r="A26" s="81"/>
      <c r="B26" s="81"/>
      <c r="C26" s="91"/>
      <c r="D26" s="91"/>
      <c r="E26" s="1"/>
      <c r="F26" s="1"/>
      <c r="G26" s="1"/>
      <c r="H26" s="1"/>
      <c r="I26" s="1"/>
      <c r="J26" s="1"/>
      <c r="K26" s="1"/>
      <c r="L26" s="1"/>
      <c r="M26" s="1"/>
      <c r="N26" s="1"/>
      <c r="O26" s="1"/>
    </row>
    <row r="27" spans="1:15" ht="15.75" customHeight="1" x14ac:dyDescent="0.3">
      <c r="A27" s="81"/>
      <c r="B27" s="81"/>
      <c r="C27" s="91"/>
      <c r="D27" s="91"/>
      <c r="E27" s="1"/>
      <c r="F27" s="1"/>
      <c r="G27" s="1"/>
      <c r="H27" s="1"/>
      <c r="I27" s="1"/>
      <c r="J27" s="1"/>
      <c r="K27" s="1"/>
      <c r="L27" s="1"/>
      <c r="M27" s="1"/>
      <c r="N27" s="1"/>
      <c r="O27" s="1"/>
    </row>
    <row r="28" spans="1:15" ht="15.75" customHeight="1" x14ac:dyDescent="0.3">
      <c r="A28" s="81"/>
      <c r="B28" s="81"/>
      <c r="C28" s="91"/>
      <c r="D28" s="91"/>
      <c r="E28" s="1"/>
      <c r="F28" s="1"/>
      <c r="G28" s="1"/>
      <c r="H28" s="1"/>
      <c r="I28" s="1"/>
      <c r="J28" s="1"/>
      <c r="K28" s="1"/>
      <c r="L28" s="1"/>
      <c r="M28" s="1"/>
      <c r="N28" s="1"/>
      <c r="O28" s="1"/>
    </row>
    <row r="29" spans="1:15" ht="15.75" customHeight="1" x14ac:dyDescent="0.3">
      <c r="A29" s="81"/>
      <c r="B29" s="81"/>
      <c r="C29" s="91"/>
      <c r="D29" s="91"/>
      <c r="E29" s="1"/>
      <c r="F29" s="1"/>
      <c r="G29" s="1"/>
      <c r="H29" s="1"/>
      <c r="I29" s="1"/>
      <c r="J29" s="1"/>
      <c r="K29" s="1"/>
      <c r="L29" s="1"/>
      <c r="M29" s="1"/>
      <c r="N29" s="1"/>
      <c r="O29" s="1"/>
    </row>
    <row r="30" spans="1:15" ht="15.75" customHeight="1" x14ac:dyDescent="0.3">
      <c r="A30" s="81"/>
      <c r="B30" s="81"/>
      <c r="C30" s="91"/>
      <c r="D30" s="91"/>
      <c r="E30" s="1"/>
      <c r="F30" s="1"/>
      <c r="G30" s="1"/>
      <c r="H30" s="1"/>
      <c r="I30" s="1"/>
      <c r="J30" s="1"/>
      <c r="K30" s="1"/>
      <c r="L30" s="1"/>
      <c r="M30" s="1"/>
      <c r="N30" s="1"/>
      <c r="O30" s="1"/>
    </row>
    <row r="31" spans="1:15" ht="15.75" customHeight="1" x14ac:dyDescent="0.3">
      <c r="A31" s="81"/>
      <c r="B31" s="81"/>
      <c r="C31" s="91"/>
      <c r="D31" s="91"/>
      <c r="E31" s="1"/>
      <c r="F31" s="1"/>
      <c r="G31" s="1"/>
      <c r="H31" s="1"/>
      <c r="I31" s="1"/>
      <c r="J31" s="1"/>
      <c r="K31" s="1"/>
      <c r="L31" s="1"/>
      <c r="M31" s="1"/>
      <c r="N31" s="1"/>
      <c r="O31" s="1"/>
    </row>
    <row r="32" spans="1:15" ht="15.75" customHeight="1" x14ac:dyDescent="0.3">
      <c r="A32" s="81"/>
      <c r="B32" s="81"/>
      <c r="C32" s="91"/>
      <c r="D32" s="91"/>
      <c r="E32" s="1"/>
      <c r="F32" s="1"/>
      <c r="G32" s="1"/>
      <c r="H32" s="1"/>
      <c r="I32" s="1"/>
      <c r="J32" s="1"/>
      <c r="K32" s="1"/>
      <c r="L32" s="1"/>
      <c r="M32" s="1"/>
      <c r="N32" s="1"/>
      <c r="O32" s="1"/>
    </row>
    <row r="33" spans="1:15" ht="15.75" customHeight="1" x14ac:dyDescent="0.3">
      <c r="A33" s="81"/>
      <c r="B33" s="81"/>
      <c r="C33" s="91"/>
      <c r="D33" s="91"/>
      <c r="E33" s="1"/>
      <c r="F33" s="1"/>
      <c r="G33" s="1"/>
      <c r="H33" s="1"/>
      <c r="I33" s="1"/>
      <c r="J33" s="1"/>
      <c r="K33" s="1"/>
      <c r="L33" s="1"/>
      <c r="M33" s="1"/>
      <c r="N33" s="1"/>
      <c r="O33" s="1"/>
    </row>
    <row r="34" spans="1:15" ht="15.75" customHeight="1" x14ac:dyDescent="0.3">
      <c r="A34" s="81"/>
      <c r="B34" s="81"/>
      <c r="C34" s="91"/>
      <c r="D34" s="91"/>
      <c r="E34" s="1"/>
      <c r="F34" s="1"/>
      <c r="G34" s="1"/>
      <c r="H34" s="1"/>
      <c r="I34" s="1"/>
      <c r="J34" s="1"/>
      <c r="K34" s="1"/>
      <c r="L34" s="1"/>
      <c r="M34" s="1"/>
      <c r="N34" s="1"/>
      <c r="O34" s="1"/>
    </row>
    <row r="35" spans="1:15" ht="15.75" customHeight="1" x14ac:dyDescent="0.3">
      <c r="A35" s="81"/>
      <c r="B35" s="81"/>
      <c r="C35" s="91"/>
      <c r="D35" s="91"/>
      <c r="E35" s="1"/>
      <c r="F35" s="1"/>
      <c r="G35" s="1"/>
      <c r="H35" s="1"/>
      <c r="I35" s="1"/>
      <c r="J35" s="1"/>
      <c r="K35" s="1"/>
      <c r="L35" s="1"/>
      <c r="M35" s="1"/>
      <c r="N35" s="1"/>
      <c r="O35" s="1"/>
    </row>
    <row r="36" spans="1:15" ht="15.75" customHeight="1" x14ac:dyDescent="0.3">
      <c r="A36" s="81"/>
      <c r="B36" s="81"/>
      <c r="C36" s="91"/>
      <c r="D36" s="91"/>
      <c r="E36" s="1"/>
      <c r="F36" s="1"/>
      <c r="G36" s="1"/>
      <c r="H36" s="1"/>
      <c r="I36" s="1"/>
      <c r="J36" s="1"/>
      <c r="K36" s="1"/>
      <c r="L36" s="1"/>
      <c r="M36" s="1"/>
      <c r="N36" s="1"/>
      <c r="O36" s="1"/>
    </row>
    <row r="37" spans="1:15" ht="15.75" customHeight="1" x14ac:dyDescent="0.3">
      <c r="A37" s="81"/>
      <c r="B37" s="81"/>
      <c r="C37" s="91"/>
      <c r="D37" s="91"/>
      <c r="E37" s="1"/>
      <c r="F37" s="1"/>
      <c r="G37" s="1"/>
      <c r="H37" s="1"/>
      <c r="I37" s="1"/>
      <c r="J37" s="1"/>
      <c r="K37" s="1"/>
      <c r="L37" s="1"/>
      <c r="M37" s="1"/>
      <c r="N37" s="1"/>
      <c r="O37" s="1"/>
    </row>
    <row r="38" spans="1:15" ht="15.75" customHeight="1" x14ac:dyDescent="0.3">
      <c r="A38" s="81"/>
      <c r="B38" s="81"/>
      <c r="C38" s="91"/>
      <c r="D38" s="91"/>
      <c r="E38" s="1"/>
      <c r="F38" s="1"/>
      <c r="G38" s="1"/>
      <c r="H38" s="1"/>
      <c r="I38" s="1"/>
      <c r="J38" s="1"/>
      <c r="K38" s="1"/>
      <c r="L38" s="1"/>
      <c r="M38" s="1"/>
      <c r="N38" s="1"/>
      <c r="O38" s="1"/>
    </row>
    <row r="39" spans="1:15" ht="15.75" customHeight="1" x14ac:dyDescent="0.3">
      <c r="A39" s="81"/>
      <c r="B39" s="81"/>
      <c r="C39" s="91"/>
      <c r="D39" s="91"/>
      <c r="E39" s="1"/>
      <c r="F39" s="1"/>
      <c r="G39" s="1"/>
      <c r="H39" s="1"/>
      <c r="I39" s="1"/>
      <c r="J39" s="1"/>
      <c r="K39" s="1"/>
      <c r="L39" s="1"/>
      <c r="M39" s="1"/>
      <c r="N39" s="1"/>
      <c r="O39" s="1"/>
    </row>
    <row r="40" spans="1:15" ht="15.75" customHeight="1" x14ac:dyDescent="0.3">
      <c r="A40" s="81"/>
      <c r="B40" s="81"/>
      <c r="C40" s="91"/>
      <c r="D40" s="91"/>
      <c r="E40" s="1"/>
      <c r="F40" s="1"/>
      <c r="G40" s="1"/>
      <c r="H40" s="1"/>
      <c r="I40" s="1"/>
      <c r="J40" s="1"/>
      <c r="K40" s="1"/>
      <c r="L40" s="1"/>
      <c r="M40" s="1"/>
      <c r="N40" s="1"/>
      <c r="O40" s="1"/>
    </row>
    <row r="41" spans="1:15" ht="15.75" customHeight="1" x14ac:dyDescent="0.3">
      <c r="A41" s="81"/>
      <c r="B41" s="81"/>
      <c r="C41" s="91"/>
      <c r="D41" s="91"/>
      <c r="E41" s="1"/>
      <c r="F41" s="1"/>
      <c r="G41" s="1"/>
      <c r="H41" s="1"/>
      <c r="I41" s="1"/>
      <c r="J41" s="1"/>
      <c r="K41" s="1"/>
      <c r="L41" s="1"/>
      <c r="M41" s="1"/>
      <c r="N41" s="1"/>
      <c r="O41" s="1"/>
    </row>
    <row r="42" spans="1:15" ht="15.75" customHeight="1" x14ac:dyDescent="0.3">
      <c r="A42" s="81"/>
      <c r="B42" s="81"/>
      <c r="C42" s="91"/>
      <c r="D42" s="91"/>
      <c r="E42" s="1"/>
      <c r="F42" s="1"/>
      <c r="G42" s="1"/>
      <c r="H42" s="1"/>
      <c r="I42" s="1"/>
      <c r="J42" s="1"/>
      <c r="K42" s="1"/>
      <c r="L42" s="1"/>
      <c r="M42" s="1"/>
      <c r="N42" s="1"/>
      <c r="O42" s="1"/>
    </row>
    <row r="43" spans="1:15" ht="15.75" customHeight="1" x14ac:dyDescent="0.3">
      <c r="A43" s="81"/>
      <c r="B43" s="81"/>
      <c r="C43" s="91"/>
      <c r="D43" s="91"/>
      <c r="E43" s="1"/>
      <c r="F43" s="1"/>
      <c r="G43" s="1"/>
      <c r="H43" s="1"/>
      <c r="I43" s="1"/>
      <c r="J43" s="1"/>
      <c r="K43" s="1"/>
      <c r="L43" s="1"/>
      <c r="M43" s="1"/>
      <c r="N43" s="1"/>
      <c r="O43" s="1"/>
    </row>
    <row r="44" spans="1:15" ht="15.75" customHeight="1" x14ac:dyDescent="0.3">
      <c r="A44" s="81"/>
      <c r="B44" s="81"/>
      <c r="C44" s="91"/>
      <c r="D44" s="91"/>
      <c r="E44" s="1"/>
      <c r="F44" s="1"/>
      <c r="G44" s="1"/>
      <c r="H44" s="1"/>
      <c r="I44" s="1"/>
      <c r="J44" s="1"/>
      <c r="K44" s="1"/>
      <c r="L44" s="1"/>
      <c r="M44" s="1"/>
      <c r="N44" s="1"/>
      <c r="O44" s="1"/>
    </row>
    <row r="45" spans="1:15" ht="15.75" customHeight="1" x14ac:dyDescent="0.3">
      <c r="A45" s="81"/>
      <c r="B45" s="81"/>
      <c r="C45" s="91"/>
      <c r="D45" s="91"/>
      <c r="E45" s="1"/>
      <c r="F45" s="1"/>
      <c r="G45" s="1"/>
      <c r="H45" s="1"/>
      <c r="I45" s="1"/>
      <c r="J45" s="1"/>
      <c r="K45" s="1"/>
      <c r="L45" s="1"/>
      <c r="M45" s="1"/>
      <c r="N45" s="1"/>
      <c r="O45" s="1"/>
    </row>
    <row r="46" spans="1:15" ht="15.75" customHeight="1" x14ac:dyDescent="0.3">
      <c r="A46" s="81"/>
      <c r="B46" s="81"/>
      <c r="C46" s="91"/>
      <c r="D46" s="91"/>
      <c r="E46" s="1"/>
      <c r="F46" s="1"/>
      <c r="G46" s="1"/>
      <c r="H46" s="1"/>
      <c r="I46" s="1"/>
      <c r="J46" s="1"/>
      <c r="K46" s="1"/>
      <c r="L46" s="1"/>
      <c r="M46" s="1"/>
      <c r="N46" s="1"/>
      <c r="O46" s="1"/>
    </row>
    <row r="47" spans="1:15" ht="15.75" customHeight="1" x14ac:dyDescent="0.3">
      <c r="A47" s="81"/>
      <c r="B47" s="81"/>
      <c r="C47" s="91"/>
      <c r="D47" s="91"/>
      <c r="E47" s="1"/>
      <c r="F47" s="1"/>
      <c r="G47" s="1"/>
      <c r="H47" s="1"/>
      <c r="I47" s="1"/>
      <c r="J47" s="1"/>
      <c r="K47" s="1"/>
      <c r="L47" s="1"/>
      <c r="M47" s="1"/>
      <c r="N47" s="1"/>
      <c r="O47" s="1"/>
    </row>
    <row r="48" spans="1:15" ht="15.75" customHeight="1" x14ac:dyDescent="0.3">
      <c r="A48" s="81"/>
      <c r="B48" s="81"/>
      <c r="C48" s="91"/>
      <c r="D48" s="91"/>
      <c r="E48" s="1"/>
      <c r="F48" s="1"/>
      <c r="G48" s="1"/>
      <c r="H48" s="1"/>
      <c r="I48" s="1"/>
      <c r="J48" s="1"/>
      <c r="K48" s="1"/>
      <c r="L48" s="1"/>
      <c r="M48" s="1"/>
      <c r="N48" s="1"/>
      <c r="O48" s="1"/>
    </row>
    <row r="49" spans="1:15" ht="15.75" customHeight="1" x14ac:dyDescent="0.3">
      <c r="A49" s="81"/>
      <c r="B49" s="81"/>
      <c r="C49" s="91"/>
      <c r="D49" s="91"/>
      <c r="E49" s="1"/>
      <c r="F49" s="1"/>
      <c r="G49" s="1"/>
      <c r="H49" s="1"/>
      <c r="I49" s="1"/>
      <c r="J49" s="1"/>
      <c r="K49" s="1"/>
      <c r="L49" s="1"/>
      <c r="M49" s="1"/>
      <c r="N49" s="1"/>
      <c r="O49" s="1"/>
    </row>
    <row r="50" spans="1:15" ht="15.75" customHeight="1" x14ac:dyDescent="0.3">
      <c r="A50" s="81"/>
      <c r="B50" s="81"/>
      <c r="C50" s="91"/>
      <c r="D50" s="91"/>
      <c r="E50" s="1"/>
      <c r="F50" s="1"/>
      <c r="G50" s="1"/>
      <c r="H50" s="1"/>
      <c r="I50" s="1"/>
      <c r="J50" s="1"/>
      <c r="K50" s="1"/>
      <c r="L50" s="1"/>
      <c r="M50" s="1"/>
      <c r="N50" s="1"/>
      <c r="O50" s="1"/>
    </row>
    <row r="51" spans="1:15" ht="15.75" customHeight="1" x14ac:dyDescent="0.3">
      <c r="A51" s="81"/>
      <c r="B51" s="81"/>
      <c r="C51" s="91"/>
      <c r="D51" s="91"/>
      <c r="E51" s="1"/>
      <c r="F51" s="1"/>
      <c r="G51" s="1"/>
      <c r="H51" s="1"/>
      <c r="I51" s="1"/>
      <c r="J51" s="1"/>
      <c r="K51" s="1"/>
      <c r="L51" s="1"/>
      <c r="M51" s="1"/>
      <c r="N51" s="1"/>
      <c r="O51" s="1"/>
    </row>
    <row r="52" spans="1:15" ht="15.75" customHeight="1" x14ac:dyDescent="0.3">
      <c r="A52" s="81"/>
      <c r="B52" s="93"/>
      <c r="C52" s="94"/>
      <c r="D52" s="94"/>
    </row>
    <row r="53" spans="1:15" ht="15.75" customHeight="1" x14ac:dyDescent="0.3">
      <c r="A53" s="81"/>
      <c r="B53" s="93"/>
      <c r="C53" s="94"/>
      <c r="D53" s="94"/>
    </row>
    <row r="54" spans="1:15" ht="15.75" customHeight="1" x14ac:dyDescent="0.3">
      <c r="A54" s="81"/>
      <c r="B54" s="93"/>
      <c r="C54" s="94"/>
      <c r="D54" s="94"/>
    </row>
    <row r="55" spans="1:15" ht="15.75" customHeight="1" x14ac:dyDescent="0.3">
      <c r="A55" s="81"/>
      <c r="B55" s="93"/>
      <c r="C55" s="94"/>
      <c r="D55" s="94"/>
    </row>
    <row r="56" spans="1:15" ht="15.75" customHeight="1" x14ac:dyDescent="0.3">
      <c r="A56" s="81"/>
      <c r="B56" s="93"/>
      <c r="C56" s="94"/>
      <c r="D56" s="94"/>
    </row>
    <row r="57" spans="1:15" ht="15.75" customHeight="1" x14ac:dyDescent="0.3">
      <c r="A57" s="81"/>
      <c r="B57" s="93"/>
      <c r="C57" s="94"/>
      <c r="D57" s="94"/>
    </row>
    <row r="58" spans="1:15" ht="15.75" customHeight="1" x14ac:dyDescent="0.3">
      <c r="A58" s="81"/>
      <c r="B58" s="93"/>
      <c r="C58" s="94"/>
      <c r="D58" s="94"/>
    </row>
    <row r="59" spans="1:15" ht="15.75" customHeight="1" x14ac:dyDescent="0.3">
      <c r="A59" s="81"/>
      <c r="B59" s="93"/>
      <c r="C59" s="94"/>
      <c r="D59" s="94"/>
    </row>
    <row r="60" spans="1:15" ht="15.75" customHeight="1" x14ac:dyDescent="0.3">
      <c r="A60" s="81"/>
      <c r="B60" s="93"/>
      <c r="C60" s="94"/>
      <c r="D60" s="94"/>
    </row>
    <row r="61" spans="1:15" ht="15.75" customHeight="1" x14ac:dyDescent="0.3">
      <c r="A61" s="81"/>
      <c r="B61" s="93"/>
      <c r="C61" s="94"/>
      <c r="D61" s="94"/>
    </row>
    <row r="62" spans="1:15" ht="15.75" customHeight="1" x14ac:dyDescent="0.3">
      <c r="A62" s="81"/>
      <c r="B62" s="93"/>
      <c r="C62" s="94"/>
      <c r="D62" s="94"/>
    </row>
    <row r="63" spans="1:15" ht="15.75" customHeight="1" x14ac:dyDescent="0.3">
      <c r="A63" s="81"/>
      <c r="B63" s="93"/>
      <c r="C63" s="94"/>
      <c r="D63" s="94"/>
    </row>
    <row r="64" spans="1:15" ht="15.75" customHeight="1" x14ac:dyDescent="0.3">
      <c r="A64" s="81"/>
      <c r="B64" s="93"/>
      <c r="C64" s="94"/>
      <c r="D64" s="94"/>
    </row>
    <row r="65" spans="1:4" ht="15.75" customHeight="1" x14ac:dyDescent="0.3">
      <c r="A65" s="81"/>
      <c r="B65" s="93"/>
      <c r="C65" s="94"/>
      <c r="D65" s="94"/>
    </row>
    <row r="66" spans="1:4" ht="15.75" customHeight="1" x14ac:dyDescent="0.3">
      <c r="A66" s="81"/>
      <c r="B66" s="93"/>
      <c r="C66" s="94"/>
      <c r="D66" s="94"/>
    </row>
    <row r="67" spans="1:4" ht="15.75" customHeight="1" x14ac:dyDescent="0.3">
      <c r="A67" s="81"/>
      <c r="B67" s="93"/>
      <c r="C67" s="94"/>
      <c r="D67" s="94"/>
    </row>
    <row r="68" spans="1:4" ht="15.75" customHeight="1" x14ac:dyDescent="0.3">
      <c r="A68" s="81"/>
      <c r="B68" s="93"/>
      <c r="C68" s="94"/>
      <c r="D68" s="94"/>
    </row>
    <row r="69" spans="1:4" ht="15.75" customHeight="1" x14ac:dyDescent="0.3">
      <c r="A69" s="81"/>
      <c r="B69" s="93"/>
      <c r="C69" s="94"/>
      <c r="D69" s="94"/>
    </row>
    <row r="70" spans="1:4" ht="15.75" customHeight="1" x14ac:dyDescent="0.3">
      <c r="A70" s="81"/>
      <c r="B70" s="93"/>
      <c r="C70" s="94"/>
      <c r="D70" s="94"/>
    </row>
    <row r="71" spans="1:4" ht="15.75" customHeight="1" x14ac:dyDescent="0.3">
      <c r="A71" s="81"/>
      <c r="B71" s="93"/>
      <c r="C71" s="94"/>
      <c r="D71" s="94"/>
    </row>
    <row r="72" spans="1:4" ht="15.75" customHeight="1" x14ac:dyDescent="0.3">
      <c r="A72" s="81"/>
      <c r="B72" s="93"/>
      <c r="C72" s="94"/>
      <c r="D72" s="94"/>
    </row>
    <row r="73" spans="1:4" ht="15.75" customHeight="1" x14ac:dyDescent="0.3">
      <c r="A73" s="81"/>
      <c r="B73" s="93"/>
      <c r="C73" s="94"/>
      <c r="D73" s="94"/>
    </row>
    <row r="74" spans="1:4" ht="15.75" customHeight="1" x14ac:dyDescent="0.3">
      <c r="A74" s="81"/>
      <c r="B74" s="93"/>
      <c r="C74" s="94"/>
      <c r="D74" s="94"/>
    </row>
    <row r="75" spans="1:4" ht="15.75" customHeight="1" x14ac:dyDescent="0.3">
      <c r="A75" s="81"/>
      <c r="B75" s="93"/>
      <c r="C75" s="94"/>
      <c r="D75" s="94"/>
    </row>
    <row r="76" spans="1:4" ht="15.75" customHeight="1" x14ac:dyDescent="0.3">
      <c r="A76" s="81"/>
      <c r="B76" s="93"/>
      <c r="C76" s="94"/>
      <c r="D76" s="94"/>
    </row>
    <row r="77" spans="1:4" ht="15.75" customHeight="1" x14ac:dyDescent="0.3">
      <c r="A77" s="81"/>
      <c r="B77" s="93"/>
      <c r="C77" s="94"/>
      <c r="D77" s="94"/>
    </row>
    <row r="78" spans="1:4" ht="15.75" customHeight="1" x14ac:dyDescent="0.3">
      <c r="A78" s="81"/>
      <c r="B78" s="93"/>
      <c r="C78" s="94"/>
      <c r="D78" s="94"/>
    </row>
    <row r="79" spans="1:4" ht="15.75" customHeight="1" x14ac:dyDescent="0.3">
      <c r="A79" s="81"/>
      <c r="B79" s="93"/>
      <c r="C79" s="94"/>
      <c r="D79" s="94"/>
    </row>
    <row r="80" spans="1:4" ht="15.75" customHeight="1" x14ac:dyDescent="0.3">
      <c r="A80" s="81"/>
      <c r="B80" s="93"/>
      <c r="C80" s="94"/>
      <c r="D80" s="94"/>
    </row>
    <row r="81" spans="1:4" ht="15.75" customHeight="1" x14ac:dyDescent="0.3">
      <c r="A81" s="81"/>
      <c r="B81" s="93"/>
      <c r="C81" s="94"/>
      <c r="D81" s="94"/>
    </row>
    <row r="82" spans="1:4" ht="15.75" customHeight="1" x14ac:dyDescent="0.3">
      <c r="A82" s="81"/>
      <c r="B82" s="93"/>
      <c r="C82" s="94"/>
      <c r="D82" s="94"/>
    </row>
    <row r="83" spans="1:4" ht="15.75" customHeight="1" x14ac:dyDescent="0.3">
      <c r="A83" s="81"/>
      <c r="B83" s="93"/>
      <c r="C83" s="94"/>
      <c r="D83" s="94"/>
    </row>
    <row r="84" spans="1:4" ht="15.75" customHeight="1" x14ac:dyDescent="0.3">
      <c r="A84" s="81"/>
      <c r="B84" s="93"/>
      <c r="C84" s="94"/>
      <c r="D84" s="94"/>
    </row>
    <row r="85" spans="1:4" ht="15.75" customHeight="1" x14ac:dyDescent="0.3">
      <c r="A85" s="81"/>
      <c r="B85" s="93"/>
      <c r="C85" s="94"/>
      <c r="D85" s="94"/>
    </row>
    <row r="86" spans="1:4" ht="15.75" customHeight="1" x14ac:dyDescent="0.3">
      <c r="A86" s="81"/>
      <c r="B86" s="93"/>
      <c r="C86" s="94"/>
      <c r="D86" s="94"/>
    </row>
    <row r="87" spans="1:4" ht="15.75" customHeight="1" x14ac:dyDescent="0.3">
      <c r="A87" s="81"/>
      <c r="B87" s="93"/>
      <c r="C87" s="94"/>
      <c r="D87" s="94"/>
    </row>
    <row r="88" spans="1:4" ht="15.75" customHeight="1" x14ac:dyDescent="0.3">
      <c r="A88" s="81"/>
      <c r="B88" s="93"/>
      <c r="C88" s="94"/>
      <c r="D88" s="94"/>
    </row>
    <row r="89" spans="1:4" ht="15.75" customHeight="1" x14ac:dyDescent="0.3">
      <c r="A89" s="81"/>
      <c r="B89" s="93"/>
      <c r="C89" s="94"/>
      <c r="D89" s="94"/>
    </row>
    <row r="90" spans="1:4" ht="15.75" customHeight="1" x14ac:dyDescent="0.3">
      <c r="A90" s="81"/>
      <c r="B90" s="93"/>
      <c r="C90" s="94"/>
      <c r="D90" s="94"/>
    </row>
    <row r="91" spans="1:4" ht="15.75" customHeight="1" x14ac:dyDescent="0.3">
      <c r="A91" s="81"/>
      <c r="B91" s="93"/>
      <c r="C91" s="94"/>
      <c r="D91" s="94"/>
    </row>
    <row r="92" spans="1:4" ht="15.75" customHeight="1" x14ac:dyDescent="0.3">
      <c r="A92" s="81"/>
      <c r="B92" s="93"/>
      <c r="C92" s="94"/>
      <c r="D92" s="94"/>
    </row>
    <row r="93" spans="1:4" ht="15.75" customHeight="1" x14ac:dyDescent="0.3">
      <c r="A93" s="81"/>
      <c r="B93" s="93"/>
      <c r="C93" s="94"/>
      <c r="D93" s="94"/>
    </row>
    <row r="94" spans="1:4" ht="15.75" customHeight="1" x14ac:dyDescent="0.3">
      <c r="A94" s="81"/>
      <c r="B94" s="93"/>
      <c r="C94" s="94"/>
      <c r="D94" s="94"/>
    </row>
    <row r="95" spans="1:4" ht="15.75" customHeight="1" x14ac:dyDescent="0.3">
      <c r="A95" s="81"/>
      <c r="B95" s="93"/>
      <c r="C95" s="94"/>
      <c r="D95" s="94"/>
    </row>
    <row r="96" spans="1:4" ht="15.75" customHeight="1" x14ac:dyDescent="0.3">
      <c r="A96" s="81"/>
      <c r="B96" s="93"/>
      <c r="C96" s="94"/>
      <c r="D96" s="94"/>
    </row>
    <row r="97" spans="1:4" ht="15.75" customHeight="1" x14ac:dyDescent="0.3">
      <c r="A97" s="81"/>
      <c r="B97" s="93"/>
      <c r="C97" s="94"/>
      <c r="D97" s="94"/>
    </row>
    <row r="98" spans="1:4" ht="15.75" customHeight="1" x14ac:dyDescent="0.3">
      <c r="A98" s="81"/>
      <c r="B98" s="93"/>
      <c r="C98" s="94"/>
      <c r="D98" s="94"/>
    </row>
    <row r="99" spans="1:4" ht="15.75" customHeight="1" x14ac:dyDescent="0.3">
      <c r="A99" s="81"/>
      <c r="B99" s="93"/>
      <c r="C99" s="94"/>
      <c r="D99" s="94"/>
    </row>
    <row r="100" spans="1:4" ht="15.75" customHeight="1" x14ac:dyDescent="0.3">
      <c r="A100" s="81"/>
      <c r="B100" s="93"/>
      <c r="C100" s="94"/>
      <c r="D100" s="94"/>
    </row>
    <row r="101" spans="1:4" ht="15.75" customHeight="1" x14ac:dyDescent="0.3">
      <c r="A101" s="81"/>
      <c r="B101" s="93"/>
      <c r="C101" s="94"/>
      <c r="D101" s="94"/>
    </row>
    <row r="102" spans="1:4" ht="15.75" customHeight="1" x14ac:dyDescent="0.3">
      <c r="A102" s="81"/>
      <c r="B102" s="93"/>
      <c r="C102" s="94"/>
      <c r="D102" s="94"/>
    </row>
    <row r="103" spans="1:4" ht="15.75" customHeight="1" x14ac:dyDescent="0.3">
      <c r="A103" s="81"/>
      <c r="B103" s="93"/>
      <c r="C103" s="94"/>
      <c r="D103" s="94"/>
    </row>
    <row r="104" spans="1:4" ht="15.75" customHeight="1" x14ac:dyDescent="0.3">
      <c r="A104" s="81"/>
      <c r="B104" s="93"/>
      <c r="C104" s="94"/>
      <c r="D104" s="94"/>
    </row>
    <row r="105" spans="1:4" ht="15.75" customHeight="1" x14ac:dyDescent="0.3">
      <c r="A105" s="81"/>
      <c r="B105" s="93"/>
      <c r="C105" s="94"/>
      <c r="D105" s="94"/>
    </row>
    <row r="106" spans="1:4" ht="15.75" customHeight="1" x14ac:dyDescent="0.3">
      <c r="A106" s="81"/>
      <c r="B106" s="93"/>
      <c r="C106" s="94"/>
      <c r="D106" s="94"/>
    </row>
    <row r="107" spans="1:4" ht="15.75" customHeight="1" x14ac:dyDescent="0.3">
      <c r="A107" s="81"/>
      <c r="B107" s="93"/>
      <c r="C107" s="94"/>
      <c r="D107" s="94"/>
    </row>
    <row r="108" spans="1:4" ht="15.75" customHeight="1" x14ac:dyDescent="0.3">
      <c r="A108" s="81"/>
      <c r="B108" s="93"/>
      <c r="C108" s="94"/>
      <c r="D108" s="94"/>
    </row>
    <row r="109" spans="1:4" ht="15.75" customHeight="1" x14ac:dyDescent="0.3">
      <c r="A109" s="81"/>
      <c r="B109" s="93"/>
      <c r="C109" s="94"/>
      <c r="D109" s="94"/>
    </row>
    <row r="110" spans="1:4" ht="15.75" customHeight="1" x14ac:dyDescent="0.3">
      <c r="A110" s="81"/>
      <c r="B110" s="93"/>
      <c r="C110" s="94"/>
      <c r="D110" s="94"/>
    </row>
    <row r="111" spans="1:4" ht="15.75" customHeight="1" x14ac:dyDescent="0.3">
      <c r="A111" s="81"/>
      <c r="B111" s="93"/>
      <c r="C111" s="94"/>
      <c r="D111" s="94"/>
    </row>
    <row r="112" spans="1:4" ht="15.75" customHeight="1" x14ac:dyDescent="0.3">
      <c r="A112" s="81"/>
      <c r="B112" s="93"/>
      <c r="C112" s="94"/>
      <c r="D112" s="94"/>
    </row>
    <row r="113" spans="1:4" ht="15.75" customHeight="1" x14ac:dyDescent="0.3">
      <c r="A113" s="81"/>
      <c r="B113" s="93"/>
      <c r="C113" s="94"/>
      <c r="D113" s="94"/>
    </row>
    <row r="114" spans="1:4" ht="15.75" customHeight="1" x14ac:dyDescent="0.3">
      <c r="A114" s="81"/>
      <c r="B114" s="93"/>
      <c r="C114" s="94"/>
      <c r="D114" s="94"/>
    </row>
    <row r="115" spans="1:4" ht="15.75" customHeight="1" x14ac:dyDescent="0.3">
      <c r="A115" s="81"/>
      <c r="B115" s="93"/>
      <c r="C115" s="94"/>
      <c r="D115" s="94"/>
    </row>
    <row r="116" spans="1:4" ht="15.75" customHeight="1" x14ac:dyDescent="0.3">
      <c r="A116" s="81"/>
      <c r="B116" s="93"/>
      <c r="C116" s="94"/>
      <c r="D116" s="94"/>
    </row>
    <row r="117" spans="1:4" ht="15.75" customHeight="1" x14ac:dyDescent="0.3">
      <c r="A117" s="81"/>
      <c r="B117" s="93"/>
      <c r="C117" s="94"/>
      <c r="D117" s="94"/>
    </row>
    <row r="118" spans="1:4" ht="15.75" customHeight="1" x14ac:dyDescent="0.3">
      <c r="A118" s="81"/>
      <c r="B118" s="93"/>
      <c r="C118" s="94"/>
      <c r="D118" s="94"/>
    </row>
    <row r="119" spans="1:4" ht="15.75" customHeight="1" x14ac:dyDescent="0.3">
      <c r="A119" s="81"/>
      <c r="B119" s="93"/>
      <c r="C119" s="94"/>
      <c r="D119" s="94"/>
    </row>
    <row r="120" spans="1:4" ht="15.75" customHeight="1" x14ac:dyDescent="0.3">
      <c r="A120" s="81"/>
      <c r="B120" s="93"/>
      <c r="C120" s="94"/>
      <c r="D120" s="94"/>
    </row>
    <row r="121" spans="1:4" ht="15.75" customHeight="1" x14ac:dyDescent="0.3">
      <c r="A121" s="81"/>
      <c r="B121" s="93"/>
      <c r="C121" s="94"/>
      <c r="D121" s="94"/>
    </row>
    <row r="122" spans="1:4" ht="15.75" customHeight="1" x14ac:dyDescent="0.3">
      <c r="A122" s="81"/>
      <c r="B122" s="93"/>
      <c r="C122" s="94"/>
      <c r="D122" s="94"/>
    </row>
    <row r="123" spans="1:4" ht="15.75" customHeight="1" x14ac:dyDescent="0.3">
      <c r="A123" s="81"/>
      <c r="B123" s="93"/>
      <c r="C123" s="94"/>
      <c r="D123" s="94"/>
    </row>
    <row r="124" spans="1:4" ht="15.75" customHeight="1" x14ac:dyDescent="0.3">
      <c r="A124" s="81"/>
      <c r="B124" s="93"/>
      <c r="C124" s="94"/>
      <c r="D124" s="94"/>
    </row>
    <row r="125" spans="1:4" ht="15.75" customHeight="1" x14ac:dyDescent="0.3">
      <c r="A125" s="81"/>
      <c r="B125" s="93"/>
      <c r="C125" s="94"/>
      <c r="D125" s="94"/>
    </row>
    <row r="126" spans="1:4" ht="15.75" customHeight="1" x14ac:dyDescent="0.3">
      <c r="A126" s="81"/>
      <c r="B126" s="93"/>
      <c r="C126" s="94"/>
      <c r="D126" s="94"/>
    </row>
    <row r="127" spans="1:4" ht="15.75" customHeight="1" x14ac:dyDescent="0.3">
      <c r="A127" s="81"/>
      <c r="B127" s="93"/>
      <c r="C127" s="94"/>
      <c r="D127" s="94"/>
    </row>
    <row r="128" spans="1:4" ht="15.75" customHeight="1" x14ac:dyDescent="0.3">
      <c r="A128" s="81"/>
      <c r="B128" s="93"/>
      <c r="C128" s="94"/>
      <c r="D128" s="94"/>
    </row>
    <row r="129" spans="1:4" ht="15.75" customHeight="1" x14ac:dyDescent="0.3">
      <c r="A129" s="81"/>
      <c r="B129" s="93"/>
      <c r="C129" s="94"/>
      <c r="D129" s="94"/>
    </row>
    <row r="130" spans="1:4" ht="15.75" customHeight="1" x14ac:dyDescent="0.3">
      <c r="A130" s="81"/>
      <c r="B130" s="93"/>
      <c r="C130" s="94"/>
      <c r="D130" s="94"/>
    </row>
    <row r="131" spans="1:4" ht="15.75" customHeight="1" x14ac:dyDescent="0.3">
      <c r="A131" s="81"/>
      <c r="B131" s="93"/>
      <c r="C131" s="94"/>
      <c r="D131" s="94"/>
    </row>
    <row r="132" spans="1:4" ht="15.75" customHeight="1" x14ac:dyDescent="0.3">
      <c r="A132" s="81"/>
      <c r="B132" s="93"/>
      <c r="C132" s="94"/>
      <c r="D132" s="94"/>
    </row>
    <row r="133" spans="1:4" ht="15.75" customHeight="1" x14ac:dyDescent="0.3">
      <c r="A133" s="81"/>
      <c r="B133" s="93"/>
      <c r="C133" s="94"/>
      <c r="D133" s="94"/>
    </row>
    <row r="134" spans="1:4" ht="15.75" customHeight="1" x14ac:dyDescent="0.3">
      <c r="A134" s="81"/>
      <c r="B134" s="93"/>
      <c r="C134" s="94"/>
      <c r="D134" s="94"/>
    </row>
    <row r="135" spans="1:4" ht="15.75" customHeight="1" x14ac:dyDescent="0.3">
      <c r="A135" s="81"/>
      <c r="B135" s="93"/>
      <c r="C135" s="94"/>
      <c r="D135" s="94"/>
    </row>
    <row r="136" spans="1:4" ht="15.75" customHeight="1" x14ac:dyDescent="0.3">
      <c r="A136" s="81"/>
      <c r="B136" s="93"/>
      <c r="C136" s="94"/>
      <c r="D136" s="94"/>
    </row>
    <row r="137" spans="1:4" ht="15.75" customHeight="1" x14ac:dyDescent="0.3">
      <c r="A137" s="81"/>
      <c r="B137" s="93"/>
      <c r="C137" s="94"/>
      <c r="D137" s="94"/>
    </row>
    <row r="138" spans="1:4" ht="15.75" customHeight="1" x14ac:dyDescent="0.3">
      <c r="A138" s="81"/>
      <c r="B138" s="93"/>
      <c r="C138" s="94"/>
      <c r="D138" s="94"/>
    </row>
    <row r="139" spans="1:4" ht="15.75" customHeight="1" x14ac:dyDescent="0.3">
      <c r="A139" s="81"/>
      <c r="B139" s="93"/>
      <c r="C139" s="94"/>
      <c r="D139" s="94"/>
    </row>
    <row r="140" spans="1:4" ht="15.75" customHeight="1" x14ac:dyDescent="0.3">
      <c r="A140" s="81"/>
      <c r="B140" s="93"/>
      <c r="C140" s="94"/>
      <c r="D140" s="94"/>
    </row>
    <row r="141" spans="1:4" ht="15.75" customHeight="1" x14ac:dyDescent="0.3">
      <c r="A141" s="81"/>
      <c r="B141" s="93"/>
      <c r="C141" s="94"/>
      <c r="D141" s="94"/>
    </row>
    <row r="142" spans="1:4" ht="15.75" customHeight="1" x14ac:dyDescent="0.3">
      <c r="A142" s="81"/>
      <c r="B142" s="93"/>
      <c r="C142" s="94"/>
      <c r="D142" s="94"/>
    </row>
    <row r="143" spans="1:4" ht="15.75" customHeight="1" x14ac:dyDescent="0.3">
      <c r="A143" s="81"/>
      <c r="B143" s="93"/>
      <c r="C143" s="94"/>
      <c r="D143" s="94"/>
    </row>
    <row r="144" spans="1:4" ht="15.75" customHeight="1" x14ac:dyDescent="0.3">
      <c r="A144" s="81"/>
      <c r="B144" s="93"/>
      <c r="C144" s="94"/>
      <c r="D144" s="94"/>
    </row>
    <row r="145" spans="1:4" ht="15.75" customHeight="1" x14ac:dyDescent="0.3">
      <c r="A145" s="81"/>
      <c r="B145" s="93"/>
      <c r="C145" s="94"/>
      <c r="D145" s="94"/>
    </row>
    <row r="146" spans="1:4" ht="15.75" customHeight="1" x14ac:dyDescent="0.3">
      <c r="A146" s="81"/>
      <c r="B146" s="93"/>
      <c r="C146" s="94"/>
      <c r="D146" s="94"/>
    </row>
    <row r="147" spans="1:4" ht="15.75" customHeight="1" x14ac:dyDescent="0.3">
      <c r="A147" s="81"/>
      <c r="B147" s="93"/>
      <c r="C147" s="94"/>
      <c r="D147" s="94"/>
    </row>
    <row r="148" spans="1:4" ht="15.75" customHeight="1" x14ac:dyDescent="0.3">
      <c r="A148" s="81"/>
      <c r="B148" s="93"/>
      <c r="C148" s="94"/>
      <c r="D148" s="94"/>
    </row>
    <row r="149" spans="1:4" ht="15.75" customHeight="1" x14ac:dyDescent="0.3">
      <c r="A149" s="81"/>
      <c r="B149" s="93"/>
      <c r="C149" s="94"/>
      <c r="D149" s="94"/>
    </row>
    <row r="150" spans="1:4" ht="15.75" customHeight="1" x14ac:dyDescent="0.3">
      <c r="A150" s="81"/>
      <c r="B150" s="93"/>
      <c r="C150" s="94"/>
      <c r="D150" s="94"/>
    </row>
    <row r="151" spans="1:4" ht="15.75" customHeight="1" x14ac:dyDescent="0.3">
      <c r="A151" s="81"/>
      <c r="B151" s="93"/>
      <c r="C151" s="94"/>
      <c r="D151" s="94"/>
    </row>
    <row r="152" spans="1:4" ht="15.75" customHeight="1" x14ac:dyDescent="0.3">
      <c r="A152" s="81"/>
      <c r="B152" s="93"/>
      <c r="C152" s="94"/>
      <c r="D152" s="94"/>
    </row>
    <row r="153" spans="1:4" ht="15.75" customHeight="1" x14ac:dyDescent="0.3">
      <c r="A153" s="81"/>
      <c r="B153" s="93"/>
      <c r="C153" s="94"/>
      <c r="D153" s="94"/>
    </row>
    <row r="154" spans="1:4" ht="15.75" customHeight="1" x14ac:dyDescent="0.3">
      <c r="A154" s="81"/>
      <c r="B154" s="93"/>
      <c r="C154" s="94"/>
      <c r="D154" s="94"/>
    </row>
    <row r="155" spans="1:4" ht="15.75" customHeight="1" x14ac:dyDescent="0.3">
      <c r="A155" s="81"/>
      <c r="B155" s="93"/>
      <c r="C155" s="94"/>
      <c r="D155" s="94"/>
    </row>
    <row r="156" spans="1:4" ht="15.75" customHeight="1" x14ac:dyDescent="0.3">
      <c r="A156" s="81"/>
      <c r="B156" s="93"/>
      <c r="C156" s="94"/>
      <c r="D156" s="94"/>
    </row>
    <row r="157" spans="1:4" ht="15.75" customHeight="1" x14ac:dyDescent="0.3">
      <c r="A157" s="81"/>
      <c r="B157" s="93"/>
      <c r="C157" s="94"/>
      <c r="D157" s="94"/>
    </row>
    <row r="158" spans="1:4" ht="15.75" customHeight="1" x14ac:dyDescent="0.3">
      <c r="A158" s="81"/>
      <c r="B158" s="93"/>
      <c r="C158" s="94"/>
      <c r="D158" s="94"/>
    </row>
    <row r="159" spans="1:4" ht="15.75" customHeight="1" x14ac:dyDescent="0.3">
      <c r="A159" s="81"/>
      <c r="B159" s="93"/>
      <c r="C159" s="94"/>
      <c r="D159" s="94"/>
    </row>
    <row r="160" spans="1:4" ht="15.75" customHeight="1" x14ac:dyDescent="0.3">
      <c r="A160" s="81"/>
      <c r="B160" s="93"/>
      <c r="C160" s="94"/>
      <c r="D160" s="94"/>
    </row>
    <row r="161" spans="1:4" ht="15.75" customHeight="1" x14ac:dyDescent="0.3">
      <c r="A161" s="81"/>
      <c r="B161" s="93"/>
      <c r="C161" s="94"/>
      <c r="D161" s="94"/>
    </row>
    <row r="162" spans="1:4" ht="15.75" customHeight="1" x14ac:dyDescent="0.3">
      <c r="A162" s="81"/>
      <c r="B162" s="93"/>
      <c r="C162" s="94"/>
      <c r="D162" s="94"/>
    </row>
    <row r="163" spans="1:4" ht="15.75" customHeight="1" x14ac:dyDescent="0.3">
      <c r="A163" s="81"/>
      <c r="B163" s="93"/>
      <c r="C163" s="94"/>
      <c r="D163" s="94"/>
    </row>
    <row r="164" spans="1:4" ht="15.75" customHeight="1" x14ac:dyDescent="0.3">
      <c r="A164" s="81"/>
      <c r="B164" s="93"/>
      <c r="C164" s="94"/>
      <c r="D164" s="94"/>
    </row>
    <row r="165" spans="1:4" ht="15.75" customHeight="1" x14ac:dyDescent="0.3">
      <c r="A165" s="81"/>
      <c r="B165" s="93"/>
      <c r="C165" s="94"/>
      <c r="D165" s="94"/>
    </row>
    <row r="166" spans="1:4" ht="15.75" customHeight="1" x14ac:dyDescent="0.3">
      <c r="A166" s="81"/>
      <c r="B166" s="93"/>
      <c r="C166" s="94"/>
      <c r="D166" s="94"/>
    </row>
    <row r="167" spans="1:4" ht="15.75" customHeight="1" x14ac:dyDescent="0.3">
      <c r="A167" s="81"/>
      <c r="B167" s="93"/>
      <c r="C167" s="94"/>
      <c r="D167" s="94"/>
    </row>
    <row r="168" spans="1:4" ht="15.75" customHeight="1" x14ac:dyDescent="0.3">
      <c r="A168" s="81"/>
      <c r="B168" s="93"/>
      <c r="C168" s="94"/>
      <c r="D168" s="94"/>
    </row>
    <row r="169" spans="1:4" ht="15.75" customHeight="1" x14ac:dyDescent="0.3">
      <c r="A169" s="81"/>
      <c r="B169" s="93"/>
      <c r="C169" s="94"/>
      <c r="D169" s="94"/>
    </row>
    <row r="170" spans="1:4" ht="15.75" customHeight="1" x14ac:dyDescent="0.3">
      <c r="A170" s="81"/>
      <c r="B170" s="93"/>
      <c r="C170" s="94"/>
      <c r="D170" s="94"/>
    </row>
    <row r="171" spans="1:4" ht="15.75" customHeight="1" x14ac:dyDescent="0.3">
      <c r="A171" s="81"/>
      <c r="B171" s="93"/>
      <c r="C171" s="94"/>
      <c r="D171" s="94"/>
    </row>
    <row r="172" spans="1:4" ht="15.75" customHeight="1" x14ac:dyDescent="0.3">
      <c r="A172" s="81"/>
      <c r="B172" s="93"/>
      <c r="C172" s="94"/>
      <c r="D172" s="94"/>
    </row>
    <row r="173" spans="1:4" ht="15.75" customHeight="1" x14ac:dyDescent="0.3">
      <c r="A173" s="81"/>
      <c r="B173" s="93"/>
      <c r="C173" s="94"/>
      <c r="D173" s="94"/>
    </row>
    <row r="174" spans="1:4" ht="15.75" customHeight="1" x14ac:dyDescent="0.3">
      <c r="A174" s="81"/>
      <c r="B174" s="93"/>
      <c r="C174" s="94"/>
      <c r="D174" s="94"/>
    </row>
    <row r="175" spans="1:4" ht="15.75" customHeight="1" x14ac:dyDescent="0.3">
      <c r="A175" s="81"/>
      <c r="B175" s="93"/>
      <c r="C175" s="94"/>
      <c r="D175" s="94"/>
    </row>
    <row r="176" spans="1:4" ht="15.75" customHeight="1" x14ac:dyDescent="0.3">
      <c r="A176" s="81"/>
      <c r="B176" s="93"/>
      <c r="C176" s="94"/>
      <c r="D176" s="94"/>
    </row>
    <row r="177" spans="1:4" ht="15.75" customHeight="1" x14ac:dyDescent="0.3">
      <c r="A177" s="81"/>
      <c r="B177" s="93"/>
      <c r="C177" s="94"/>
      <c r="D177" s="94"/>
    </row>
    <row r="178" spans="1:4" ht="15.75" customHeight="1" x14ac:dyDescent="0.3">
      <c r="A178" s="81"/>
      <c r="B178" s="93"/>
      <c r="C178" s="94"/>
      <c r="D178" s="94"/>
    </row>
    <row r="179" spans="1:4" ht="15.75" customHeight="1" x14ac:dyDescent="0.3">
      <c r="A179" s="81"/>
      <c r="B179" s="93"/>
      <c r="C179" s="94"/>
      <c r="D179" s="94"/>
    </row>
    <row r="180" spans="1:4" ht="15.75" customHeight="1" x14ac:dyDescent="0.3">
      <c r="A180" s="81"/>
      <c r="B180" s="93"/>
      <c r="C180" s="94"/>
      <c r="D180" s="94"/>
    </row>
    <row r="181" spans="1:4" ht="15.75" customHeight="1" x14ac:dyDescent="0.3">
      <c r="A181" s="81"/>
      <c r="B181" s="93"/>
      <c r="C181" s="94"/>
      <c r="D181" s="94"/>
    </row>
    <row r="182" spans="1:4" ht="15.75" customHeight="1" x14ac:dyDescent="0.3">
      <c r="A182" s="81"/>
      <c r="B182" s="93"/>
      <c r="C182" s="94"/>
      <c r="D182" s="94"/>
    </row>
    <row r="183" spans="1:4" ht="15.75" customHeight="1" x14ac:dyDescent="0.3">
      <c r="A183" s="81"/>
      <c r="B183" s="93"/>
      <c r="C183" s="94"/>
      <c r="D183" s="94"/>
    </row>
    <row r="184" spans="1:4" ht="15.75" customHeight="1" x14ac:dyDescent="0.3">
      <c r="A184" s="81"/>
      <c r="B184" s="93"/>
      <c r="C184" s="94"/>
      <c r="D184" s="94"/>
    </row>
    <row r="185" spans="1:4" ht="15.75" customHeight="1" x14ac:dyDescent="0.3">
      <c r="A185" s="81"/>
      <c r="B185" s="93"/>
      <c r="C185" s="94"/>
      <c r="D185" s="94"/>
    </row>
    <row r="186" spans="1:4" ht="15.75" customHeight="1" x14ac:dyDescent="0.3">
      <c r="A186" s="81"/>
      <c r="B186" s="93"/>
      <c r="C186" s="94"/>
      <c r="D186" s="94"/>
    </row>
    <row r="187" spans="1:4" ht="15.75" customHeight="1" x14ac:dyDescent="0.3">
      <c r="A187" s="81"/>
      <c r="B187" s="93"/>
      <c r="C187" s="94"/>
      <c r="D187" s="94"/>
    </row>
    <row r="188" spans="1:4" ht="15.75" customHeight="1" x14ac:dyDescent="0.3">
      <c r="A188" s="81"/>
      <c r="B188" s="93"/>
      <c r="C188" s="94"/>
      <c r="D188" s="94"/>
    </row>
    <row r="189" spans="1:4" ht="15.75" customHeight="1" x14ac:dyDescent="0.3">
      <c r="A189" s="81"/>
      <c r="B189" s="93"/>
      <c r="C189" s="94"/>
      <c r="D189" s="94"/>
    </row>
    <row r="190" spans="1:4" ht="15.75" customHeight="1" x14ac:dyDescent="0.3">
      <c r="A190" s="81"/>
      <c r="B190" s="93"/>
      <c r="C190" s="94"/>
      <c r="D190" s="94"/>
    </row>
    <row r="191" spans="1:4" ht="15.75" customHeight="1" x14ac:dyDescent="0.3">
      <c r="A191" s="81"/>
      <c r="B191" s="93"/>
      <c r="C191" s="94"/>
      <c r="D191" s="94"/>
    </row>
    <row r="192" spans="1:4" ht="15.75" customHeight="1" x14ac:dyDescent="0.3">
      <c r="A192" s="81"/>
      <c r="B192" s="93"/>
      <c r="C192" s="94"/>
      <c r="D192" s="94"/>
    </row>
    <row r="193" spans="1:4" ht="15.75" customHeight="1" x14ac:dyDescent="0.3">
      <c r="A193" s="81"/>
      <c r="B193" s="93"/>
      <c r="C193" s="94"/>
      <c r="D193" s="94"/>
    </row>
    <row r="194" spans="1:4" ht="15.75" customHeight="1" x14ac:dyDescent="0.3">
      <c r="A194" s="81"/>
      <c r="B194" s="93"/>
      <c r="C194" s="94"/>
      <c r="D194" s="94"/>
    </row>
    <row r="195" spans="1:4" ht="15.75" customHeight="1" x14ac:dyDescent="0.3">
      <c r="A195" s="81"/>
      <c r="B195" s="93"/>
      <c r="C195" s="94"/>
      <c r="D195" s="94"/>
    </row>
    <row r="196" spans="1:4" ht="15.75" customHeight="1" x14ac:dyDescent="0.3">
      <c r="A196" s="81"/>
      <c r="B196" s="93"/>
      <c r="C196" s="94"/>
      <c r="D196" s="94"/>
    </row>
    <row r="197" spans="1:4" ht="15.75" customHeight="1" x14ac:dyDescent="0.3">
      <c r="A197" s="81"/>
      <c r="B197" s="93"/>
      <c r="C197" s="94"/>
      <c r="D197" s="94"/>
    </row>
    <row r="198" spans="1:4" ht="15.75" customHeight="1" x14ac:dyDescent="0.3">
      <c r="A198" s="81"/>
      <c r="B198" s="93"/>
      <c r="C198" s="94"/>
      <c r="D198" s="94"/>
    </row>
    <row r="199" spans="1:4" ht="15.75" customHeight="1" x14ac:dyDescent="0.3">
      <c r="A199" s="81"/>
      <c r="B199" s="93"/>
      <c r="C199" s="94"/>
      <c r="D199" s="94"/>
    </row>
    <row r="200" spans="1:4" ht="15.75" customHeight="1" x14ac:dyDescent="0.3">
      <c r="A200" s="81"/>
      <c r="B200" s="93"/>
      <c r="C200" s="94"/>
      <c r="D200" s="94"/>
    </row>
    <row r="201" spans="1:4" ht="15.75" customHeight="1" x14ac:dyDescent="0.3">
      <c r="A201" s="81"/>
      <c r="B201" s="93"/>
      <c r="C201" s="94"/>
      <c r="D201" s="94"/>
    </row>
    <row r="202" spans="1:4" ht="15.75" customHeight="1" x14ac:dyDescent="0.3">
      <c r="A202" s="81"/>
      <c r="B202" s="93"/>
      <c r="C202" s="94"/>
      <c r="D202" s="94"/>
    </row>
    <row r="203" spans="1:4" ht="15.75" customHeight="1" x14ac:dyDescent="0.3">
      <c r="A203" s="81"/>
      <c r="B203" s="93"/>
      <c r="C203" s="94"/>
      <c r="D203" s="94"/>
    </row>
    <row r="204" spans="1:4" ht="15.75" customHeight="1" x14ac:dyDescent="0.3">
      <c r="A204" s="81"/>
      <c r="B204" s="93"/>
      <c r="C204" s="94"/>
      <c r="D204" s="94"/>
    </row>
    <row r="205" spans="1:4" ht="15.75" customHeight="1" x14ac:dyDescent="0.3">
      <c r="A205" s="81"/>
      <c r="B205" s="93"/>
      <c r="C205" s="94"/>
      <c r="D205" s="94"/>
    </row>
    <row r="206" spans="1:4" ht="15.75" customHeight="1" x14ac:dyDescent="0.3">
      <c r="A206" s="81"/>
      <c r="B206" s="93"/>
      <c r="C206" s="94"/>
      <c r="D206" s="94"/>
    </row>
    <row r="207" spans="1:4" ht="15.75" customHeight="1" x14ac:dyDescent="0.3">
      <c r="A207" s="81"/>
      <c r="B207" s="93"/>
      <c r="C207" s="94"/>
      <c r="D207" s="94"/>
    </row>
    <row r="208" spans="1:4" ht="15.75" customHeight="1" x14ac:dyDescent="0.3">
      <c r="A208" s="1"/>
      <c r="B208" s="93"/>
      <c r="C208" s="93"/>
      <c r="D208" s="93"/>
    </row>
    <row r="209" spans="1:8" ht="15.75" customHeight="1" x14ac:dyDescent="0.3">
      <c r="A209" s="1"/>
      <c r="B209" s="95" t="s">
        <v>155</v>
      </c>
      <c r="C209" s="95" t="s">
        <v>156</v>
      </c>
      <c r="D209" s="96" t="s">
        <v>155</v>
      </c>
      <c r="E209" s="96" t="s">
        <v>156</v>
      </c>
    </row>
    <row r="210" spans="1:8" ht="15.75" customHeight="1" x14ac:dyDescent="0.4">
      <c r="A210" s="1"/>
      <c r="B210" s="97" t="s">
        <v>157</v>
      </c>
      <c r="C210" s="97" t="s">
        <v>158</v>
      </c>
      <c r="D210" s="98" t="s">
        <v>157</v>
      </c>
      <c r="F210" s="98" t="str">
        <f t="shared" ref="F210:F221" si="0">IF(NOT(ISBLANK(D210)),D210,IF(NOT(ISBLANK(E210)),"     "&amp;E210,FALSE))</f>
        <v>Afectación Económica o presupuestal</v>
      </c>
      <c r="G210" s="98" t="s">
        <v>157</v>
      </c>
      <c r="H210" s="98" t="str">
        <f ca="1">IF(NOT(ISERROR(MATCH(G210,ANCHORARRAY(B221),0))),F223&amp;"Por favor no seleccionar los criterios de impacto",G210)</f>
        <v>Afectación Económica o presupuestal</v>
      </c>
    </row>
    <row r="211" spans="1:8" ht="15.75" customHeight="1" x14ac:dyDescent="0.4">
      <c r="A211" s="1"/>
      <c r="B211" s="97" t="s">
        <v>157</v>
      </c>
      <c r="C211" s="97" t="s">
        <v>130</v>
      </c>
      <c r="E211" s="98" t="s">
        <v>158</v>
      </c>
      <c r="F211" s="98" t="str">
        <f t="shared" si="0"/>
        <v xml:space="preserve">     Afectación menor a 10 SMLMV .</v>
      </c>
    </row>
    <row r="212" spans="1:8" ht="15.75" customHeight="1" x14ac:dyDescent="0.4">
      <c r="A212" s="1"/>
      <c r="B212" s="97" t="s">
        <v>157</v>
      </c>
      <c r="C212" s="97" t="s">
        <v>133</v>
      </c>
      <c r="E212" s="98" t="s">
        <v>130</v>
      </c>
      <c r="F212" s="98" t="str">
        <f t="shared" si="0"/>
        <v xml:space="preserve">     Entre 10 y 50 SMLMV </v>
      </c>
    </row>
    <row r="213" spans="1:8" ht="15.75" customHeight="1" x14ac:dyDescent="0.4">
      <c r="A213" s="1"/>
      <c r="B213" s="97" t="s">
        <v>157</v>
      </c>
      <c r="C213" s="97" t="s">
        <v>137</v>
      </c>
      <c r="E213" s="98" t="s">
        <v>133</v>
      </c>
      <c r="F213" s="98" t="str">
        <f t="shared" si="0"/>
        <v xml:space="preserve">     Entre 50 y 100 SMLMV </v>
      </c>
    </row>
    <row r="214" spans="1:8" ht="15.75" customHeight="1" x14ac:dyDescent="0.4">
      <c r="A214" s="1"/>
      <c r="B214" s="97" t="s">
        <v>157</v>
      </c>
      <c r="C214" s="97" t="s">
        <v>141</v>
      </c>
      <c r="E214" s="98" t="s">
        <v>137</v>
      </c>
      <c r="F214" s="98" t="str">
        <f t="shared" si="0"/>
        <v xml:space="preserve">     Entre 100 y 500 SMLMV </v>
      </c>
    </row>
    <row r="215" spans="1:8" ht="15.75" customHeight="1" x14ac:dyDescent="0.4">
      <c r="A215" s="1"/>
      <c r="B215" s="97" t="s">
        <v>123</v>
      </c>
      <c r="C215" s="97" t="s">
        <v>127</v>
      </c>
      <c r="E215" s="98" t="s">
        <v>141</v>
      </c>
      <c r="F215" s="98" t="str">
        <f t="shared" si="0"/>
        <v xml:space="preserve">     Mayor a 500 SMLMV </v>
      </c>
    </row>
    <row r="216" spans="1:8" ht="15.75" customHeight="1" x14ac:dyDescent="0.4">
      <c r="A216" s="1"/>
      <c r="B216" s="97" t="s">
        <v>123</v>
      </c>
      <c r="C216" s="97" t="s">
        <v>131</v>
      </c>
      <c r="D216" s="98" t="s">
        <v>123</v>
      </c>
      <c r="F216" s="98" t="str">
        <f t="shared" si="0"/>
        <v>Pérdida Reputacional</v>
      </c>
    </row>
    <row r="217" spans="1:8" ht="15.75" customHeight="1" x14ac:dyDescent="0.4">
      <c r="A217" s="1"/>
      <c r="B217" s="97" t="s">
        <v>123</v>
      </c>
      <c r="C217" s="97" t="s">
        <v>134</v>
      </c>
      <c r="E217" s="98" t="s">
        <v>127</v>
      </c>
      <c r="F217" s="98" t="str">
        <f t="shared" si="0"/>
        <v xml:space="preserve">     El riesgo afecta la imagen de alguna área de la organización</v>
      </c>
    </row>
    <row r="218" spans="1:8" ht="15.75" customHeight="1" x14ac:dyDescent="0.4">
      <c r="A218" s="1"/>
      <c r="B218" s="97" t="s">
        <v>123</v>
      </c>
      <c r="C218" s="97" t="s">
        <v>138</v>
      </c>
      <c r="E218" s="98" t="s">
        <v>131</v>
      </c>
      <c r="F218" s="98" t="str">
        <f t="shared" si="0"/>
        <v xml:space="preserve">     El riesgo afecta la imagen de la entidad internamente, de conocimiento general, nivel interno, de junta dircetiva y accionistas y/o de provedores</v>
      </c>
    </row>
    <row r="219" spans="1:8" ht="15.75" customHeight="1" x14ac:dyDescent="0.4">
      <c r="A219" s="1"/>
      <c r="B219" s="97" t="s">
        <v>123</v>
      </c>
      <c r="C219" s="97" t="s">
        <v>142</v>
      </c>
      <c r="E219" s="98" t="s">
        <v>134</v>
      </c>
      <c r="F219" s="98" t="str">
        <f t="shared" si="0"/>
        <v xml:space="preserve">     El riesgo afecta la imagen de la entidad con algunos usuarios de relevancia frente al logro de los objetivos</v>
      </c>
    </row>
    <row r="220" spans="1:8" ht="15.75" customHeight="1" x14ac:dyDescent="0.3">
      <c r="A220" s="1"/>
      <c r="B220" s="99"/>
      <c r="C220" s="99"/>
      <c r="E220" s="98" t="s">
        <v>138</v>
      </c>
      <c r="F220" s="98" t="str">
        <f t="shared" si="0"/>
        <v xml:space="preserve">     El riesgo afecta la imagen de de la entidad con efecto publicitario sostenido a nivel de sector administrativo, nivel departamental o municipal</v>
      </c>
    </row>
    <row r="221" spans="1:8" ht="15.75" customHeight="1" x14ac:dyDescent="0.3">
      <c r="A221" s="1"/>
      <c r="B221" s="99" t="str">
        <f ca="1">IFERROR(__xludf.DUMMYFUNCTION("ARRAY_CONSTRAIN(ARRAYFORMULA(UNIQUE('Tabla Impacto'!$B$209:$B$219)), 3, 1)"),"Criterios")</f>
        <v>Criterios</v>
      </c>
      <c r="C221" s="99"/>
      <c r="E221" s="98" t="s">
        <v>142</v>
      </c>
      <c r="F221" s="98" t="str">
        <f t="shared" si="0"/>
        <v xml:space="preserve">     El riesgo afecta la imagen de la entidad a nivel nacional, con efecto publicitarios sostenible a nivel país</v>
      </c>
    </row>
    <row r="222" spans="1:8" ht="15.75" customHeight="1" x14ac:dyDescent="0.3">
      <c r="A222" s="1"/>
      <c r="B222" s="99" t="str">
        <f ca="1">IFERROR(__xludf.DUMMYFUNCTION("""COMPUTED_VALUE"""),"Afectación Económica o presupuestal")</f>
        <v>Afectación Económica o presupuestal</v>
      </c>
      <c r="C222" s="99"/>
    </row>
    <row r="223" spans="1:8" ht="15.75" customHeight="1" x14ac:dyDescent="0.3">
      <c r="B223" s="99" t="str">
        <f ca="1">IFERROR(__xludf.DUMMYFUNCTION("""COMPUTED_VALUE"""),"Pérdida Reputacional")</f>
        <v>Pérdida Reputacional</v>
      </c>
      <c r="C223" s="99"/>
      <c r="F223" s="100" t="s">
        <v>159</v>
      </c>
    </row>
    <row r="224" spans="1:8" ht="15.75" customHeight="1" x14ac:dyDescent="0.3">
      <c r="B224" s="96"/>
      <c r="C224" s="96"/>
      <c r="F224" s="100" t="s">
        <v>160</v>
      </c>
    </row>
    <row r="225" spans="2:4" ht="15.75" customHeight="1" x14ac:dyDescent="0.3">
      <c r="B225" s="96"/>
      <c r="C225" s="96"/>
    </row>
    <row r="226" spans="2:4" ht="15.75" customHeight="1" x14ac:dyDescent="0.3">
      <c r="B226" s="96"/>
      <c r="C226" s="96"/>
    </row>
    <row r="227" spans="2:4" ht="15.75" customHeight="1" x14ac:dyDescent="0.3">
      <c r="B227" s="96"/>
      <c r="C227" s="96"/>
      <c r="D227" s="96"/>
    </row>
    <row r="228" spans="2:4" ht="15.75" customHeight="1" x14ac:dyDescent="0.3">
      <c r="B228" s="96"/>
      <c r="C228" s="96"/>
      <c r="D228" s="96"/>
    </row>
    <row r="229" spans="2:4" ht="15.75" customHeight="1" x14ac:dyDescent="0.3">
      <c r="B229" s="96"/>
      <c r="C229" s="96"/>
      <c r="D229" s="96"/>
    </row>
    <row r="230" spans="2:4" ht="15.75" customHeight="1" x14ac:dyDescent="0.3">
      <c r="B230" s="96"/>
      <c r="C230" s="96"/>
      <c r="D230" s="96"/>
    </row>
    <row r="231" spans="2:4" ht="15.75" customHeight="1" x14ac:dyDescent="0.3">
      <c r="B231" s="96"/>
      <c r="C231" s="96"/>
      <c r="D231" s="96"/>
    </row>
    <row r="232" spans="2:4" ht="15.75" customHeight="1" x14ac:dyDescent="0.3">
      <c r="B232" s="96"/>
      <c r="C232" s="96"/>
      <c r="D232" s="96"/>
    </row>
    <row r="233" spans="2:4" ht="15.75" customHeight="1" x14ac:dyDescent="0.25"/>
    <row r="234" spans="2:4" ht="15.75" customHeight="1" x14ac:dyDescent="0.25"/>
    <row r="235" spans="2:4" ht="15.75" customHeight="1" x14ac:dyDescent="0.25"/>
    <row r="236" spans="2:4" ht="15.75" customHeight="1" x14ac:dyDescent="0.25"/>
    <row r="237" spans="2:4" ht="15.75" customHeight="1" x14ac:dyDescent="0.25"/>
    <row r="238" spans="2:4" ht="15.75" customHeight="1" x14ac:dyDescent="0.25"/>
    <row r="239" spans="2:4" ht="15.75" customHeight="1" x14ac:dyDescent="0.25"/>
    <row r="240" spans="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election activeCell="E12" sqref="E12"/>
    </sheetView>
  </sheetViews>
  <sheetFormatPr baseColWidth="10" defaultColWidth="12.59765625" defaultRowHeight="15" customHeight="1" x14ac:dyDescent="0.25"/>
  <cols>
    <col min="1" max="2" width="12.5" customWidth="1"/>
    <col min="3" max="3" width="14.796875" customWidth="1"/>
    <col min="4" max="4" width="12.5" customWidth="1"/>
    <col min="5" max="5" width="40.19921875" customWidth="1"/>
    <col min="6" max="26" width="12.5" customWidth="1"/>
  </cols>
  <sheetData>
    <row r="1" spans="1:26" ht="24" customHeight="1" x14ac:dyDescent="0.3">
      <c r="A1" s="101"/>
      <c r="B1" s="301" t="s">
        <v>161</v>
      </c>
      <c r="C1" s="302"/>
      <c r="D1" s="302"/>
      <c r="E1" s="302"/>
      <c r="F1" s="303"/>
      <c r="G1" s="101"/>
      <c r="H1" s="101"/>
      <c r="I1" s="101"/>
      <c r="J1" s="101"/>
      <c r="K1" s="101"/>
      <c r="L1" s="101"/>
      <c r="M1" s="101"/>
      <c r="N1" s="101"/>
      <c r="O1" s="101"/>
      <c r="P1" s="101"/>
      <c r="Q1" s="101"/>
      <c r="R1" s="101"/>
      <c r="S1" s="101"/>
      <c r="T1" s="101"/>
      <c r="U1" s="101"/>
      <c r="V1" s="101"/>
      <c r="W1" s="101"/>
      <c r="X1" s="101"/>
      <c r="Y1" s="101"/>
      <c r="Z1" s="101"/>
    </row>
    <row r="2" spans="1:26" ht="12.75" customHeight="1" x14ac:dyDescent="0.3">
      <c r="A2" s="101"/>
      <c r="B2" s="102"/>
      <c r="C2" s="102"/>
      <c r="D2" s="102"/>
      <c r="E2" s="102"/>
      <c r="F2" s="102"/>
      <c r="G2" s="101"/>
      <c r="H2" s="101"/>
      <c r="I2" s="101"/>
      <c r="J2" s="101"/>
      <c r="K2" s="101"/>
      <c r="L2" s="101"/>
      <c r="M2" s="101"/>
      <c r="N2" s="101"/>
      <c r="O2" s="101"/>
      <c r="P2" s="101"/>
      <c r="Q2" s="101"/>
      <c r="R2" s="101"/>
      <c r="S2" s="101"/>
      <c r="T2" s="101"/>
      <c r="U2" s="101"/>
      <c r="V2" s="101"/>
      <c r="W2" s="101"/>
      <c r="X2" s="101"/>
      <c r="Y2" s="101"/>
      <c r="Z2" s="101"/>
    </row>
    <row r="3" spans="1:26" ht="12.75" customHeight="1" x14ac:dyDescent="0.3">
      <c r="A3" s="101"/>
      <c r="B3" s="304" t="s">
        <v>162</v>
      </c>
      <c r="C3" s="302"/>
      <c r="D3" s="305"/>
      <c r="E3" s="103" t="s">
        <v>163</v>
      </c>
      <c r="F3" s="104" t="s">
        <v>164</v>
      </c>
      <c r="G3" s="101"/>
      <c r="H3" s="101"/>
      <c r="I3" s="101"/>
      <c r="J3" s="101"/>
      <c r="K3" s="101"/>
      <c r="L3" s="101"/>
      <c r="M3" s="101"/>
      <c r="N3" s="101"/>
      <c r="O3" s="101"/>
      <c r="P3" s="101"/>
      <c r="Q3" s="101"/>
      <c r="R3" s="101"/>
      <c r="S3" s="101"/>
      <c r="T3" s="101"/>
      <c r="U3" s="101"/>
      <c r="V3" s="101"/>
      <c r="W3" s="101"/>
      <c r="X3" s="101"/>
      <c r="Y3" s="101"/>
      <c r="Z3" s="101"/>
    </row>
    <row r="4" spans="1:26" ht="12.75" customHeight="1" x14ac:dyDescent="0.3">
      <c r="A4" s="101"/>
      <c r="B4" s="306" t="s">
        <v>165</v>
      </c>
      <c r="C4" s="309" t="s">
        <v>84</v>
      </c>
      <c r="D4" s="105" t="s">
        <v>166</v>
      </c>
      <c r="E4" s="106" t="s">
        <v>167</v>
      </c>
      <c r="F4" s="107">
        <v>0.25</v>
      </c>
      <c r="G4" s="101"/>
      <c r="H4" s="101"/>
      <c r="I4" s="101"/>
      <c r="J4" s="101"/>
      <c r="K4" s="101"/>
      <c r="L4" s="101"/>
      <c r="M4" s="101"/>
      <c r="N4" s="101"/>
      <c r="O4" s="101"/>
      <c r="P4" s="101"/>
      <c r="Q4" s="101"/>
      <c r="R4" s="101"/>
      <c r="S4" s="101"/>
      <c r="T4" s="101"/>
      <c r="U4" s="101"/>
      <c r="V4" s="101"/>
      <c r="W4" s="101"/>
      <c r="X4" s="101"/>
      <c r="Y4" s="101"/>
      <c r="Z4" s="101"/>
    </row>
    <row r="5" spans="1:26" ht="12.75" customHeight="1" x14ac:dyDescent="0.3">
      <c r="A5" s="101"/>
      <c r="B5" s="307"/>
      <c r="C5" s="310"/>
      <c r="D5" s="108" t="s">
        <v>168</v>
      </c>
      <c r="E5" s="109" t="s">
        <v>169</v>
      </c>
      <c r="F5" s="110">
        <v>0.15</v>
      </c>
      <c r="G5" s="101"/>
      <c r="H5" s="101"/>
      <c r="I5" s="101"/>
      <c r="J5" s="101"/>
      <c r="K5" s="101"/>
      <c r="L5" s="101"/>
      <c r="M5" s="101"/>
      <c r="N5" s="101"/>
      <c r="O5" s="101"/>
      <c r="P5" s="101"/>
      <c r="Q5" s="101"/>
      <c r="R5" s="101"/>
      <c r="S5" s="101"/>
      <c r="T5" s="101"/>
      <c r="U5" s="101"/>
      <c r="V5" s="101"/>
      <c r="W5" s="101"/>
      <c r="X5" s="101"/>
      <c r="Y5" s="101"/>
      <c r="Z5" s="101"/>
    </row>
    <row r="6" spans="1:26" ht="12.75" customHeight="1" x14ac:dyDescent="0.3">
      <c r="A6" s="101"/>
      <c r="B6" s="307"/>
      <c r="C6" s="299"/>
      <c r="D6" s="108" t="s">
        <v>170</v>
      </c>
      <c r="E6" s="109" t="s">
        <v>171</v>
      </c>
      <c r="F6" s="110">
        <v>0.1</v>
      </c>
      <c r="G6" s="101"/>
      <c r="H6" s="101"/>
      <c r="I6" s="101"/>
      <c r="J6" s="101"/>
      <c r="K6" s="101"/>
      <c r="L6" s="101"/>
      <c r="M6" s="101"/>
      <c r="N6" s="101"/>
      <c r="O6" s="101"/>
      <c r="P6" s="101"/>
      <c r="Q6" s="101"/>
      <c r="R6" s="101"/>
      <c r="S6" s="101"/>
      <c r="T6" s="101"/>
      <c r="U6" s="101"/>
      <c r="V6" s="101"/>
      <c r="W6" s="101"/>
      <c r="X6" s="101"/>
      <c r="Y6" s="101"/>
      <c r="Z6" s="101"/>
    </row>
    <row r="7" spans="1:26" ht="12.75" customHeight="1" x14ac:dyDescent="0.3">
      <c r="A7" s="101"/>
      <c r="B7" s="307"/>
      <c r="C7" s="298" t="s">
        <v>85</v>
      </c>
      <c r="D7" s="108" t="s">
        <v>172</v>
      </c>
      <c r="E7" s="109" t="s">
        <v>173</v>
      </c>
      <c r="F7" s="110">
        <v>0.25</v>
      </c>
      <c r="G7" s="101"/>
      <c r="H7" s="101"/>
      <c r="I7" s="101"/>
      <c r="J7" s="101"/>
      <c r="K7" s="101"/>
      <c r="L7" s="101"/>
      <c r="M7" s="101"/>
      <c r="N7" s="101"/>
      <c r="O7" s="101"/>
      <c r="P7" s="101"/>
      <c r="Q7" s="101"/>
      <c r="R7" s="101"/>
      <c r="S7" s="101"/>
      <c r="T7" s="101"/>
      <c r="U7" s="101"/>
      <c r="V7" s="101"/>
      <c r="W7" s="101"/>
      <c r="X7" s="101"/>
      <c r="Y7" s="101"/>
      <c r="Z7" s="101"/>
    </row>
    <row r="8" spans="1:26" ht="12.75" customHeight="1" x14ac:dyDescent="0.3">
      <c r="A8" s="101"/>
      <c r="B8" s="308"/>
      <c r="C8" s="299"/>
      <c r="D8" s="108" t="s">
        <v>174</v>
      </c>
      <c r="E8" s="109" t="s">
        <v>175</v>
      </c>
      <c r="F8" s="110">
        <v>0.15</v>
      </c>
      <c r="G8" s="101"/>
      <c r="H8" s="101"/>
      <c r="I8" s="101"/>
      <c r="J8" s="101"/>
      <c r="K8" s="101"/>
      <c r="L8" s="101"/>
      <c r="M8" s="101"/>
      <c r="N8" s="101"/>
      <c r="O8" s="101"/>
      <c r="P8" s="101"/>
      <c r="Q8" s="101"/>
      <c r="R8" s="101"/>
      <c r="S8" s="101"/>
      <c r="T8" s="101"/>
      <c r="U8" s="101"/>
      <c r="V8" s="101"/>
      <c r="W8" s="101"/>
      <c r="X8" s="101"/>
      <c r="Y8" s="101"/>
      <c r="Z8" s="101"/>
    </row>
    <row r="9" spans="1:26" ht="12.75" customHeight="1" x14ac:dyDescent="0.3">
      <c r="A9" s="101"/>
      <c r="B9" s="311" t="s">
        <v>176</v>
      </c>
      <c r="C9" s="298" t="s">
        <v>87</v>
      </c>
      <c r="D9" s="108" t="s">
        <v>177</v>
      </c>
      <c r="E9" s="109" t="s">
        <v>178</v>
      </c>
      <c r="F9" s="111" t="s">
        <v>179</v>
      </c>
      <c r="G9" s="101"/>
      <c r="H9" s="101"/>
      <c r="I9" s="101"/>
      <c r="J9" s="101"/>
      <c r="K9" s="101"/>
      <c r="L9" s="101"/>
      <c r="M9" s="101"/>
      <c r="N9" s="101"/>
      <c r="O9" s="101"/>
      <c r="P9" s="101"/>
      <c r="Q9" s="101"/>
      <c r="R9" s="101"/>
      <c r="S9" s="101"/>
      <c r="T9" s="101"/>
      <c r="U9" s="101"/>
      <c r="V9" s="101"/>
      <c r="W9" s="101"/>
      <c r="X9" s="101"/>
      <c r="Y9" s="101"/>
      <c r="Z9" s="101"/>
    </row>
    <row r="10" spans="1:26" ht="12.75" customHeight="1" x14ac:dyDescent="0.3">
      <c r="A10" s="101"/>
      <c r="B10" s="307"/>
      <c r="C10" s="299"/>
      <c r="D10" s="108" t="s">
        <v>180</v>
      </c>
      <c r="E10" s="109" t="s">
        <v>181</v>
      </c>
      <c r="F10" s="111" t="s">
        <v>179</v>
      </c>
      <c r="G10" s="101"/>
      <c r="H10" s="101"/>
      <c r="I10" s="101"/>
      <c r="J10" s="101"/>
      <c r="K10" s="101"/>
      <c r="L10" s="101"/>
      <c r="M10" s="101"/>
      <c r="N10" s="101"/>
      <c r="O10" s="101"/>
      <c r="P10" s="101"/>
      <c r="Q10" s="101"/>
      <c r="R10" s="101"/>
      <c r="S10" s="101"/>
      <c r="T10" s="101"/>
      <c r="U10" s="101"/>
      <c r="V10" s="101"/>
      <c r="W10" s="101"/>
      <c r="X10" s="101"/>
      <c r="Y10" s="101"/>
      <c r="Z10" s="101"/>
    </row>
    <row r="11" spans="1:26" ht="12.75" customHeight="1" x14ac:dyDescent="0.3">
      <c r="A11" s="101"/>
      <c r="B11" s="307"/>
      <c r="C11" s="298" t="s">
        <v>88</v>
      </c>
      <c r="D11" s="108" t="s">
        <v>182</v>
      </c>
      <c r="E11" s="109" t="s">
        <v>183</v>
      </c>
      <c r="F11" s="111" t="s">
        <v>179</v>
      </c>
      <c r="G11" s="101"/>
      <c r="H11" s="101"/>
      <c r="I11" s="101"/>
      <c r="J11" s="101"/>
      <c r="K11" s="101"/>
      <c r="L11" s="101"/>
      <c r="M11" s="101"/>
      <c r="N11" s="101"/>
      <c r="O11" s="101"/>
      <c r="P11" s="101"/>
      <c r="Q11" s="101"/>
      <c r="R11" s="101"/>
      <c r="S11" s="101"/>
      <c r="T11" s="101"/>
      <c r="U11" s="101"/>
      <c r="V11" s="101"/>
      <c r="W11" s="101"/>
      <c r="X11" s="101"/>
      <c r="Y11" s="101"/>
      <c r="Z11" s="101"/>
    </row>
    <row r="12" spans="1:26" ht="12.75" customHeight="1" x14ac:dyDescent="0.3">
      <c r="A12" s="101"/>
      <c r="B12" s="307"/>
      <c r="C12" s="299"/>
      <c r="D12" s="108" t="s">
        <v>184</v>
      </c>
      <c r="E12" s="109" t="s">
        <v>185</v>
      </c>
      <c r="F12" s="111" t="s">
        <v>179</v>
      </c>
      <c r="G12" s="101"/>
      <c r="H12" s="101"/>
      <c r="I12" s="101"/>
      <c r="J12" s="101"/>
      <c r="K12" s="101"/>
      <c r="L12" s="101"/>
      <c r="M12" s="101"/>
      <c r="N12" s="101"/>
      <c r="O12" s="101"/>
      <c r="P12" s="101"/>
      <c r="Q12" s="101"/>
      <c r="R12" s="101"/>
      <c r="S12" s="101"/>
      <c r="T12" s="101"/>
      <c r="U12" s="101"/>
      <c r="V12" s="101"/>
      <c r="W12" s="101"/>
      <c r="X12" s="101"/>
      <c r="Y12" s="101"/>
      <c r="Z12" s="101"/>
    </row>
    <row r="13" spans="1:26" ht="12.75" customHeight="1" x14ac:dyDescent="0.3">
      <c r="A13" s="101"/>
      <c r="B13" s="307"/>
      <c r="C13" s="298" t="s">
        <v>89</v>
      </c>
      <c r="D13" s="108" t="s">
        <v>186</v>
      </c>
      <c r="E13" s="109" t="s">
        <v>187</v>
      </c>
      <c r="F13" s="111" t="s">
        <v>179</v>
      </c>
      <c r="G13" s="101"/>
      <c r="H13" s="101"/>
      <c r="I13" s="101"/>
      <c r="J13" s="101"/>
      <c r="K13" s="101"/>
      <c r="L13" s="101"/>
      <c r="M13" s="101"/>
      <c r="N13" s="101"/>
      <c r="O13" s="101"/>
      <c r="P13" s="101"/>
      <c r="Q13" s="101"/>
      <c r="R13" s="101"/>
      <c r="S13" s="101"/>
      <c r="T13" s="101"/>
      <c r="U13" s="101"/>
      <c r="V13" s="101"/>
      <c r="W13" s="101"/>
      <c r="X13" s="101"/>
      <c r="Y13" s="101"/>
      <c r="Z13" s="101"/>
    </row>
    <row r="14" spans="1:26" ht="12.75" customHeight="1" x14ac:dyDescent="0.3">
      <c r="A14" s="101"/>
      <c r="B14" s="312"/>
      <c r="C14" s="300"/>
      <c r="D14" s="112" t="s">
        <v>188</v>
      </c>
      <c r="E14" s="113" t="s">
        <v>189</v>
      </c>
      <c r="F14" s="114" t="s">
        <v>179</v>
      </c>
      <c r="G14" s="101"/>
      <c r="H14" s="101"/>
      <c r="I14" s="101"/>
      <c r="J14" s="101"/>
      <c r="K14" s="101"/>
      <c r="L14" s="101"/>
      <c r="M14" s="101"/>
      <c r="N14" s="101"/>
      <c r="O14" s="101"/>
      <c r="P14" s="101"/>
      <c r="Q14" s="101"/>
      <c r="R14" s="101"/>
      <c r="S14" s="101"/>
      <c r="T14" s="101"/>
      <c r="U14" s="101"/>
      <c r="V14" s="101"/>
      <c r="W14" s="101"/>
      <c r="X14" s="101"/>
      <c r="Y14" s="101"/>
      <c r="Z14" s="101"/>
    </row>
    <row r="15" spans="1:26" ht="49.5" customHeight="1" x14ac:dyDescent="0.3">
      <c r="A15" s="101"/>
      <c r="B15" s="297" t="s">
        <v>190</v>
      </c>
      <c r="C15" s="148"/>
      <c r="D15" s="148"/>
      <c r="E15" s="148"/>
      <c r="F15" s="228"/>
      <c r="G15" s="101"/>
      <c r="H15" s="101"/>
      <c r="I15" s="101"/>
      <c r="J15" s="101"/>
      <c r="K15" s="101"/>
      <c r="L15" s="101"/>
      <c r="M15" s="101"/>
      <c r="N15" s="101"/>
      <c r="O15" s="101"/>
      <c r="P15" s="101"/>
      <c r="Q15" s="101"/>
      <c r="R15" s="101"/>
      <c r="S15" s="101"/>
      <c r="T15" s="101"/>
      <c r="U15" s="101"/>
      <c r="V15" s="101"/>
      <c r="W15" s="101"/>
      <c r="X15" s="101"/>
      <c r="Y15" s="101"/>
      <c r="Z15" s="101"/>
    </row>
    <row r="16" spans="1:26" ht="27" customHeight="1" x14ac:dyDescent="0.3">
      <c r="A16" s="101"/>
      <c r="B16" s="115"/>
      <c r="C16" s="101"/>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ht="12.75" customHeight="1" x14ac:dyDescent="0.3">
      <c r="A17" s="101"/>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row>
    <row r="18" spans="1:26" ht="12.75" customHeight="1" x14ac:dyDescent="0.3">
      <c r="A18" s="101"/>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row>
    <row r="19" spans="1:26" ht="12.75" customHeight="1" x14ac:dyDescent="0.3">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row>
    <row r="20" spans="1:26" ht="12.75" customHeight="1" x14ac:dyDescent="0.3">
      <c r="A20" s="101"/>
      <c r="B20" s="101"/>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row>
    <row r="21" spans="1:26" ht="12.75" customHeight="1" x14ac:dyDescent="0.3">
      <c r="A21" s="101"/>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row>
    <row r="22" spans="1:26" ht="12.75" customHeight="1" x14ac:dyDescent="0.3">
      <c r="A22" s="101"/>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row>
    <row r="23" spans="1:26" ht="12.75" customHeight="1" x14ac:dyDescent="0.3">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row>
    <row r="24" spans="1:26" ht="12.75" customHeight="1" x14ac:dyDescent="0.3">
      <c r="A24" s="101"/>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row>
    <row r="25" spans="1:26" ht="12.75" customHeight="1" x14ac:dyDescent="0.3">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row>
    <row r="26" spans="1:26" ht="12.75" customHeight="1" x14ac:dyDescent="0.3">
      <c r="A26" s="101"/>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ht="12.75" customHeight="1" x14ac:dyDescent="0.3">
      <c r="A27" s="101"/>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row>
    <row r="28" spans="1:26" ht="12.75" customHeight="1" x14ac:dyDescent="0.3">
      <c r="A28" s="101"/>
      <c r="B28" s="101"/>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row>
    <row r="29" spans="1:26" ht="12.75" customHeight="1" x14ac:dyDescent="0.3">
      <c r="A29" s="101"/>
      <c r="B29" s="101"/>
      <c r="C29" s="101"/>
      <c r="D29" s="101"/>
      <c r="E29" s="101"/>
      <c r="F29" s="101"/>
      <c r="G29" s="101"/>
      <c r="H29" s="101"/>
      <c r="I29" s="101"/>
      <c r="J29" s="101"/>
      <c r="K29" s="101"/>
      <c r="L29" s="101"/>
      <c r="M29" s="101"/>
      <c r="N29" s="101"/>
      <c r="O29" s="101"/>
      <c r="P29" s="101"/>
      <c r="Q29" s="101"/>
      <c r="R29" s="101"/>
      <c r="S29" s="101"/>
      <c r="T29" s="101"/>
      <c r="U29" s="101"/>
      <c r="V29" s="101"/>
      <c r="W29" s="101"/>
      <c r="X29" s="101"/>
      <c r="Y29" s="101"/>
      <c r="Z29" s="101"/>
    </row>
    <row r="30" spans="1:26" ht="12.75" customHeight="1" x14ac:dyDescent="0.3">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row>
    <row r="31" spans="1:26" ht="12.75" customHeight="1" x14ac:dyDescent="0.3">
      <c r="A31" s="101"/>
      <c r="B31" s="101"/>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row>
    <row r="32" spans="1:26" ht="12.75" customHeight="1" x14ac:dyDescent="0.3">
      <c r="A32" s="101"/>
      <c r="B32" s="101"/>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row>
    <row r="33" spans="1:26" ht="12.75" customHeight="1" x14ac:dyDescent="0.3">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ht="12.75" customHeight="1" x14ac:dyDescent="0.3">
      <c r="A34" s="101"/>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row>
    <row r="35" spans="1:26" ht="12.75" customHeight="1" x14ac:dyDescent="0.3">
      <c r="A35" s="101"/>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row>
    <row r="36" spans="1:26" ht="12.75" customHeight="1" x14ac:dyDescent="0.3">
      <c r="A36" s="101"/>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row>
    <row r="37" spans="1:26" ht="12.75" customHeight="1" x14ac:dyDescent="0.3">
      <c r="A37" s="101"/>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row>
    <row r="38" spans="1:26" ht="12.75" customHeight="1" x14ac:dyDescent="0.3">
      <c r="A38" s="101"/>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row>
    <row r="39" spans="1:26" ht="12.75" customHeight="1" x14ac:dyDescent="0.3">
      <c r="A39" s="101"/>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row>
    <row r="40" spans="1:26" ht="12.75" customHeight="1" x14ac:dyDescent="0.3">
      <c r="A40" s="101"/>
      <c r="B40" s="101"/>
      <c r="C40" s="101"/>
      <c r="D40" s="101"/>
      <c r="E40" s="101"/>
      <c r="F40" s="101"/>
      <c r="G40" s="101"/>
      <c r="H40" s="101"/>
      <c r="I40" s="101"/>
      <c r="J40" s="101"/>
      <c r="K40" s="101"/>
      <c r="L40" s="101"/>
      <c r="M40" s="101"/>
      <c r="N40" s="101"/>
      <c r="O40" s="101"/>
      <c r="P40" s="101"/>
      <c r="Q40" s="101"/>
      <c r="R40" s="101"/>
      <c r="S40" s="101"/>
      <c r="T40" s="101"/>
      <c r="U40" s="101"/>
      <c r="V40" s="101"/>
      <c r="W40" s="101"/>
      <c r="X40" s="101"/>
      <c r="Y40" s="101"/>
      <c r="Z40" s="101"/>
    </row>
    <row r="41" spans="1:26" ht="12.75" customHeight="1" x14ac:dyDescent="0.3">
      <c r="A41" s="101"/>
      <c r="B41" s="101"/>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1"/>
    </row>
    <row r="42" spans="1:26" ht="12.75" customHeight="1" x14ac:dyDescent="0.3">
      <c r="A42" s="101"/>
      <c r="B42" s="101"/>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row>
    <row r="43" spans="1:26" ht="12.75" customHeight="1" x14ac:dyDescent="0.3">
      <c r="A43" s="101"/>
      <c r="B43" s="101"/>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row>
    <row r="44" spans="1:26" ht="12.75" customHeight="1" x14ac:dyDescent="0.3">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row>
    <row r="45" spans="1:26" ht="12.75" customHeight="1" x14ac:dyDescent="0.3">
      <c r="A45" s="101"/>
      <c r="B45" s="101"/>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row>
    <row r="46" spans="1:26" ht="12.75" customHeight="1" x14ac:dyDescent="0.3">
      <c r="A46" s="101"/>
      <c r="B46" s="101"/>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row>
    <row r="47" spans="1:26" ht="12.75" customHeight="1" x14ac:dyDescent="0.3">
      <c r="A47" s="101"/>
      <c r="B47" s="101"/>
      <c r="C47" s="101"/>
      <c r="D47" s="101"/>
      <c r="E47" s="101"/>
      <c r="F47" s="101"/>
      <c r="G47" s="101"/>
      <c r="H47" s="101"/>
      <c r="I47" s="101"/>
      <c r="J47" s="101"/>
      <c r="K47" s="101"/>
      <c r="L47" s="101"/>
      <c r="M47" s="101"/>
      <c r="N47" s="101"/>
      <c r="O47" s="101"/>
      <c r="P47" s="101"/>
      <c r="Q47" s="101"/>
      <c r="R47" s="101"/>
      <c r="S47" s="101"/>
      <c r="T47" s="101"/>
      <c r="U47" s="101"/>
      <c r="V47" s="101"/>
      <c r="W47" s="101"/>
      <c r="X47" s="101"/>
      <c r="Y47" s="101"/>
      <c r="Z47" s="101"/>
    </row>
    <row r="48" spans="1:26" ht="12.75" customHeight="1" x14ac:dyDescent="0.3">
      <c r="A48" s="101"/>
      <c r="B48" s="101"/>
      <c r="C48" s="101"/>
      <c r="D48" s="101"/>
      <c r="E48" s="101"/>
      <c r="F48" s="101"/>
      <c r="G48" s="101"/>
      <c r="H48" s="101"/>
      <c r="I48" s="101"/>
      <c r="J48" s="101"/>
      <c r="K48" s="101"/>
      <c r="L48" s="101"/>
      <c r="M48" s="101"/>
      <c r="N48" s="101"/>
      <c r="O48" s="101"/>
      <c r="P48" s="101"/>
      <c r="Q48" s="101"/>
      <c r="R48" s="101"/>
      <c r="S48" s="101"/>
      <c r="T48" s="101"/>
      <c r="U48" s="101"/>
      <c r="V48" s="101"/>
      <c r="W48" s="101"/>
      <c r="X48" s="101"/>
      <c r="Y48" s="101"/>
      <c r="Z48" s="101"/>
    </row>
    <row r="49" spans="1:26" ht="12.75" customHeight="1" x14ac:dyDescent="0.3">
      <c r="A49" s="101"/>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row>
    <row r="50" spans="1:26" ht="12.75" customHeight="1" x14ac:dyDescent="0.3">
      <c r="A50" s="101"/>
      <c r="B50" s="101"/>
      <c r="C50" s="101"/>
      <c r="D50" s="101"/>
      <c r="E50" s="101"/>
      <c r="F50" s="101"/>
      <c r="G50" s="101"/>
      <c r="H50" s="101"/>
      <c r="I50" s="101"/>
      <c r="J50" s="101"/>
      <c r="K50" s="101"/>
      <c r="L50" s="101"/>
      <c r="M50" s="101"/>
      <c r="N50" s="101"/>
      <c r="O50" s="101"/>
      <c r="P50" s="101"/>
      <c r="Q50" s="101"/>
      <c r="R50" s="101"/>
      <c r="S50" s="101"/>
      <c r="T50" s="101"/>
      <c r="U50" s="101"/>
      <c r="V50" s="101"/>
      <c r="W50" s="101"/>
      <c r="X50" s="101"/>
      <c r="Y50" s="101"/>
      <c r="Z50" s="101"/>
    </row>
    <row r="51" spans="1:26" ht="12.75" customHeight="1" x14ac:dyDescent="0.3">
      <c r="A51" s="101"/>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ht="12.75" customHeight="1" x14ac:dyDescent="0.3">
      <c r="A52" s="101"/>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row r="53" spans="1:26" ht="12.75" customHeight="1" x14ac:dyDescent="0.3">
      <c r="A53" s="101"/>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row>
    <row r="54" spans="1:26" ht="12.75" customHeight="1" x14ac:dyDescent="0.3">
      <c r="A54" s="101"/>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row>
    <row r="55" spans="1:26" ht="12.75" customHeight="1" x14ac:dyDescent="0.3">
      <c r="A55" s="101"/>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row>
    <row r="56" spans="1:26" ht="12.75" customHeight="1" x14ac:dyDescent="0.3">
      <c r="A56" s="101"/>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row>
    <row r="57" spans="1:26" ht="12.75" customHeight="1" x14ac:dyDescent="0.3">
      <c r="A57" s="101"/>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row>
    <row r="58" spans="1:26" ht="12.75" customHeight="1" x14ac:dyDescent="0.3">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row>
    <row r="59" spans="1:26" ht="12.75" customHeight="1" x14ac:dyDescent="0.3">
      <c r="A59" s="10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row>
    <row r="60" spans="1:26" ht="12.75" customHeight="1" x14ac:dyDescent="0.3">
      <c r="A60" s="10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1:26" ht="12.75" customHeight="1" x14ac:dyDescent="0.3">
      <c r="A61" s="101"/>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row>
    <row r="62" spans="1:26" ht="12.75" customHeight="1" x14ac:dyDescent="0.3">
      <c r="A62" s="101"/>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row>
    <row r="63" spans="1:26" ht="12.75" customHeight="1" x14ac:dyDescent="0.3">
      <c r="A63" s="101"/>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row>
    <row r="64" spans="1:26" ht="12.75" customHeight="1" x14ac:dyDescent="0.3">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row>
    <row r="65" spans="1:26" ht="12.75" customHeight="1" x14ac:dyDescent="0.3">
      <c r="A65" s="101"/>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row>
    <row r="66" spans="1:26" ht="12.75" customHeight="1" x14ac:dyDescent="0.3">
      <c r="A66" s="101"/>
      <c r="B66" s="101"/>
      <c r="C66" s="101"/>
      <c r="D66" s="101"/>
      <c r="E66" s="101"/>
      <c r="F66" s="101"/>
      <c r="G66" s="101"/>
      <c r="H66" s="101"/>
      <c r="I66" s="101"/>
      <c r="J66" s="101"/>
      <c r="K66" s="101"/>
      <c r="L66" s="101"/>
      <c r="M66" s="101"/>
      <c r="N66" s="101"/>
      <c r="O66" s="101"/>
      <c r="P66" s="101"/>
      <c r="Q66" s="101"/>
      <c r="R66" s="101"/>
      <c r="S66" s="101"/>
      <c r="T66" s="101"/>
      <c r="U66" s="101"/>
      <c r="V66" s="101"/>
      <c r="W66" s="101"/>
      <c r="X66" s="101"/>
      <c r="Y66" s="101"/>
      <c r="Z66" s="101"/>
    </row>
    <row r="67" spans="1:26" ht="12.75" customHeight="1" x14ac:dyDescent="0.3">
      <c r="A67" s="101"/>
      <c r="B67" s="101"/>
      <c r="C67" s="101"/>
      <c r="D67" s="101"/>
      <c r="E67" s="101"/>
      <c r="F67" s="101"/>
      <c r="G67" s="101"/>
      <c r="H67" s="101"/>
      <c r="I67" s="101"/>
      <c r="J67" s="101"/>
      <c r="K67" s="101"/>
      <c r="L67" s="101"/>
      <c r="M67" s="101"/>
      <c r="N67" s="101"/>
      <c r="O67" s="101"/>
      <c r="P67" s="101"/>
      <c r="Q67" s="101"/>
      <c r="R67" s="101"/>
      <c r="S67" s="101"/>
      <c r="T67" s="101"/>
      <c r="U67" s="101"/>
      <c r="V67" s="101"/>
      <c r="W67" s="101"/>
      <c r="X67" s="101"/>
      <c r="Y67" s="101"/>
      <c r="Z67" s="101"/>
    </row>
    <row r="68" spans="1:26" ht="12.75" customHeight="1" x14ac:dyDescent="0.3">
      <c r="A68" s="101"/>
      <c r="B68" s="101"/>
      <c r="C68" s="101"/>
      <c r="D68" s="101"/>
      <c r="E68" s="101"/>
      <c r="F68" s="101"/>
      <c r="G68" s="101"/>
      <c r="H68" s="101"/>
      <c r="I68" s="101"/>
      <c r="J68" s="101"/>
      <c r="K68" s="101"/>
      <c r="L68" s="101"/>
      <c r="M68" s="101"/>
      <c r="N68" s="101"/>
      <c r="O68" s="101"/>
      <c r="P68" s="101"/>
      <c r="Q68" s="101"/>
      <c r="R68" s="101"/>
      <c r="S68" s="101"/>
      <c r="T68" s="101"/>
      <c r="U68" s="101"/>
      <c r="V68" s="101"/>
      <c r="W68" s="101"/>
      <c r="X68" s="101"/>
      <c r="Y68" s="101"/>
      <c r="Z68" s="101"/>
    </row>
    <row r="69" spans="1:26" ht="12.75" customHeight="1" x14ac:dyDescent="0.3">
      <c r="A69" s="101"/>
      <c r="B69" s="101"/>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1"/>
    </row>
    <row r="70" spans="1:26" ht="12.75" customHeight="1" x14ac:dyDescent="0.3">
      <c r="A70" s="101"/>
      <c r="B70" s="101"/>
      <c r="C70" s="101"/>
      <c r="D70" s="101"/>
      <c r="E70" s="101"/>
      <c r="F70" s="101"/>
      <c r="G70" s="101"/>
      <c r="H70" s="101"/>
      <c r="I70" s="101"/>
      <c r="J70" s="101"/>
      <c r="K70" s="101"/>
      <c r="L70" s="101"/>
      <c r="M70" s="101"/>
      <c r="N70" s="101"/>
      <c r="O70" s="101"/>
      <c r="P70" s="101"/>
      <c r="Q70" s="101"/>
      <c r="R70" s="101"/>
      <c r="S70" s="101"/>
      <c r="T70" s="101"/>
      <c r="U70" s="101"/>
      <c r="V70" s="101"/>
      <c r="W70" s="101"/>
      <c r="X70" s="101"/>
      <c r="Y70" s="101"/>
      <c r="Z70" s="101"/>
    </row>
    <row r="71" spans="1:26" ht="12.75" customHeight="1" x14ac:dyDescent="0.3">
      <c r="A71" s="101"/>
      <c r="B71" s="101"/>
      <c r="C71" s="101"/>
      <c r="D71" s="101"/>
      <c r="E71" s="101"/>
      <c r="F71" s="101"/>
      <c r="G71" s="101"/>
      <c r="H71" s="101"/>
      <c r="I71" s="101"/>
      <c r="J71" s="101"/>
      <c r="K71" s="101"/>
      <c r="L71" s="101"/>
      <c r="M71" s="101"/>
      <c r="N71" s="101"/>
      <c r="O71" s="101"/>
      <c r="P71" s="101"/>
      <c r="Q71" s="101"/>
      <c r="R71" s="101"/>
      <c r="S71" s="101"/>
      <c r="T71" s="101"/>
      <c r="U71" s="101"/>
      <c r="V71" s="101"/>
      <c r="W71" s="101"/>
      <c r="X71" s="101"/>
      <c r="Y71" s="101"/>
      <c r="Z71" s="101"/>
    </row>
    <row r="72" spans="1:26" ht="12.75" customHeight="1" x14ac:dyDescent="0.3">
      <c r="A72" s="101"/>
      <c r="B72" s="101"/>
      <c r="C72" s="101"/>
      <c r="D72" s="101"/>
      <c r="E72" s="101"/>
      <c r="F72" s="101"/>
      <c r="G72" s="101"/>
      <c r="H72" s="101"/>
      <c r="I72" s="101"/>
      <c r="J72" s="101"/>
      <c r="K72" s="101"/>
      <c r="L72" s="101"/>
      <c r="M72" s="101"/>
      <c r="N72" s="101"/>
      <c r="O72" s="101"/>
      <c r="P72" s="101"/>
      <c r="Q72" s="101"/>
      <c r="R72" s="101"/>
      <c r="S72" s="101"/>
      <c r="T72" s="101"/>
      <c r="U72" s="101"/>
      <c r="V72" s="101"/>
      <c r="W72" s="101"/>
      <c r="X72" s="101"/>
      <c r="Y72" s="101"/>
      <c r="Z72" s="101"/>
    </row>
    <row r="73" spans="1:26" ht="12.75" customHeight="1" x14ac:dyDescent="0.3">
      <c r="A73" s="101"/>
      <c r="B73" s="101"/>
      <c r="C73" s="101"/>
      <c r="D73" s="101"/>
      <c r="E73" s="101"/>
      <c r="F73" s="101"/>
      <c r="G73" s="101"/>
      <c r="H73" s="101"/>
      <c r="I73" s="101"/>
      <c r="J73" s="101"/>
      <c r="K73" s="101"/>
      <c r="L73" s="101"/>
      <c r="M73" s="101"/>
      <c r="N73" s="101"/>
      <c r="O73" s="101"/>
      <c r="P73" s="101"/>
      <c r="Q73" s="101"/>
      <c r="R73" s="101"/>
      <c r="S73" s="101"/>
      <c r="T73" s="101"/>
      <c r="U73" s="101"/>
      <c r="V73" s="101"/>
      <c r="W73" s="101"/>
      <c r="X73" s="101"/>
      <c r="Y73" s="101"/>
      <c r="Z73" s="101"/>
    </row>
    <row r="74" spans="1:26" ht="12.75" customHeight="1" x14ac:dyDescent="0.3">
      <c r="A74" s="101"/>
      <c r="B74" s="101"/>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1"/>
    </row>
    <row r="75" spans="1:26" ht="12.75" customHeight="1" x14ac:dyDescent="0.3">
      <c r="A75" s="101"/>
      <c r="B75" s="101"/>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row>
    <row r="76" spans="1:26" ht="12.75" customHeight="1" x14ac:dyDescent="0.3">
      <c r="A76" s="101"/>
      <c r="B76" s="101"/>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row>
    <row r="77" spans="1:26" ht="12.75" customHeight="1" x14ac:dyDescent="0.3">
      <c r="A77" s="101"/>
      <c r="B77" s="101"/>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row>
    <row r="78" spans="1:26" ht="12.75" customHeight="1" x14ac:dyDescent="0.3">
      <c r="A78" s="101"/>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row>
    <row r="79" spans="1:26" ht="12.75" customHeight="1" x14ac:dyDescent="0.3">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ht="12.75" customHeight="1" x14ac:dyDescent="0.3">
      <c r="A80" s="101"/>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row>
    <row r="81" spans="1:26" ht="12.75" customHeight="1" x14ac:dyDescent="0.3">
      <c r="A81" s="101"/>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row>
    <row r="82" spans="1:26" ht="12.75" customHeight="1" x14ac:dyDescent="0.3">
      <c r="A82" s="101"/>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row>
    <row r="83" spans="1:26" ht="12.75" customHeight="1" x14ac:dyDescent="0.3">
      <c r="A83" s="101"/>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row>
    <row r="84" spans="1:26" ht="12.75" customHeight="1" x14ac:dyDescent="0.3">
      <c r="A84" s="101"/>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row>
    <row r="85" spans="1:26" ht="12.75" customHeight="1" x14ac:dyDescent="0.3">
      <c r="A85" s="101"/>
      <c r="B85" s="101"/>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row>
    <row r="86" spans="1:26" ht="12.75" customHeight="1" x14ac:dyDescent="0.3">
      <c r="A86" s="101"/>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row>
    <row r="87" spans="1:26" ht="12.75" customHeight="1" x14ac:dyDescent="0.3">
      <c r="A87" s="101"/>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row>
    <row r="88" spans="1:26" ht="12.75" customHeight="1" x14ac:dyDescent="0.3">
      <c r="A88" s="101"/>
      <c r="B88" s="101"/>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row>
    <row r="89" spans="1:26" ht="12.75" customHeight="1" x14ac:dyDescent="0.3">
      <c r="A89" s="101"/>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row>
    <row r="90" spans="1:26" ht="12.75" customHeight="1" x14ac:dyDescent="0.3">
      <c r="A90" s="101"/>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row>
    <row r="91" spans="1:26" ht="12.75" customHeight="1" x14ac:dyDescent="0.3">
      <c r="A91" s="101"/>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row>
    <row r="92" spans="1:26" ht="12.75" customHeight="1" x14ac:dyDescent="0.3">
      <c r="A92" s="101"/>
      <c r="B92" s="101"/>
      <c r="C92" s="101"/>
      <c r="D92" s="101"/>
      <c r="E92" s="101"/>
      <c r="F92" s="101"/>
      <c r="G92" s="101"/>
      <c r="H92" s="101"/>
      <c r="I92" s="101"/>
      <c r="J92" s="101"/>
      <c r="K92" s="101"/>
      <c r="L92" s="101"/>
      <c r="M92" s="101"/>
      <c r="N92" s="101"/>
      <c r="O92" s="101"/>
      <c r="P92" s="101"/>
      <c r="Q92" s="101"/>
      <c r="R92" s="101"/>
      <c r="S92" s="101"/>
      <c r="T92" s="101"/>
      <c r="U92" s="101"/>
      <c r="V92" s="101"/>
      <c r="W92" s="101"/>
      <c r="X92" s="101"/>
      <c r="Y92" s="101"/>
      <c r="Z92" s="101"/>
    </row>
    <row r="93" spans="1:26" ht="12.75" customHeight="1" x14ac:dyDescent="0.3">
      <c r="A93" s="101"/>
      <c r="B93" s="101"/>
      <c r="C93" s="101"/>
      <c r="D93" s="101"/>
      <c r="E93" s="101"/>
      <c r="F93" s="101"/>
      <c r="G93" s="101"/>
      <c r="H93" s="101"/>
      <c r="I93" s="101"/>
      <c r="J93" s="101"/>
      <c r="K93" s="101"/>
      <c r="L93" s="101"/>
      <c r="M93" s="101"/>
      <c r="N93" s="101"/>
      <c r="O93" s="101"/>
      <c r="P93" s="101"/>
      <c r="Q93" s="101"/>
      <c r="R93" s="101"/>
      <c r="S93" s="101"/>
      <c r="T93" s="101"/>
      <c r="U93" s="101"/>
      <c r="V93" s="101"/>
      <c r="W93" s="101"/>
      <c r="X93" s="101"/>
      <c r="Y93" s="101"/>
      <c r="Z93" s="101"/>
    </row>
    <row r="94" spans="1:26" ht="12.75" customHeight="1" x14ac:dyDescent="0.3">
      <c r="A94" s="101"/>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row>
    <row r="95" spans="1:26" ht="12.75" customHeight="1" x14ac:dyDescent="0.3">
      <c r="A95" s="101"/>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row>
    <row r="96" spans="1:26" ht="12.75" customHeight="1" x14ac:dyDescent="0.3">
      <c r="A96" s="101"/>
      <c r="B96" s="101"/>
      <c r="C96" s="101"/>
      <c r="D96" s="101"/>
      <c r="E96" s="101"/>
      <c r="F96" s="101"/>
      <c r="G96" s="101"/>
      <c r="H96" s="101"/>
      <c r="I96" s="101"/>
      <c r="J96" s="101"/>
      <c r="K96" s="101"/>
      <c r="L96" s="101"/>
      <c r="M96" s="101"/>
      <c r="N96" s="101"/>
      <c r="O96" s="101"/>
      <c r="P96" s="101"/>
      <c r="Q96" s="101"/>
      <c r="R96" s="101"/>
      <c r="S96" s="101"/>
      <c r="T96" s="101"/>
      <c r="U96" s="101"/>
      <c r="V96" s="101"/>
      <c r="W96" s="101"/>
      <c r="X96" s="101"/>
      <c r="Y96" s="101"/>
      <c r="Z96" s="101"/>
    </row>
    <row r="97" spans="1:26" ht="12.75" customHeight="1" x14ac:dyDescent="0.3">
      <c r="A97" s="101"/>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row>
    <row r="98" spans="1:26" ht="12.75" customHeight="1" x14ac:dyDescent="0.3">
      <c r="A98" s="101"/>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row>
    <row r="99" spans="1:26" ht="12.75" customHeight="1" x14ac:dyDescent="0.3">
      <c r="A99" s="101"/>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row>
    <row r="100" spans="1:26" ht="12.75" customHeight="1" x14ac:dyDescent="0.3">
      <c r="A100" s="101"/>
      <c r="B100" s="101"/>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c r="Z100" s="101"/>
    </row>
    <row r="101" spans="1:26" ht="12.75" customHeight="1" x14ac:dyDescent="0.3">
      <c r="A101" s="101"/>
      <c r="B101" s="101"/>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row>
    <row r="102" spans="1:26" ht="12.75" customHeight="1" x14ac:dyDescent="0.3">
      <c r="A102" s="101"/>
      <c r="B102" s="101"/>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row>
    <row r="103" spans="1:26" ht="12.75" customHeight="1" x14ac:dyDescent="0.3">
      <c r="A103" s="101"/>
      <c r="B103" s="101"/>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c r="Z103" s="101"/>
    </row>
    <row r="104" spans="1:26" ht="12.75" customHeight="1" x14ac:dyDescent="0.3">
      <c r="A104" s="101"/>
      <c r="B104" s="101"/>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row>
    <row r="105" spans="1:26" ht="12.75" customHeight="1" x14ac:dyDescent="0.3">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row>
    <row r="106" spans="1:26" ht="12.75" customHeight="1" x14ac:dyDescent="0.3">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row>
    <row r="107" spans="1:26" ht="12.75" customHeight="1" x14ac:dyDescent="0.3">
      <c r="A107" s="101"/>
      <c r="B107" s="101"/>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row>
    <row r="108" spans="1:26" ht="12.75" customHeight="1" x14ac:dyDescent="0.3">
      <c r="A108" s="101"/>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row>
    <row r="109" spans="1:26" ht="12.75" customHeight="1" x14ac:dyDescent="0.3">
      <c r="A109" s="101"/>
      <c r="B109" s="101"/>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row>
    <row r="110" spans="1:26" ht="12.75" customHeight="1" x14ac:dyDescent="0.3">
      <c r="A110" s="101"/>
      <c r="B110" s="101"/>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row>
    <row r="111" spans="1:26" ht="12.75" customHeight="1" x14ac:dyDescent="0.3">
      <c r="A111" s="101"/>
      <c r="B111" s="101"/>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row>
    <row r="112" spans="1:26" ht="12.75" customHeight="1" x14ac:dyDescent="0.3">
      <c r="A112" s="101"/>
      <c r="B112" s="101"/>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1"/>
    </row>
    <row r="113" spans="1:26" ht="12.75" customHeight="1" x14ac:dyDescent="0.3">
      <c r="A113" s="101"/>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row>
    <row r="114" spans="1:26" ht="12.75" customHeight="1" x14ac:dyDescent="0.3">
      <c r="A114" s="101"/>
      <c r="B114" s="101"/>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c r="Z114" s="101"/>
    </row>
    <row r="115" spans="1:26" ht="12.75" customHeight="1" x14ac:dyDescent="0.3">
      <c r="A115" s="101"/>
      <c r="B115" s="101"/>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c r="Z115" s="101"/>
    </row>
    <row r="116" spans="1:26" ht="12.75" customHeight="1" x14ac:dyDescent="0.3">
      <c r="A116" s="101"/>
      <c r="B116" s="101"/>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row>
    <row r="117" spans="1:26" ht="12.75" customHeight="1" x14ac:dyDescent="0.3">
      <c r="A117" s="101"/>
      <c r="B117" s="101"/>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row>
    <row r="118" spans="1:26" ht="12.75" customHeight="1" x14ac:dyDescent="0.3">
      <c r="A118" s="101"/>
      <c r="B118" s="101"/>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row>
    <row r="119" spans="1:26" ht="12.75" customHeight="1" x14ac:dyDescent="0.3">
      <c r="A119" s="101"/>
      <c r="B119" s="101"/>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row>
    <row r="120" spans="1:26" ht="12.75" customHeight="1" x14ac:dyDescent="0.3">
      <c r="A120" s="101"/>
      <c r="B120" s="101"/>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row>
    <row r="121" spans="1:26" ht="12.75" customHeight="1" x14ac:dyDescent="0.3">
      <c r="A121" s="101"/>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row>
    <row r="122" spans="1:26" ht="12.75" customHeight="1" x14ac:dyDescent="0.3">
      <c r="A122" s="101"/>
      <c r="B122" s="101"/>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row>
    <row r="123" spans="1:26" ht="12.75" customHeight="1" x14ac:dyDescent="0.3">
      <c r="A123" s="101"/>
      <c r="B123" s="101"/>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row>
    <row r="124" spans="1:26" ht="12.75" customHeight="1" x14ac:dyDescent="0.3">
      <c r="A124" s="101"/>
      <c r="B124" s="101"/>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c r="Z124" s="101"/>
    </row>
    <row r="125" spans="1:26" ht="12.75" customHeight="1" x14ac:dyDescent="0.3">
      <c r="A125" s="101"/>
      <c r="B125" s="101"/>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c r="Z125" s="101"/>
    </row>
    <row r="126" spans="1:26" ht="12.75" customHeight="1" x14ac:dyDescent="0.3">
      <c r="A126" s="101"/>
      <c r="B126" s="101"/>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c r="Z126" s="101"/>
    </row>
    <row r="127" spans="1:26" ht="12.75" customHeight="1" x14ac:dyDescent="0.3">
      <c r="A127" s="101"/>
      <c r="B127" s="101"/>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c r="Z127" s="101"/>
    </row>
    <row r="128" spans="1:26" ht="12.75" customHeight="1" x14ac:dyDescent="0.3">
      <c r="A128" s="101"/>
      <c r="B128" s="101"/>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c r="Z128" s="101"/>
    </row>
    <row r="129" spans="1:26" ht="12.75" customHeight="1" x14ac:dyDescent="0.3">
      <c r="A129" s="101"/>
      <c r="B129" s="101"/>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c r="Z129" s="101"/>
    </row>
    <row r="130" spans="1:26" ht="12.75" customHeight="1" x14ac:dyDescent="0.3">
      <c r="A130" s="101"/>
      <c r="B130" s="101"/>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c r="Z130" s="101"/>
    </row>
    <row r="131" spans="1:26" ht="12.75" customHeight="1" x14ac:dyDescent="0.3">
      <c r="A131" s="101"/>
      <c r="B131" s="101"/>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row>
    <row r="132" spans="1:26" ht="12.75" customHeight="1" x14ac:dyDescent="0.3">
      <c r="A132" s="101"/>
      <c r="B132" s="101"/>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c r="Z132" s="101"/>
    </row>
    <row r="133" spans="1:26" ht="12.75" customHeight="1" x14ac:dyDescent="0.3">
      <c r="A133" s="101"/>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row>
    <row r="134" spans="1:26" ht="12.75" customHeight="1" x14ac:dyDescent="0.3">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row>
    <row r="135" spans="1:26" ht="12.75" customHeight="1" x14ac:dyDescent="0.3">
      <c r="A135" s="101"/>
      <c r="B135" s="101"/>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row>
    <row r="136" spans="1:26" ht="12.75" customHeight="1" x14ac:dyDescent="0.3">
      <c r="A136" s="101"/>
      <c r="B136" s="101"/>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c r="Z136" s="101"/>
    </row>
    <row r="137" spans="1:26" ht="12.75" customHeight="1" x14ac:dyDescent="0.3">
      <c r="A137" s="101"/>
      <c r="B137" s="101"/>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c r="Z137" s="101"/>
    </row>
    <row r="138" spans="1:26" ht="12.75" customHeight="1" x14ac:dyDescent="0.3">
      <c r="A138" s="101"/>
      <c r="B138" s="101"/>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c r="Z138" s="101"/>
    </row>
    <row r="139" spans="1:26" ht="12.75" customHeight="1" x14ac:dyDescent="0.3">
      <c r="A139" s="101"/>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row>
    <row r="140" spans="1:26" ht="12.75" customHeight="1" x14ac:dyDescent="0.3">
      <c r="A140" s="101"/>
      <c r="B140" s="101"/>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c r="Z140" s="101"/>
    </row>
    <row r="141" spans="1:26" ht="12.75" customHeight="1" x14ac:dyDescent="0.3">
      <c r="A141" s="101"/>
      <c r="B141" s="101"/>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1"/>
    </row>
    <row r="142" spans="1:26" ht="12.75" customHeight="1" x14ac:dyDescent="0.3">
      <c r="A142" s="101"/>
      <c r="B142" s="101"/>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c r="Z142" s="101"/>
    </row>
    <row r="143" spans="1:26" ht="12.75" customHeight="1" x14ac:dyDescent="0.3">
      <c r="A143" s="101"/>
      <c r="B143" s="101"/>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row>
    <row r="144" spans="1:26" ht="12.75" customHeight="1" x14ac:dyDescent="0.3">
      <c r="A144" s="101"/>
      <c r="B144" s="101"/>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row>
    <row r="145" spans="1:26" ht="12.75" customHeight="1" x14ac:dyDescent="0.3">
      <c r="A145" s="101"/>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row>
    <row r="146" spans="1:26" ht="12.75" customHeight="1" x14ac:dyDescent="0.3">
      <c r="A146" s="101"/>
      <c r="B146" s="101"/>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row>
    <row r="147" spans="1:26" ht="12.75" customHeight="1" x14ac:dyDescent="0.3">
      <c r="A147" s="101"/>
      <c r="B147" s="101"/>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row>
    <row r="148" spans="1:26" ht="12.75" customHeight="1" x14ac:dyDescent="0.3">
      <c r="A148" s="101"/>
      <c r="B148" s="101"/>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101"/>
    </row>
    <row r="149" spans="1:26" ht="12.75" customHeight="1" x14ac:dyDescent="0.3">
      <c r="A149" s="101"/>
      <c r="B149" s="101"/>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row>
    <row r="150" spans="1:26" ht="12.75" customHeight="1" x14ac:dyDescent="0.3">
      <c r="A150" s="101"/>
      <c r="B150" s="101"/>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row>
    <row r="151" spans="1:26" ht="12.75" customHeight="1" x14ac:dyDescent="0.3">
      <c r="A151" s="101"/>
      <c r="B151" s="101"/>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row>
    <row r="152" spans="1:26" ht="12.75" customHeight="1" x14ac:dyDescent="0.3">
      <c r="A152" s="101"/>
      <c r="B152" s="101"/>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row>
    <row r="153" spans="1:26" ht="12.75" customHeight="1" x14ac:dyDescent="0.3">
      <c r="A153" s="101"/>
      <c r="B153" s="101"/>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row>
    <row r="154" spans="1:26" ht="12.75" customHeight="1" x14ac:dyDescent="0.3">
      <c r="A154" s="101"/>
      <c r="B154" s="101"/>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row>
    <row r="155" spans="1:26" ht="12.75" customHeight="1" x14ac:dyDescent="0.3">
      <c r="A155" s="101"/>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row>
    <row r="156" spans="1:26" ht="12.75" customHeight="1" x14ac:dyDescent="0.3">
      <c r="A156" s="101"/>
      <c r="B156" s="101"/>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row>
    <row r="157" spans="1:26" ht="12.75" customHeight="1" x14ac:dyDescent="0.3">
      <c r="A157" s="101"/>
      <c r="B157" s="101"/>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c r="Z157" s="101"/>
    </row>
    <row r="158" spans="1:26" ht="12.75" customHeight="1" x14ac:dyDescent="0.3">
      <c r="A158" s="101"/>
      <c r="B158" s="101"/>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c r="Z158" s="101"/>
    </row>
    <row r="159" spans="1:26" ht="12.75" customHeight="1" x14ac:dyDescent="0.3">
      <c r="A159" s="101"/>
      <c r="B159" s="101"/>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row>
    <row r="160" spans="1:26" ht="12.75" customHeight="1" x14ac:dyDescent="0.3">
      <c r="A160" s="101"/>
      <c r="B160" s="101"/>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c r="Z160" s="101"/>
    </row>
    <row r="161" spans="1:26" ht="12.75" customHeight="1" x14ac:dyDescent="0.3">
      <c r="A161" s="101"/>
      <c r="B161" s="101"/>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c r="Z161" s="101"/>
    </row>
    <row r="162" spans="1:26" ht="12.75" customHeight="1" x14ac:dyDescent="0.3">
      <c r="A162" s="101"/>
      <c r="B162" s="101"/>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row>
    <row r="163" spans="1:26" ht="12.75" customHeight="1" x14ac:dyDescent="0.3">
      <c r="A163" s="101"/>
      <c r="B163" s="101"/>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c r="Z163" s="101"/>
    </row>
    <row r="164" spans="1:26" ht="12.75" customHeight="1" x14ac:dyDescent="0.3">
      <c r="A164" s="101"/>
      <c r="B164" s="101"/>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c r="Z164" s="101"/>
    </row>
    <row r="165" spans="1:26" ht="12.75" customHeight="1" x14ac:dyDescent="0.3">
      <c r="A165" s="101"/>
      <c r="B165" s="101"/>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c r="Z165" s="101"/>
    </row>
    <row r="166" spans="1:26" ht="12.75" customHeight="1" x14ac:dyDescent="0.3">
      <c r="A166" s="101"/>
      <c r="B166" s="101"/>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c r="Z166" s="101"/>
    </row>
    <row r="167" spans="1:26" ht="12.75" customHeight="1" x14ac:dyDescent="0.3">
      <c r="A167" s="101"/>
      <c r="B167" s="101"/>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c r="Z167" s="101"/>
    </row>
    <row r="168" spans="1:26" ht="12.75" customHeight="1" x14ac:dyDescent="0.3">
      <c r="A168" s="101"/>
      <c r="B168" s="101"/>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c r="Z168" s="101"/>
    </row>
    <row r="169" spans="1:26" ht="12.75" customHeight="1" x14ac:dyDescent="0.3">
      <c r="A169" s="101"/>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row>
    <row r="170" spans="1:26" ht="12.75" customHeight="1" x14ac:dyDescent="0.3">
      <c r="A170" s="101"/>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row>
    <row r="171" spans="1:26" ht="12.75" customHeight="1" x14ac:dyDescent="0.3">
      <c r="A171" s="101"/>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row>
    <row r="172" spans="1:26" ht="12.75" customHeight="1" x14ac:dyDescent="0.3">
      <c r="A172" s="101"/>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row>
    <row r="173" spans="1:26" ht="12.75" customHeight="1" x14ac:dyDescent="0.3">
      <c r="A173" s="101"/>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row>
    <row r="174" spans="1:26" ht="12.75" customHeight="1" x14ac:dyDescent="0.3">
      <c r="A174" s="101"/>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row>
    <row r="175" spans="1:26" ht="12.75" customHeight="1" x14ac:dyDescent="0.3">
      <c r="A175" s="101"/>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row>
    <row r="176" spans="1:26" ht="12.75" customHeight="1" x14ac:dyDescent="0.3">
      <c r="A176" s="101"/>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row>
    <row r="177" spans="1:26" ht="12.75" customHeight="1" x14ac:dyDescent="0.3">
      <c r="A177" s="101"/>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row>
    <row r="178" spans="1:26" ht="12.75" customHeight="1" x14ac:dyDescent="0.3">
      <c r="A178" s="101"/>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row>
    <row r="179" spans="1:26" ht="12.75" customHeight="1" x14ac:dyDescent="0.3">
      <c r="A179" s="101"/>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row>
    <row r="180" spans="1:26" ht="12.75" customHeight="1" x14ac:dyDescent="0.3">
      <c r="A180" s="101"/>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row>
    <row r="181" spans="1:26" ht="12.75" customHeight="1" x14ac:dyDescent="0.3">
      <c r="A181" s="101"/>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row>
    <row r="182" spans="1:26" ht="12.75" customHeight="1" x14ac:dyDescent="0.3">
      <c r="A182" s="101"/>
      <c r="B182" s="101"/>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c r="Z182" s="101"/>
    </row>
    <row r="183" spans="1:26" ht="12.75" customHeight="1" x14ac:dyDescent="0.3">
      <c r="A183" s="101"/>
      <c r="B183" s="101"/>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c r="Z183" s="101"/>
    </row>
    <row r="184" spans="1:26" ht="12.75" customHeight="1" x14ac:dyDescent="0.3">
      <c r="A184" s="101"/>
      <c r="B184" s="101"/>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row>
    <row r="185" spans="1:26" ht="12.75" customHeight="1" x14ac:dyDescent="0.3">
      <c r="A185" s="101"/>
      <c r="B185" s="101"/>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row>
    <row r="186" spans="1:26" ht="12.75" customHeight="1" x14ac:dyDescent="0.3">
      <c r="A186" s="101"/>
      <c r="B186" s="101"/>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row>
    <row r="187" spans="1:26" ht="12.75" customHeight="1" x14ac:dyDescent="0.3">
      <c r="A187" s="101"/>
      <c r="B187" s="101"/>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row>
    <row r="188" spans="1:26" ht="12.75" customHeight="1" x14ac:dyDescent="0.3">
      <c r="A188" s="101"/>
      <c r="B188" s="101"/>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row>
    <row r="189" spans="1:26" ht="12.75" customHeight="1" x14ac:dyDescent="0.3">
      <c r="A189" s="101"/>
      <c r="B189" s="101"/>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row>
    <row r="190" spans="1:26" ht="12.75" customHeight="1" x14ac:dyDescent="0.3">
      <c r="A190" s="101"/>
      <c r="B190" s="101"/>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row>
    <row r="191" spans="1:26" ht="12.75" customHeight="1" x14ac:dyDescent="0.3">
      <c r="A191" s="101"/>
      <c r="B191" s="101"/>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c r="Z191" s="101"/>
    </row>
    <row r="192" spans="1:26" ht="12.75" customHeight="1" x14ac:dyDescent="0.3">
      <c r="A192" s="101"/>
      <c r="B192" s="101"/>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c r="Z192" s="101"/>
    </row>
    <row r="193" spans="1:26" ht="12.75" customHeight="1" x14ac:dyDescent="0.3">
      <c r="A193" s="101"/>
      <c r="B193" s="101"/>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c r="Z193" s="101"/>
    </row>
    <row r="194" spans="1:26" ht="12.75" customHeight="1" x14ac:dyDescent="0.3">
      <c r="A194" s="101"/>
      <c r="B194" s="101"/>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row>
    <row r="195" spans="1:26" ht="12.75" customHeight="1" x14ac:dyDescent="0.3">
      <c r="A195" s="101"/>
      <c r="B195" s="101"/>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row>
    <row r="196" spans="1:26" ht="12.75" customHeight="1" x14ac:dyDescent="0.3">
      <c r="A196" s="101"/>
      <c r="B196" s="101"/>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c r="Z196" s="101"/>
    </row>
    <row r="197" spans="1:26" ht="12.75" customHeight="1" x14ac:dyDescent="0.3">
      <c r="A197" s="101"/>
      <c r="B197" s="101"/>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c r="Z197" s="101"/>
    </row>
    <row r="198" spans="1:26" ht="12.75" customHeight="1" x14ac:dyDescent="0.3">
      <c r="A198" s="101"/>
      <c r="B198" s="101"/>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row>
    <row r="199" spans="1:26" ht="12.75" customHeight="1" x14ac:dyDescent="0.3">
      <c r="A199" s="101"/>
      <c r="B199" s="101"/>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c r="Z199" s="101"/>
    </row>
    <row r="200" spans="1:26" ht="12.75" customHeight="1" x14ac:dyDescent="0.3">
      <c r="A200" s="101"/>
      <c r="B200" s="101"/>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c r="Z200" s="101"/>
    </row>
    <row r="201" spans="1:26" ht="12.75" customHeight="1" x14ac:dyDescent="0.3">
      <c r="A201" s="101"/>
      <c r="B201" s="101"/>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row>
    <row r="202" spans="1:26" ht="12.75" customHeight="1" x14ac:dyDescent="0.3">
      <c r="A202" s="101"/>
      <c r="B202" s="101"/>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c r="Z202" s="101"/>
    </row>
    <row r="203" spans="1:26" ht="12.75" customHeight="1" x14ac:dyDescent="0.3">
      <c r="A203" s="101"/>
      <c r="B203" s="101"/>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c r="Z203" s="101"/>
    </row>
    <row r="204" spans="1:26" ht="12.75" customHeight="1" x14ac:dyDescent="0.3">
      <c r="A204" s="101"/>
      <c r="B204" s="101"/>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c r="Z204" s="101"/>
    </row>
    <row r="205" spans="1:26" ht="12.75" customHeight="1" x14ac:dyDescent="0.3">
      <c r="A205" s="101"/>
      <c r="B205" s="101"/>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c r="Z205" s="101"/>
    </row>
    <row r="206" spans="1:26" ht="12.75" customHeight="1" x14ac:dyDescent="0.3">
      <c r="A206" s="101"/>
      <c r="B206" s="101"/>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1"/>
    </row>
    <row r="207" spans="1:26" ht="12.75" customHeight="1" x14ac:dyDescent="0.3">
      <c r="A207" s="101"/>
      <c r="B207" s="101"/>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c r="Z207" s="101"/>
    </row>
    <row r="208" spans="1:26" ht="12.75" customHeight="1" x14ac:dyDescent="0.3">
      <c r="A208" s="101"/>
      <c r="B208" s="101"/>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row>
    <row r="209" spans="1:26" ht="12.75" customHeight="1" x14ac:dyDescent="0.3">
      <c r="A209" s="101"/>
      <c r="B209" s="101"/>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row>
    <row r="210" spans="1:26" ht="12.75" customHeight="1" x14ac:dyDescent="0.3">
      <c r="A210" s="101"/>
      <c r="B210" s="101"/>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row>
    <row r="211" spans="1:26" ht="12.75" customHeight="1" x14ac:dyDescent="0.3">
      <c r="A211" s="101"/>
      <c r="B211" s="101"/>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row>
    <row r="212" spans="1:26" ht="12.75" customHeight="1" x14ac:dyDescent="0.3">
      <c r="A212" s="101"/>
      <c r="B212" s="101"/>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row>
    <row r="213" spans="1:26" ht="12.75" customHeight="1" x14ac:dyDescent="0.3">
      <c r="A213" s="101"/>
      <c r="B213" s="101"/>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c r="Z213" s="101"/>
    </row>
    <row r="214" spans="1:26" ht="12.75" customHeight="1" x14ac:dyDescent="0.3">
      <c r="A214" s="101"/>
      <c r="B214" s="101"/>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c r="Z214" s="101"/>
    </row>
    <row r="215" spans="1:26" ht="12.75" customHeight="1" x14ac:dyDescent="0.3">
      <c r="A215" s="101"/>
      <c r="B215" s="101"/>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row>
    <row r="216" spans="1:26" ht="12.75" customHeight="1" x14ac:dyDescent="0.3">
      <c r="A216" s="101"/>
      <c r="B216" s="101"/>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row>
    <row r="217" spans="1:26" ht="12.75" customHeight="1" x14ac:dyDescent="0.3">
      <c r="A217" s="101"/>
      <c r="B217" s="101"/>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row>
    <row r="218" spans="1:26" ht="12.75" customHeight="1" x14ac:dyDescent="0.3">
      <c r="A218" s="101"/>
      <c r="B218" s="101"/>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row>
    <row r="219" spans="1:26" ht="12.75" customHeight="1" x14ac:dyDescent="0.3">
      <c r="A219" s="101"/>
      <c r="B219" s="101"/>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row>
    <row r="220" spans="1:26" ht="12.75" customHeight="1" x14ac:dyDescent="0.3">
      <c r="A220" s="101"/>
      <c r="B220" s="101"/>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row>
    <row r="221" spans="1:26" ht="12.75" customHeight="1" x14ac:dyDescent="0.3">
      <c r="A221" s="101"/>
      <c r="B221" s="101"/>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row>
    <row r="222" spans="1:26" ht="12.75" customHeight="1" x14ac:dyDescent="0.3">
      <c r="A222" s="101"/>
      <c r="B222" s="101"/>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c r="Z222" s="101"/>
    </row>
    <row r="223" spans="1:26" ht="12.75" customHeight="1" x14ac:dyDescent="0.3">
      <c r="A223" s="101"/>
      <c r="B223" s="101"/>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c r="Z223" s="101"/>
    </row>
    <row r="224" spans="1:26" ht="12.75" customHeight="1" x14ac:dyDescent="0.3">
      <c r="A224" s="101"/>
      <c r="B224" s="101"/>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c r="Z224" s="101"/>
    </row>
    <row r="225" spans="1:26" ht="12.75" customHeight="1" x14ac:dyDescent="0.3">
      <c r="A225" s="101"/>
      <c r="B225" s="101"/>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row>
    <row r="226" spans="1:26" ht="12.75" customHeight="1" x14ac:dyDescent="0.3">
      <c r="A226" s="101"/>
      <c r="B226" s="101"/>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c r="Z226" s="101"/>
    </row>
    <row r="227" spans="1:26" ht="12.75" customHeight="1" x14ac:dyDescent="0.3">
      <c r="A227" s="101"/>
      <c r="B227" s="101"/>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row>
    <row r="228" spans="1:26" ht="12.75" customHeight="1" x14ac:dyDescent="0.3">
      <c r="A228" s="101"/>
      <c r="B228" s="101"/>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c r="Z228" s="101"/>
    </row>
    <row r="229" spans="1:26" ht="12.75" customHeight="1" x14ac:dyDescent="0.3">
      <c r="A229" s="101"/>
      <c r="B229" s="101"/>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c r="Z229" s="101"/>
    </row>
    <row r="230" spans="1:26" ht="12.75" customHeight="1" x14ac:dyDescent="0.3">
      <c r="A230" s="101"/>
      <c r="B230" s="101"/>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c r="Z230" s="101"/>
    </row>
    <row r="231" spans="1:26" ht="12.75" customHeight="1" x14ac:dyDescent="0.3">
      <c r="A231" s="101"/>
      <c r="B231" s="101"/>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row>
    <row r="232" spans="1:26" ht="12.75" customHeight="1" x14ac:dyDescent="0.3">
      <c r="A232" s="101"/>
      <c r="B232" s="101"/>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c r="Z232" s="101"/>
    </row>
    <row r="233" spans="1:26" ht="12.75" customHeight="1" x14ac:dyDescent="0.3">
      <c r="A233" s="101"/>
      <c r="B233" s="101"/>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c r="Z233" s="101"/>
    </row>
    <row r="234" spans="1:26" ht="12.75" customHeight="1" x14ac:dyDescent="0.3">
      <c r="A234" s="101"/>
      <c r="B234" s="101"/>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row>
    <row r="235" spans="1:26" ht="12.75" customHeight="1" x14ac:dyDescent="0.3">
      <c r="A235" s="101"/>
      <c r="B235" s="101"/>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101"/>
    </row>
    <row r="236" spans="1:26" ht="12.75" customHeight="1" x14ac:dyDescent="0.3">
      <c r="A236" s="101"/>
      <c r="B236" s="101"/>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c r="Z236" s="101"/>
    </row>
    <row r="237" spans="1:26" ht="12.75" customHeight="1" x14ac:dyDescent="0.3">
      <c r="A237" s="101"/>
      <c r="B237" s="101"/>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c r="Z237" s="101"/>
    </row>
    <row r="238" spans="1:26" ht="12.75" customHeight="1" x14ac:dyDescent="0.3">
      <c r="A238" s="101"/>
      <c r="B238" s="101"/>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c r="Z238" s="101"/>
    </row>
    <row r="239" spans="1:26" ht="12.75" customHeight="1" x14ac:dyDescent="0.3">
      <c r="A239" s="101"/>
      <c r="B239" s="101"/>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row>
    <row r="240" spans="1:26" ht="12.75" customHeight="1" x14ac:dyDescent="0.3">
      <c r="A240" s="101"/>
      <c r="B240" s="101"/>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row>
    <row r="241" spans="1:26" ht="12.75" customHeight="1" x14ac:dyDescent="0.3">
      <c r="A241" s="101"/>
      <c r="B241" s="101"/>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row>
    <row r="242" spans="1:26" ht="12.75" customHeight="1" x14ac:dyDescent="0.3">
      <c r="A242" s="101"/>
      <c r="B242" s="101"/>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row>
    <row r="243" spans="1:26" ht="12.75" customHeight="1" x14ac:dyDescent="0.3">
      <c r="A243" s="101"/>
      <c r="B243" s="101"/>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row>
    <row r="244" spans="1:26" ht="12.75" customHeight="1" x14ac:dyDescent="0.3">
      <c r="A244" s="101"/>
      <c r="B244" s="101"/>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row>
    <row r="245" spans="1:26" ht="12.75" customHeight="1" x14ac:dyDescent="0.3">
      <c r="A245" s="101"/>
      <c r="B245" s="101"/>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c r="Z245" s="101"/>
    </row>
    <row r="246" spans="1:26" ht="12.75" customHeight="1" x14ac:dyDescent="0.3">
      <c r="A246" s="101"/>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row>
    <row r="247" spans="1:26" ht="12.75" customHeight="1" x14ac:dyDescent="0.3">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row>
    <row r="248" spans="1:26" ht="12.75" customHeight="1" x14ac:dyDescent="0.3">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row>
    <row r="249" spans="1:26" ht="12.75" customHeight="1" x14ac:dyDescent="0.3">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row>
    <row r="250" spans="1:26" ht="12.75" customHeight="1" x14ac:dyDescent="0.3">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row>
    <row r="251" spans="1:26" ht="12.75" customHeight="1" x14ac:dyDescent="0.3">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row>
    <row r="252" spans="1:26" ht="12.75" customHeight="1" x14ac:dyDescent="0.3">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row>
    <row r="253" spans="1:26" ht="12.75" customHeight="1" x14ac:dyDescent="0.3">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row>
    <row r="254" spans="1:26" ht="12.75" customHeight="1" x14ac:dyDescent="0.3">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row>
    <row r="255" spans="1:26" ht="12.75" customHeight="1" x14ac:dyDescent="0.3">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row>
    <row r="256" spans="1:26" ht="12.75" customHeight="1" x14ac:dyDescent="0.3">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row>
    <row r="257" spans="1:26" ht="12.75" customHeight="1" x14ac:dyDescent="0.3">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row>
    <row r="258" spans="1:26" ht="12.75" customHeight="1" x14ac:dyDescent="0.3">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row>
    <row r="259" spans="1:26" ht="12.75" customHeight="1" x14ac:dyDescent="0.3">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row>
    <row r="260" spans="1:26" ht="12.75" customHeight="1" x14ac:dyDescent="0.3">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row>
    <row r="261" spans="1:26" ht="12.75" customHeight="1" x14ac:dyDescent="0.3">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row>
    <row r="262" spans="1:26" ht="12.75" customHeight="1" x14ac:dyDescent="0.3">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row>
    <row r="263" spans="1:26" ht="12.75" customHeight="1" x14ac:dyDescent="0.3">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row>
    <row r="264" spans="1:26" ht="12.75" customHeight="1" x14ac:dyDescent="0.3">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row>
    <row r="265" spans="1:26" ht="12.75" customHeight="1" x14ac:dyDescent="0.3">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row>
    <row r="266" spans="1:26" ht="12.75" customHeight="1" x14ac:dyDescent="0.3">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row>
    <row r="267" spans="1:26" ht="12.75" customHeight="1" x14ac:dyDescent="0.3">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row>
    <row r="268" spans="1:26" ht="12.75" customHeight="1" x14ac:dyDescent="0.3">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row>
    <row r="269" spans="1:26" ht="12.75" customHeight="1" x14ac:dyDescent="0.3">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row>
    <row r="270" spans="1:26" ht="12.75" customHeight="1" x14ac:dyDescent="0.3">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row>
    <row r="271" spans="1:26" ht="12.75" customHeight="1" x14ac:dyDescent="0.3">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row>
    <row r="272" spans="1:26" ht="12.75" customHeight="1" x14ac:dyDescent="0.3">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row>
    <row r="273" spans="1:26" ht="12.75" customHeight="1" x14ac:dyDescent="0.3">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row>
    <row r="274" spans="1:26" ht="12.75" customHeight="1" x14ac:dyDescent="0.3">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row>
    <row r="275" spans="1:26" ht="12.75" customHeight="1" x14ac:dyDescent="0.3">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row>
    <row r="276" spans="1:26" ht="12.75" customHeight="1" x14ac:dyDescent="0.3">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row>
    <row r="277" spans="1:26" ht="12.75" customHeight="1" x14ac:dyDescent="0.3">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row>
    <row r="278" spans="1:26" ht="12.75" customHeight="1" x14ac:dyDescent="0.3">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row>
    <row r="279" spans="1:26" ht="12.75" customHeight="1" x14ac:dyDescent="0.3">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row>
    <row r="280" spans="1:26" ht="12.75" customHeight="1" x14ac:dyDescent="0.3">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row>
    <row r="281" spans="1:26" ht="12.75" customHeight="1" x14ac:dyDescent="0.3">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row>
    <row r="282" spans="1:26" ht="12.75" customHeight="1" x14ac:dyDescent="0.3">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row>
    <row r="283" spans="1:26" ht="12.75" customHeight="1" x14ac:dyDescent="0.3">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row>
    <row r="284" spans="1:26" ht="12.75" customHeight="1" x14ac:dyDescent="0.3">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row>
    <row r="285" spans="1:26" ht="12.75" customHeight="1" x14ac:dyDescent="0.3">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row>
    <row r="286" spans="1:26" ht="12.75" customHeight="1" x14ac:dyDescent="0.3">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row>
    <row r="287" spans="1:26" ht="12.75" customHeight="1" x14ac:dyDescent="0.3">
      <c r="A287" s="101"/>
      <c r="B287" s="101"/>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row>
    <row r="288" spans="1:26" ht="12.75" customHeight="1" x14ac:dyDescent="0.3">
      <c r="A288" s="101"/>
      <c r="B288" s="101"/>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row>
    <row r="289" spans="1:26" ht="12.75" customHeight="1" x14ac:dyDescent="0.3">
      <c r="A289" s="101"/>
      <c r="B289" s="101"/>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row>
    <row r="290" spans="1:26" ht="12.75" customHeight="1" x14ac:dyDescent="0.3">
      <c r="A290" s="101"/>
      <c r="B290" s="101"/>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c r="Z290" s="101"/>
    </row>
    <row r="291" spans="1:26" ht="12.75" customHeight="1" x14ac:dyDescent="0.3">
      <c r="A291" s="101"/>
      <c r="B291" s="101"/>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c r="Z291" s="101"/>
    </row>
    <row r="292" spans="1:26" ht="12.75" customHeight="1" x14ac:dyDescent="0.3">
      <c r="A292" s="101"/>
      <c r="B292" s="101"/>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c r="Z292" s="101"/>
    </row>
    <row r="293" spans="1:26" ht="12.75" customHeight="1" x14ac:dyDescent="0.3">
      <c r="A293" s="101"/>
      <c r="B293" s="101"/>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c r="Z293" s="101"/>
    </row>
    <row r="294" spans="1:26" ht="12.75" customHeight="1" x14ac:dyDescent="0.3">
      <c r="A294" s="101"/>
      <c r="B294" s="101"/>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c r="Z294" s="101"/>
    </row>
    <row r="295" spans="1:26" ht="12.75" customHeight="1" x14ac:dyDescent="0.3">
      <c r="A295" s="101"/>
      <c r="B295" s="101"/>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c r="Z295" s="101"/>
    </row>
    <row r="296" spans="1:26" ht="12.75" customHeight="1" x14ac:dyDescent="0.3">
      <c r="A296" s="101"/>
      <c r="B296" s="101"/>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row>
    <row r="297" spans="1:26" ht="12.75" customHeight="1" x14ac:dyDescent="0.3">
      <c r="A297" s="101"/>
      <c r="B297" s="101"/>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c r="Z297" s="101"/>
    </row>
    <row r="298" spans="1:26" ht="12.75" customHeight="1" x14ac:dyDescent="0.3">
      <c r="A298" s="101"/>
      <c r="B298" s="101"/>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c r="Z298" s="101"/>
    </row>
    <row r="299" spans="1:26" ht="12.75" customHeight="1" x14ac:dyDescent="0.3">
      <c r="A299" s="101"/>
      <c r="B299" s="101"/>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row>
    <row r="300" spans="1:26" ht="12.75" customHeight="1" x14ac:dyDescent="0.3">
      <c r="A300" s="101"/>
      <c r="B300" s="101"/>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row>
    <row r="301" spans="1:26" ht="12.75" customHeight="1" x14ac:dyDescent="0.3">
      <c r="A301" s="101"/>
      <c r="B301" s="101"/>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c r="Z301" s="101"/>
    </row>
    <row r="302" spans="1:26" ht="12.75" customHeight="1" x14ac:dyDescent="0.3">
      <c r="A302" s="101"/>
      <c r="B302" s="101"/>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c r="Z302" s="101"/>
    </row>
    <row r="303" spans="1:26" ht="12.75" customHeight="1" x14ac:dyDescent="0.3">
      <c r="A303" s="101"/>
      <c r="B303" s="101"/>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row>
    <row r="304" spans="1:26" ht="12.75" customHeight="1" x14ac:dyDescent="0.3">
      <c r="A304" s="101"/>
      <c r="B304" s="101"/>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c r="Z304" s="101"/>
    </row>
    <row r="305" spans="1:26" ht="12.75" customHeight="1" x14ac:dyDescent="0.3">
      <c r="A305" s="101"/>
      <c r="B305" s="101"/>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row>
    <row r="306" spans="1:26" ht="12.75" customHeight="1" x14ac:dyDescent="0.3">
      <c r="A306" s="101"/>
      <c r="B306" s="101"/>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c r="Z306" s="101"/>
    </row>
    <row r="307" spans="1:26" ht="12.75" customHeight="1" x14ac:dyDescent="0.3">
      <c r="A307" s="101"/>
      <c r="B307" s="101"/>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row>
    <row r="308" spans="1:26" ht="12.75" customHeight="1" x14ac:dyDescent="0.3">
      <c r="A308" s="101"/>
      <c r="B308" s="101"/>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row>
    <row r="309" spans="1:26" ht="12.75" customHeight="1" x14ac:dyDescent="0.3">
      <c r="A309" s="101"/>
      <c r="B309" s="101"/>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row>
    <row r="310" spans="1:26" ht="12.75" customHeight="1" x14ac:dyDescent="0.3">
      <c r="A310" s="101"/>
      <c r="B310" s="101"/>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row>
    <row r="311" spans="1:26" ht="12.75" customHeight="1" x14ac:dyDescent="0.3">
      <c r="A311" s="101"/>
      <c r="B311" s="101"/>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row>
    <row r="312" spans="1:26" ht="12.75" customHeight="1" x14ac:dyDescent="0.3">
      <c r="A312" s="101"/>
      <c r="B312" s="101"/>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row>
    <row r="313" spans="1:26" ht="12.75" customHeight="1" x14ac:dyDescent="0.3">
      <c r="A313" s="101"/>
      <c r="B313" s="101"/>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c r="Z313" s="101"/>
    </row>
    <row r="314" spans="1:26" ht="12.75" customHeight="1" x14ac:dyDescent="0.3">
      <c r="A314" s="101"/>
      <c r="B314" s="101"/>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c r="Z314" s="101"/>
    </row>
    <row r="315" spans="1:26" ht="12.75" customHeight="1" x14ac:dyDescent="0.3">
      <c r="A315" s="101"/>
      <c r="B315" s="101"/>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c r="Z315" s="101"/>
    </row>
    <row r="316" spans="1:26" ht="12.75" customHeight="1" x14ac:dyDescent="0.3">
      <c r="A316" s="101"/>
      <c r="B316" s="101"/>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c r="Z316" s="101"/>
    </row>
    <row r="317" spans="1:26" ht="12.75" customHeight="1" x14ac:dyDescent="0.3">
      <c r="A317" s="101"/>
      <c r="B317" s="101"/>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row>
    <row r="318" spans="1:26" ht="12.75" customHeight="1" x14ac:dyDescent="0.3">
      <c r="A318" s="101"/>
      <c r="B318" s="101"/>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row>
    <row r="319" spans="1:26" ht="12.75" customHeight="1" x14ac:dyDescent="0.3">
      <c r="A319" s="101"/>
      <c r="B319" s="101"/>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row>
    <row r="320" spans="1:26" ht="12.75" customHeight="1" x14ac:dyDescent="0.3">
      <c r="A320" s="101"/>
      <c r="B320" s="101"/>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row>
    <row r="321" spans="1:26" ht="12.75" customHeight="1" x14ac:dyDescent="0.3">
      <c r="A321" s="101"/>
      <c r="B321" s="101"/>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row>
    <row r="322" spans="1:26" ht="12.75" customHeight="1" x14ac:dyDescent="0.3">
      <c r="A322" s="101"/>
      <c r="B322" s="101"/>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1"/>
    </row>
    <row r="323" spans="1:26" ht="12.75" customHeight="1" x14ac:dyDescent="0.3">
      <c r="A323" s="101"/>
      <c r="B323" s="101"/>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c r="Z323" s="101"/>
    </row>
    <row r="324" spans="1:26" ht="12.75" customHeight="1" x14ac:dyDescent="0.3">
      <c r="A324" s="101"/>
      <c r="B324" s="101"/>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c r="Z324" s="101"/>
    </row>
    <row r="325" spans="1:26" ht="12.75" customHeight="1" x14ac:dyDescent="0.3">
      <c r="A325" s="101"/>
      <c r="B325" s="101"/>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c r="Z325" s="101"/>
    </row>
    <row r="326" spans="1:26" ht="12.75" customHeight="1" x14ac:dyDescent="0.3">
      <c r="A326" s="101"/>
      <c r="B326" s="101"/>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c r="Z326" s="101"/>
    </row>
    <row r="327" spans="1:26" ht="12.75" customHeight="1" x14ac:dyDescent="0.3">
      <c r="A327" s="101"/>
      <c r="B327" s="101"/>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1"/>
    </row>
    <row r="328" spans="1:26" ht="12.75" customHeight="1" x14ac:dyDescent="0.3">
      <c r="A328" s="101"/>
      <c r="B328" s="101"/>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c r="Z328" s="101"/>
    </row>
    <row r="329" spans="1:26" ht="12.75" customHeight="1" x14ac:dyDescent="0.3">
      <c r="A329" s="101"/>
      <c r="B329" s="101"/>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c r="Z329" s="101"/>
    </row>
    <row r="330" spans="1:26" ht="12.75" customHeight="1" x14ac:dyDescent="0.3">
      <c r="A330" s="101"/>
      <c r="B330" s="101"/>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c r="Z330" s="101"/>
    </row>
    <row r="331" spans="1:26" ht="12.75" customHeight="1" x14ac:dyDescent="0.3">
      <c r="A331" s="101"/>
      <c r="B331" s="101"/>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c r="Z331" s="101"/>
    </row>
    <row r="332" spans="1:26" ht="12.75" customHeight="1" x14ac:dyDescent="0.3">
      <c r="A332" s="101"/>
      <c r="B332" s="101"/>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c r="Z332" s="101"/>
    </row>
    <row r="333" spans="1:26" ht="12.75" customHeight="1" x14ac:dyDescent="0.3">
      <c r="A333" s="101"/>
      <c r="B333" s="101"/>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c r="Z333" s="101"/>
    </row>
    <row r="334" spans="1:26" ht="12.75" customHeight="1" x14ac:dyDescent="0.3">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row>
    <row r="335" spans="1:26" ht="12.75" customHeight="1" x14ac:dyDescent="0.3">
      <c r="A335" s="101"/>
      <c r="B335" s="101"/>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row>
    <row r="336" spans="1:26" ht="12.75" customHeight="1" x14ac:dyDescent="0.3">
      <c r="A336" s="101"/>
      <c r="B336" s="101"/>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row>
    <row r="337" spans="1:26" ht="12.75" customHeight="1" x14ac:dyDescent="0.3">
      <c r="A337" s="101"/>
      <c r="B337" s="101"/>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c r="Z337" s="101"/>
    </row>
    <row r="338" spans="1:26" ht="12.75" customHeight="1" x14ac:dyDescent="0.3">
      <c r="A338" s="101"/>
      <c r="B338" s="101"/>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c r="Z338" s="101"/>
    </row>
    <row r="339" spans="1:26" ht="12.75" customHeight="1" x14ac:dyDescent="0.3">
      <c r="A339" s="101"/>
      <c r="B339" s="101"/>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c r="Z339" s="101"/>
    </row>
    <row r="340" spans="1:26" ht="12.75" customHeight="1" x14ac:dyDescent="0.3">
      <c r="A340" s="101"/>
      <c r="B340" s="101"/>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c r="Z340" s="101"/>
    </row>
    <row r="341" spans="1:26" ht="12.75" customHeight="1" x14ac:dyDescent="0.3">
      <c r="A341" s="101"/>
      <c r="B341" s="101"/>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row>
    <row r="342" spans="1:26" ht="12.75" customHeight="1" x14ac:dyDescent="0.3">
      <c r="A342" s="101"/>
      <c r="B342" s="101"/>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c r="Z342" s="101"/>
    </row>
    <row r="343" spans="1:26" ht="12.75" customHeight="1" x14ac:dyDescent="0.3">
      <c r="A343" s="101"/>
      <c r="B343" s="101"/>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row>
    <row r="344" spans="1:26" ht="12.75" customHeight="1" x14ac:dyDescent="0.3">
      <c r="A344" s="101"/>
      <c r="B344" s="101"/>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c r="Z344" s="101"/>
    </row>
    <row r="345" spans="1:26" ht="12.75" customHeight="1" x14ac:dyDescent="0.3">
      <c r="A345" s="101"/>
      <c r="B345" s="101"/>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c r="Z345" s="101"/>
    </row>
    <row r="346" spans="1:26" ht="12.75" customHeight="1" x14ac:dyDescent="0.3">
      <c r="A346" s="101"/>
      <c r="B346" s="101"/>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c r="Z346" s="101"/>
    </row>
    <row r="347" spans="1:26" ht="12.75" customHeight="1" x14ac:dyDescent="0.3">
      <c r="A347" s="101"/>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Z347" s="101"/>
    </row>
    <row r="348" spans="1:26" ht="12.75" customHeight="1" x14ac:dyDescent="0.3">
      <c r="A348" s="101"/>
      <c r="B348" s="101"/>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row>
    <row r="349" spans="1:26" ht="12.75" customHeight="1" x14ac:dyDescent="0.3">
      <c r="A349" s="101"/>
      <c r="B349" s="101"/>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row>
    <row r="350" spans="1:26" ht="12.75" customHeight="1" x14ac:dyDescent="0.3">
      <c r="A350" s="101"/>
      <c r="B350" s="101"/>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row>
    <row r="351" spans="1:26" ht="12.75" customHeight="1" x14ac:dyDescent="0.3">
      <c r="A351" s="101"/>
      <c r="B351" s="101"/>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row>
    <row r="352" spans="1:26" ht="12.75" customHeight="1" x14ac:dyDescent="0.3">
      <c r="A352" s="101"/>
      <c r="B352" s="101"/>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row>
    <row r="353" spans="1:26" ht="12.75" customHeight="1" x14ac:dyDescent="0.3">
      <c r="A353" s="101"/>
      <c r="B353" s="101"/>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row>
    <row r="354" spans="1:26" ht="12.75" customHeight="1" x14ac:dyDescent="0.3">
      <c r="A354" s="101"/>
      <c r="B354" s="101"/>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c r="Z354" s="101"/>
    </row>
    <row r="355" spans="1:26" ht="12.75" customHeight="1" x14ac:dyDescent="0.3">
      <c r="A355" s="101"/>
      <c r="B355" s="101"/>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row>
    <row r="356" spans="1:26" ht="12.75" customHeight="1" x14ac:dyDescent="0.3">
      <c r="A356" s="101"/>
      <c r="B356" s="101"/>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c r="Z356" s="101"/>
    </row>
    <row r="357" spans="1:26" ht="12.75" customHeight="1" x14ac:dyDescent="0.3">
      <c r="A357" s="101"/>
      <c r="B357" s="101"/>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c r="Z357" s="101"/>
    </row>
    <row r="358" spans="1:26" ht="12.75" customHeight="1" x14ac:dyDescent="0.3">
      <c r="A358" s="101"/>
      <c r="B358" s="101"/>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row>
    <row r="359" spans="1:26" ht="12.75" customHeight="1" x14ac:dyDescent="0.3">
      <c r="A359" s="101"/>
      <c r="B359" s="101"/>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row>
    <row r="360" spans="1:26" ht="12.75" customHeight="1" x14ac:dyDescent="0.3">
      <c r="A360" s="101"/>
      <c r="B360" s="101"/>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row>
    <row r="361" spans="1:26" ht="12.75" customHeight="1" x14ac:dyDescent="0.3">
      <c r="A361" s="101"/>
      <c r="B361" s="101"/>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row>
    <row r="362" spans="1:26" ht="12.75" customHeight="1" x14ac:dyDescent="0.3">
      <c r="A362" s="101"/>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row>
    <row r="363" spans="1:26" ht="12.75" customHeight="1" x14ac:dyDescent="0.3">
      <c r="A363" s="101"/>
      <c r="B363" s="101"/>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c r="Z363" s="101"/>
    </row>
    <row r="364" spans="1:26" ht="12.75" customHeight="1" x14ac:dyDescent="0.3">
      <c r="A364" s="101"/>
      <c r="B364" s="101"/>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c r="Z364" s="101"/>
    </row>
    <row r="365" spans="1:26" ht="12.75" customHeight="1" x14ac:dyDescent="0.3">
      <c r="A365" s="101"/>
      <c r="B365" s="101"/>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c r="Z365" s="101"/>
    </row>
    <row r="366" spans="1:26" ht="12.75" customHeight="1" x14ac:dyDescent="0.3">
      <c r="A366" s="101"/>
      <c r="B366" s="101"/>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c r="Z366" s="101"/>
    </row>
    <row r="367" spans="1:26" ht="12.75" customHeight="1" x14ac:dyDescent="0.3">
      <c r="A367" s="101"/>
      <c r="B367" s="101"/>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c r="Z367" s="101"/>
    </row>
    <row r="368" spans="1:26" ht="12.75" customHeight="1" x14ac:dyDescent="0.3">
      <c r="A368" s="101"/>
      <c r="B368" s="101"/>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c r="Z368" s="101"/>
    </row>
    <row r="369" spans="1:26" ht="12.75" customHeight="1" x14ac:dyDescent="0.3">
      <c r="A369" s="101"/>
      <c r="B369" s="101"/>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c r="Z369" s="101"/>
    </row>
    <row r="370" spans="1:26" ht="12.75" customHeight="1" x14ac:dyDescent="0.3">
      <c r="A370" s="101"/>
      <c r="B370" s="101"/>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c r="Z370" s="101"/>
    </row>
    <row r="371" spans="1:26" ht="12.75" customHeight="1" x14ac:dyDescent="0.3">
      <c r="A371" s="101"/>
      <c r="B371" s="101"/>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row>
    <row r="372" spans="1:26" ht="12.75" customHeight="1" x14ac:dyDescent="0.3">
      <c r="A372" s="101"/>
      <c r="B372" s="101"/>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c r="Z372" s="101"/>
    </row>
    <row r="373" spans="1:26" ht="12.75" customHeight="1" x14ac:dyDescent="0.3">
      <c r="A373" s="101"/>
      <c r="B373" s="101"/>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c r="Z373" s="101"/>
    </row>
    <row r="374" spans="1:26" ht="12.75" customHeight="1" x14ac:dyDescent="0.3">
      <c r="A374" s="101"/>
      <c r="B374" s="101"/>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c r="Z374" s="101"/>
    </row>
    <row r="375" spans="1:26" ht="12.75" customHeight="1" x14ac:dyDescent="0.3">
      <c r="A375" s="101"/>
      <c r="B375" s="101"/>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c r="Z375" s="101"/>
    </row>
    <row r="376" spans="1:26" ht="12.75" customHeight="1" x14ac:dyDescent="0.3">
      <c r="A376" s="101"/>
      <c r="B376" s="101"/>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c r="Z376" s="101"/>
    </row>
    <row r="377" spans="1:26" ht="12.75" customHeight="1" x14ac:dyDescent="0.3">
      <c r="A377" s="101"/>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row>
    <row r="378" spans="1:26" ht="12.75" customHeight="1" x14ac:dyDescent="0.3">
      <c r="A378" s="101"/>
      <c r="B378" s="101"/>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c r="Z378" s="101"/>
    </row>
    <row r="379" spans="1:26" ht="12.75" customHeight="1" x14ac:dyDescent="0.3">
      <c r="A379" s="101"/>
      <c r="B379" s="101"/>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c r="Z379" s="101"/>
    </row>
    <row r="380" spans="1:26" ht="12.75" customHeight="1" x14ac:dyDescent="0.3">
      <c r="A380" s="101"/>
      <c r="B380" s="101"/>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row>
    <row r="381" spans="1:26" ht="12.75" customHeight="1" x14ac:dyDescent="0.3">
      <c r="A381" s="101"/>
      <c r="B381" s="101"/>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c r="Z381" s="101"/>
    </row>
    <row r="382" spans="1:26" ht="12.75" customHeight="1" x14ac:dyDescent="0.3">
      <c r="A382" s="101"/>
      <c r="B382" s="101"/>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c r="Z382" s="101"/>
    </row>
    <row r="383" spans="1:26" ht="12.75" customHeight="1" x14ac:dyDescent="0.3">
      <c r="A383" s="101"/>
      <c r="B383" s="101"/>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c r="Z383" s="101"/>
    </row>
    <row r="384" spans="1:26" ht="12.75" customHeight="1" x14ac:dyDescent="0.3">
      <c r="A384" s="101"/>
      <c r="B384" s="101"/>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c r="Z384" s="101"/>
    </row>
    <row r="385" spans="1:26" ht="12.75" customHeight="1" x14ac:dyDescent="0.3">
      <c r="A385" s="101"/>
      <c r="B385" s="101"/>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c r="Z385" s="101"/>
    </row>
    <row r="386" spans="1:26" ht="12.75" customHeight="1" x14ac:dyDescent="0.3">
      <c r="A386" s="101"/>
      <c r="B386" s="101"/>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c r="Z386" s="101"/>
    </row>
    <row r="387" spans="1:26" ht="12.75" customHeight="1" x14ac:dyDescent="0.3">
      <c r="A387" s="101"/>
      <c r="B387" s="101"/>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c r="Z387" s="101"/>
    </row>
    <row r="388" spans="1:26" ht="12.75" customHeight="1" x14ac:dyDescent="0.3">
      <c r="A388" s="101"/>
      <c r="B388" s="101"/>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row>
    <row r="389" spans="1:26" ht="12.75" customHeight="1" x14ac:dyDescent="0.3">
      <c r="A389" s="101"/>
      <c r="B389" s="101"/>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row>
    <row r="390" spans="1:26" ht="12.75" customHeight="1" x14ac:dyDescent="0.3">
      <c r="A390" s="101"/>
      <c r="B390" s="101"/>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row>
    <row r="391" spans="1:26" ht="12.75" customHeight="1" x14ac:dyDescent="0.3">
      <c r="A391" s="101"/>
      <c r="B391" s="101"/>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row>
    <row r="392" spans="1:26" ht="12.75" customHeight="1" x14ac:dyDescent="0.3">
      <c r="A392" s="101"/>
      <c r="B392" s="101"/>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row>
    <row r="393" spans="1:26" ht="12.75" customHeight="1" x14ac:dyDescent="0.3">
      <c r="A393" s="101"/>
      <c r="B393" s="101"/>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row>
    <row r="394" spans="1:26" ht="12.75" customHeight="1" x14ac:dyDescent="0.3">
      <c r="A394" s="101"/>
      <c r="B394" s="101"/>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c r="Z394" s="101"/>
    </row>
    <row r="395" spans="1:26" ht="12.75" customHeight="1" x14ac:dyDescent="0.3">
      <c r="A395" s="101"/>
      <c r="B395" s="101"/>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row>
    <row r="396" spans="1:26" ht="12.75" customHeight="1" x14ac:dyDescent="0.3">
      <c r="A396" s="101"/>
      <c r="B396" s="101"/>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c r="Z396" s="101"/>
    </row>
    <row r="397" spans="1:26" ht="12.75" customHeight="1" x14ac:dyDescent="0.3">
      <c r="A397" s="101"/>
      <c r="B397" s="101"/>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c r="Z397" s="101"/>
    </row>
    <row r="398" spans="1:26" ht="12.75" customHeight="1" x14ac:dyDescent="0.3">
      <c r="A398" s="101"/>
      <c r="B398" s="101"/>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row>
    <row r="399" spans="1:26" ht="12.75" customHeight="1" x14ac:dyDescent="0.3">
      <c r="A399" s="101"/>
      <c r="B399" s="101"/>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row>
    <row r="400" spans="1:26" ht="12.75" customHeight="1" x14ac:dyDescent="0.3">
      <c r="A400" s="101"/>
      <c r="B400" s="101"/>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row>
    <row r="401" spans="1:26" ht="12.75" customHeight="1" x14ac:dyDescent="0.3">
      <c r="A401" s="101"/>
      <c r="B401" s="101"/>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row>
    <row r="402" spans="1:26" ht="12.75" customHeight="1" x14ac:dyDescent="0.3">
      <c r="A402" s="101"/>
      <c r="B402" s="101"/>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row>
    <row r="403" spans="1:26" ht="12.75" customHeight="1" x14ac:dyDescent="0.3">
      <c r="A403" s="101"/>
      <c r="B403" s="101"/>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row>
    <row r="404" spans="1:26" ht="12.75" customHeight="1" x14ac:dyDescent="0.3">
      <c r="A404" s="101"/>
      <c r="B404" s="101"/>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row>
    <row r="405" spans="1:26" ht="12.75" customHeight="1" x14ac:dyDescent="0.3">
      <c r="A405" s="101"/>
      <c r="B405" s="101"/>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row>
    <row r="406" spans="1:26" ht="12.75" customHeight="1" x14ac:dyDescent="0.3">
      <c r="A406" s="101"/>
      <c r="B406" s="101"/>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row>
    <row r="407" spans="1:26" ht="12.75" customHeight="1" x14ac:dyDescent="0.3">
      <c r="A407" s="101"/>
      <c r="B407" s="101"/>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row>
    <row r="408" spans="1:26" ht="12.75" customHeight="1" x14ac:dyDescent="0.3">
      <c r="A408" s="101"/>
      <c r="B408" s="101"/>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row>
    <row r="409" spans="1:26" ht="12.75" customHeight="1" x14ac:dyDescent="0.3">
      <c r="A409" s="101"/>
      <c r="B409" s="101"/>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row>
    <row r="410" spans="1:26" ht="12.75" customHeight="1" x14ac:dyDescent="0.3">
      <c r="A410" s="101"/>
      <c r="B410" s="101"/>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row>
    <row r="411" spans="1:26" ht="12.75" customHeight="1" x14ac:dyDescent="0.3">
      <c r="A411" s="101"/>
      <c r="B411" s="101"/>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row>
    <row r="412" spans="1:26" ht="12.75" customHeight="1" x14ac:dyDescent="0.3">
      <c r="A412" s="101"/>
      <c r="B412" s="101"/>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row>
    <row r="413" spans="1:26" ht="12.75" customHeight="1" x14ac:dyDescent="0.3">
      <c r="A413" s="101"/>
      <c r="B413" s="101"/>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row>
    <row r="414" spans="1:26" ht="12.75" customHeight="1" x14ac:dyDescent="0.3">
      <c r="A414" s="101"/>
      <c r="B414" s="101"/>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Z414" s="101"/>
    </row>
    <row r="415" spans="1:26" ht="12.75" customHeight="1" x14ac:dyDescent="0.3">
      <c r="A415" s="101"/>
      <c r="B415" s="101"/>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c r="Z415" s="101"/>
    </row>
    <row r="416" spans="1:26" ht="12.75" customHeight="1" x14ac:dyDescent="0.3">
      <c r="A416" s="101"/>
      <c r="B416" s="101"/>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row>
    <row r="417" spans="1:26" ht="12.75" customHeight="1" x14ac:dyDescent="0.3">
      <c r="A417" s="101"/>
      <c r="B417" s="101"/>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c r="Z417" s="101"/>
    </row>
    <row r="418" spans="1:26" ht="12.75" customHeight="1" x14ac:dyDescent="0.3">
      <c r="A418" s="101"/>
      <c r="B418" s="101"/>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Z418" s="101"/>
    </row>
    <row r="419" spans="1:26" ht="12.75" customHeight="1" x14ac:dyDescent="0.3">
      <c r="A419" s="101"/>
      <c r="B419" s="101"/>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c r="Z419" s="101"/>
    </row>
    <row r="420" spans="1:26" ht="12.75" customHeight="1" x14ac:dyDescent="0.3">
      <c r="A420" s="101"/>
      <c r="B420" s="101"/>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Z420" s="101"/>
    </row>
    <row r="421" spans="1:26" ht="12.75" customHeight="1" x14ac:dyDescent="0.3">
      <c r="A421" s="101"/>
      <c r="B421" s="101"/>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c r="Z421" s="101"/>
    </row>
    <row r="422" spans="1:26" ht="12.75" customHeight="1" x14ac:dyDescent="0.3">
      <c r="A422" s="101"/>
      <c r="B422" s="101"/>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Z422" s="101"/>
    </row>
    <row r="423" spans="1:26" ht="12.75" customHeight="1" x14ac:dyDescent="0.3">
      <c r="A423" s="101"/>
      <c r="B423" s="101"/>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c r="Z423" s="101"/>
    </row>
    <row r="424" spans="1:26" ht="12.75" customHeight="1" x14ac:dyDescent="0.3">
      <c r="A424" s="101"/>
      <c r="B424" s="101"/>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Z424" s="101"/>
    </row>
    <row r="425" spans="1:26" ht="12.75" customHeight="1" x14ac:dyDescent="0.3">
      <c r="A425" s="101"/>
      <c r="B425" s="101"/>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1"/>
    </row>
    <row r="426" spans="1:26" ht="12.75" customHeight="1" x14ac:dyDescent="0.3">
      <c r="A426" s="101"/>
      <c r="B426" s="101"/>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c r="Z426" s="101"/>
    </row>
    <row r="427" spans="1:26" ht="12.75" customHeight="1" x14ac:dyDescent="0.3">
      <c r="A427" s="101"/>
      <c r="B427" s="101"/>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c r="Z427" s="101"/>
    </row>
    <row r="428" spans="1:26" ht="12.75" customHeight="1" x14ac:dyDescent="0.3">
      <c r="A428" s="101"/>
      <c r="B428" s="101"/>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c r="Z428" s="101"/>
    </row>
    <row r="429" spans="1:26" ht="12.75" customHeight="1" x14ac:dyDescent="0.3">
      <c r="A429" s="101"/>
      <c r="B429" s="101"/>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1"/>
    </row>
    <row r="430" spans="1:26" ht="12.75" customHeight="1" x14ac:dyDescent="0.3">
      <c r="A430" s="101"/>
      <c r="B430" s="101"/>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c r="Z430" s="101"/>
    </row>
    <row r="431" spans="1:26" ht="12.75" customHeight="1" x14ac:dyDescent="0.3">
      <c r="A431" s="101"/>
      <c r="B431" s="101"/>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c r="Z431" s="101"/>
    </row>
    <row r="432" spans="1:26" ht="12.75" customHeight="1" x14ac:dyDescent="0.3">
      <c r="A432" s="101"/>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row>
    <row r="433" spans="1:26" ht="12.75" customHeight="1" x14ac:dyDescent="0.3">
      <c r="A433" s="101"/>
      <c r="B433" s="101"/>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row>
    <row r="434" spans="1:26" ht="12.75" customHeight="1" x14ac:dyDescent="0.3">
      <c r="A434" s="101"/>
      <c r="B434" s="101"/>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row>
    <row r="435" spans="1:26" ht="12.75" customHeight="1" x14ac:dyDescent="0.3">
      <c r="A435" s="101"/>
      <c r="B435" s="101"/>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row>
    <row r="436" spans="1:26" ht="12.75" customHeight="1" x14ac:dyDescent="0.3">
      <c r="A436" s="101"/>
      <c r="B436" s="101"/>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row>
    <row r="437" spans="1:26" ht="12.75" customHeight="1" x14ac:dyDescent="0.3">
      <c r="A437" s="101"/>
      <c r="B437" s="101"/>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row>
    <row r="438" spans="1:26" ht="12.75" customHeight="1" x14ac:dyDescent="0.3">
      <c r="A438" s="101"/>
      <c r="B438" s="101"/>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row>
    <row r="439" spans="1:26" ht="12.75" customHeight="1" x14ac:dyDescent="0.3">
      <c r="A439" s="101"/>
      <c r="B439" s="101"/>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c r="Z439" s="101"/>
    </row>
    <row r="440" spans="1:26" ht="12.75" customHeight="1" x14ac:dyDescent="0.3">
      <c r="A440" s="101"/>
      <c r="B440" s="101"/>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row>
    <row r="441" spans="1:26" ht="12.75" customHeight="1" x14ac:dyDescent="0.3">
      <c r="A441" s="101"/>
      <c r="B441" s="101"/>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c r="Z441" s="101"/>
    </row>
    <row r="442" spans="1:26" ht="12.75" customHeight="1" x14ac:dyDescent="0.3">
      <c r="A442" s="101"/>
      <c r="B442" s="101"/>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1"/>
    </row>
    <row r="443" spans="1:26" ht="12.75" customHeight="1" x14ac:dyDescent="0.3">
      <c r="A443" s="101"/>
      <c r="B443" s="101"/>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row>
    <row r="444" spans="1:26" ht="12.75" customHeight="1" x14ac:dyDescent="0.3">
      <c r="A444" s="101"/>
      <c r="B444" s="101"/>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row>
    <row r="445" spans="1:26" ht="12.75" customHeight="1" x14ac:dyDescent="0.3">
      <c r="A445" s="101"/>
      <c r="B445" s="101"/>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row>
    <row r="446" spans="1:26" ht="12.75" customHeight="1" x14ac:dyDescent="0.3">
      <c r="A446" s="101"/>
      <c r="B446" s="101"/>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row>
    <row r="447" spans="1:26" ht="12.75" customHeight="1" x14ac:dyDescent="0.3">
      <c r="A447" s="101"/>
      <c r="B447" s="101"/>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row>
    <row r="448" spans="1:26" ht="12.75" customHeight="1" x14ac:dyDescent="0.3">
      <c r="A448" s="101"/>
      <c r="B448" s="101"/>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row>
    <row r="449" spans="1:26" ht="12.75" customHeight="1" x14ac:dyDescent="0.3">
      <c r="A449" s="101"/>
      <c r="B449" s="101"/>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row>
    <row r="450" spans="1:26" ht="12.75" customHeight="1" x14ac:dyDescent="0.3">
      <c r="A450" s="101"/>
      <c r="B450" s="101"/>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row>
    <row r="451" spans="1:26" ht="12.75" customHeight="1" x14ac:dyDescent="0.3">
      <c r="A451" s="101"/>
      <c r="B451" s="101"/>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row>
    <row r="452" spans="1:26" ht="12.75" customHeight="1" x14ac:dyDescent="0.3">
      <c r="A452" s="101"/>
      <c r="B452" s="101"/>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row>
    <row r="453" spans="1:26" ht="12.75" customHeight="1" x14ac:dyDescent="0.3">
      <c r="A453" s="101"/>
      <c r="B453" s="101"/>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c r="Z453" s="101"/>
    </row>
    <row r="454" spans="1:26" ht="12.75" customHeight="1" x14ac:dyDescent="0.3">
      <c r="A454" s="101"/>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row>
    <row r="455" spans="1:26" ht="12.75" customHeight="1" x14ac:dyDescent="0.3">
      <c r="A455" s="101"/>
      <c r="B455" s="101"/>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c r="Z455" s="101"/>
    </row>
    <row r="456" spans="1:26" ht="12.75" customHeight="1" x14ac:dyDescent="0.3">
      <c r="A456" s="101"/>
      <c r="B456" s="101"/>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c r="Z456" s="101"/>
    </row>
    <row r="457" spans="1:26" ht="12.75" customHeight="1" x14ac:dyDescent="0.3">
      <c r="A457" s="101"/>
      <c r="B457" s="101"/>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c r="Z457" s="101"/>
    </row>
    <row r="458" spans="1:26" ht="12.75" customHeight="1" x14ac:dyDescent="0.3">
      <c r="A458" s="101"/>
      <c r="B458" s="101"/>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1"/>
    </row>
    <row r="459" spans="1:26" ht="12.75" customHeight="1" x14ac:dyDescent="0.3">
      <c r="A459" s="101"/>
      <c r="B459" s="101"/>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c r="Z459" s="101"/>
    </row>
    <row r="460" spans="1:26" ht="12.75" customHeight="1" x14ac:dyDescent="0.3">
      <c r="A460" s="101"/>
      <c r="B460" s="101"/>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c r="Z460" s="101"/>
    </row>
    <row r="461" spans="1:26" ht="12.75" customHeight="1" x14ac:dyDescent="0.3">
      <c r="A461" s="101"/>
      <c r="B461" s="101"/>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c r="Z461" s="101"/>
    </row>
    <row r="462" spans="1:26" ht="12.75" customHeight="1" x14ac:dyDescent="0.3">
      <c r="A462" s="101"/>
      <c r="B462" s="101"/>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c r="Z462" s="101"/>
    </row>
    <row r="463" spans="1:26" ht="12.75" customHeight="1" x14ac:dyDescent="0.3">
      <c r="A463" s="101"/>
      <c r="B463" s="101"/>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c r="Z463" s="101"/>
    </row>
    <row r="464" spans="1:26" ht="12.75" customHeight="1" x14ac:dyDescent="0.3">
      <c r="A464" s="101"/>
      <c r="B464" s="101"/>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c r="Z464" s="101"/>
    </row>
    <row r="465" spans="1:26" ht="12.75" customHeight="1" x14ac:dyDescent="0.3">
      <c r="A465" s="101"/>
      <c r="B465" s="101"/>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c r="Z465" s="101"/>
    </row>
    <row r="466" spans="1:26" ht="12.75" customHeight="1" x14ac:dyDescent="0.3">
      <c r="A466" s="101"/>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c r="Z466" s="101"/>
    </row>
    <row r="467" spans="1:26" ht="12.75" customHeight="1" x14ac:dyDescent="0.3">
      <c r="A467" s="101"/>
      <c r="B467" s="101"/>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1"/>
    </row>
    <row r="468" spans="1:26" ht="12.75" customHeight="1" x14ac:dyDescent="0.3">
      <c r="A468" s="101"/>
      <c r="B468" s="101"/>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c r="Z468" s="101"/>
    </row>
    <row r="469" spans="1:26" ht="12.75" customHeight="1" x14ac:dyDescent="0.3">
      <c r="A469" s="101"/>
      <c r="B469" s="101"/>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c r="Z469" s="101"/>
    </row>
    <row r="470" spans="1:26" ht="12.75" customHeight="1" x14ac:dyDescent="0.3">
      <c r="A470" s="101"/>
      <c r="B470" s="101"/>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c r="Z470" s="101"/>
    </row>
    <row r="471" spans="1:26" ht="12.75" customHeight="1" x14ac:dyDescent="0.3">
      <c r="A471" s="101"/>
      <c r="B471" s="101"/>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c r="Z471" s="101"/>
    </row>
    <row r="472" spans="1:26" ht="12.75" customHeight="1" x14ac:dyDescent="0.3">
      <c r="A472" s="101"/>
      <c r="B472" s="101"/>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row>
    <row r="473" spans="1:26" ht="12.75" customHeight="1" x14ac:dyDescent="0.3">
      <c r="A473" s="101"/>
      <c r="B473" s="101"/>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row>
    <row r="474" spans="1:26" ht="12.75" customHeight="1" x14ac:dyDescent="0.3">
      <c r="A474" s="101"/>
      <c r="B474" s="101"/>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row>
    <row r="475" spans="1:26" ht="12.75" customHeight="1" x14ac:dyDescent="0.3">
      <c r="A475" s="101"/>
      <c r="B475" s="101"/>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row>
    <row r="476" spans="1:26" ht="12.75" customHeight="1" x14ac:dyDescent="0.3">
      <c r="A476" s="101"/>
      <c r="B476" s="101"/>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row>
    <row r="477" spans="1:26" ht="12.75" customHeight="1" x14ac:dyDescent="0.3">
      <c r="A477" s="101"/>
      <c r="B477" s="101"/>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row>
    <row r="478" spans="1:26" ht="12.75" customHeight="1" x14ac:dyDescent="0.3">
      <c r="A478" s="101"/>
      <c r="B478" s="101"/>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c r="Z478" s="101"/>
    </row>
    <row r="479" spans="1:26" ht="12.75" customHeight="1" x14ac:dyDescent="0.3">
      <c r="A479" s="101"/>
      <c r="B479" s="101"/>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c r="Z479" s="101"/>
    </row>
    <row r="480" spans="1:26" ht="12.75" customHeight="1" x14ac:dyDescent="0.3">
      <c r="A480" s="101"/>
      <c r="B480" s="101"/>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row>
    <row r="481" spans="1:26" ht="12.75" customHeight="1" x14ac:dyDescent="0.3">
      <c r="A481" s="101"/>
      <c r="B481" s="101"/>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c r="Z481" s="101"/>
    </row>
    <row r="482" spans="1:26" ht="12.75" customHeight="1" x14ac:dyDescent="0.3">
      <c r="A482" s="101"/>
      <c r="B482" s="101"/>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row>
    <row r="483" spans="1:26" ht="12.75" customHeight="1" x14ac:dyDescent="0.3">
      <c r="A483" s="101"/>
      <c r="B483" s="101"/>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row>
    <row r="484" spans="1:26" ht="12.75" customHeight="1" x14ac:dyDescent="0.3">
      <c r="A484" s="101"/>
      <c r="B484" s="101"/>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row>
    <row r="485" spans="1:26" ht="12.75" customHeight="1" x14ac:dyDescent="0.3">
      <c r="A485" s="101"/>
      <c r="B485" s="101"/>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row>
    <row r="486" spans="1:26" ht="12.75" customHeight="1" x14ac:dyDescent="0.3">
      <c r="A486" s="101"/>
      <c r="B486" s="101"/>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row>
    <row r="487" spans="1:26" ht="12.75" customHeight="1" x14ac:dyDescent="0.3">
      <c r="A487" s="101"/>
      <c r="B487" s="101"/>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row>
    <row r="488" spans="1:26" ht="12.75" customHeight="1" x14ac:dyDescent="0.3">
      <c r="A488" s="101"/>
      <c r="B488" s="101"/>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row>
    <row r="489" spans="1:26" ht="12.75" customHeight="1" x14ac:dyDescent="0.3">
      <c r="A489" s="101"/>
      <c r="B489" s="101"/>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row>
    <row r="490" spans="1:26" ht="12.75" customHeight="1" x14ac:dyDescent="0.3">
      <c r="A490" s="101"/>
      <c r="B490" s="101"/>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row>
    <row r="491" spans="1:26" ht="12.75" customHeight="1" x14ac:dyDescent="0.3">
      <c r="A491" s="101"/>
      <c r="B491" s="101"/>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row>
    <row r="492" spans="1:26" ht="12.75" customHeight="1" x14ac:dyDescent="0.3">
      <c r="A492" s="101"/>
      <c r="B492" s="101"/>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row>
    <row r="493" spans="1:26" ht="12.75" customHeight="1" x14ac:dyDescent="0.3">
      <c r="A493" s="101"/>
      <c r="B493" s="101"/>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row>
    <row r="494" spans="1:26" ht="12.75" customHeight="1" x14ac:dyDescent="0.3">
      <c r="A494" s="101"/>
      <c r="B494" s="101"/>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row>
    <row r="495" spans="1:26" ht="12.75" customHeight="1" x14ac:dyDescent="0.3">
      <c r="A495" s="101"/>
      <c r="B495" s="101"/>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row>
    <row r="496" spans="1:26" ht="12.75" customHeight="1" x14ac:dyDescent="0.3">
      <c r="A496" s="101"/>
      <c r="B496" s="101"/>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c r="Z496" s="101"/>
    </row>
    <row r="497" spans="1:26" ht="12.75" customHeight="1" x14ac:dyDescent="0.3">
      <c r="A497" s="101"/>
      <c r="B497" s="101"/>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c r="Z497" s="101"/>
    </row>
    <row r="498" spans="1:26" ht="12.75" customHeight="1" x14ac:dyDescent="0.3">
      <c r="A498" s="101"/>
      <c r="B498" s="101"/>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c r="Z498" s="101"/>
    </row>
    <row r="499" spans="1:26" ht="12.75" customHeight="1" x14ac:dyDescent="0.3">
      <c r="A499" s="101"/>
      <c r="B499" s="101"/>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c r="Z499" s="101"/>
    </row>
    <row r="500" spans="1:26" ht="12.75" customHeight="1" x14ac:dyDescent="0.3">
      <c r="A500" s="101"/>
      <c r="B500" s="101"/>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c r="Z500" s="101"/>
    </row>
    <row r="501" spans="1:26" ht="12.75" customHeight="1" x14ac:dyDescent="0.3">
      <c r="A501" s="101"/>
      <c r="B501" s="101"/>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c r="Z501" s="101"/>
    </row>
    <row r="502" spans="1:26" ht="12.75" customHeight="1" x14ac:dyDescent="0.3">
      <c r="A502" s="101"/>
      <c r="B502" s="101"/>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c r="Z502" s="101"/>
    </row>
    <row r="503" spans="1:26" ht="12.75" customHeight="1" x14ac:dyDescent="0.3">
      <c r="A503" s="101"/>
      <c r="B503" s="101"/>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c r="Z503" s="101"/>
    </row>
    <row r="504" spans="1:26" ht="12.75" customHeight="1" x14ac:dyDescent="0.3">
      <c r="A504" s="101"/>
      <c r="B504" s="101"/>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c r="Z504" s="101"/>
    </row>
    <row r="505" spans="1:26" ht="12.75" customHeight="1" x14ac:dyDescent="0.3">
      <c r="A505" s="101"/>
      <c r="B505" s="101"/>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1"/>
    </row>
    <row r="506" spans="1:26" ht="12.75" customHeight="1" x14ac:dyDescent="0.3">
      <c r="A506" s="101"/>
      <c r="B506" s="101"/>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c r="Z506" s="101"/>
    </row>
    <row r="507" spans="1:26" ht="12.75" customHeight="1" x14ac:dyDescent="0.3">
      <c r="A507" s="101"/>
      <c r="B507" s="101"/>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c r="Z507" s="101"/>
    </row>
    <row r="508" spans="1:26" ht="12.75" customHeight="1" x14ac:dyDescent="0.3">
      <c r="A508" s="101"/>
      <c r="B508" s="101"/>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c r="Z508" s="101"/>
    </row>
    <row r="509" spans="1:26" ht="12.75" customHeight="1" x14ac:dyDescent="0.3">
      <c r="A509" s="101"/>
      <c r="B509" s="101"/>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c r="Z509" s="101"/>
    </row>
    <row r="510" spans="1:26" ht="12.75" customHeight="1" x14ac:dyDescent="0.3">
      <c r="A510" s="101"/>
      <c r="B510" s="101"/>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c r="Z510" s="101"/>
    </row>
    <row r="511" spans="1:26" ht="12.75" customHeight="1" x14ac:dyDescent="0.3">
      <c r="A511" s="101"/>
      <c r="B511" s="101"/>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c r="Z511" s="101"/>
    </row>
    <row r="512" spans="1:26" ht="12.75" customHeight="1" x14ac:dyDescent="0.3">
      <c r="A512" s="101"/>
      <c r="B512" s="101"/>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1"/>
    </row>
    <row r="513" spans="1:26" ht="12.75" customHeight="1" x14ac:dyDescent="0.3">
      <c r="A513" s="101"/>
      <c r="B513" s="101"/>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c r="Z513" s="101"/>
    </row>
    <row r="514" spans="1:26" ht="12.75" customHeight="1" x14ac:dyDescent="0.3">
      <c r="A514" s="101"/>
      <c r="B514" s="101"/>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c r="Z514" s="101"/>
    </row>
    <row r="515" spans="1:26" ht="12.75" customHeight="1" x14ac:dyDescent="0.3">
      <c r="A515" s="101"/>
      <c r="B515" s="101"/>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row>
    <row r="516" spans="1:26" ht="12.75" customHeight="1" x14ac:dyDescent="0.3">
      <c r="A516" s="101"/>
      <c r="B516" s="101"/>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c r="Z516" s="101"/>
    </row>
    <row r="517" spans="1:26" ht="12.75" customHeight="1" x14ac:dyDescent="0.3">
      <c r="A517" s="101"/>
      <c r="B517" s="101"/>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row>
    <row r="518" spans="1:26" ht="12.75" customHeight="1" x14ac:dyDescent="0.3">
      <c r="A518" s="101"/>
      <c r="B518" s="101"/>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row>
    <row r="519" spans="1:26" ht="12.75" customHeight="1" x14ac:dyDescent="0.3">
      <c r="A519" s="101"/>
      <c r="B519" s="101"/>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row>
    <row r="520" spans="1:26" ht="12.75" customHeight="1" x14ac:dyDescent="0.3">
      <c r="A520" s="101"/>
      <c r="B520" s="101"/>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row>
    <row r="521" spans="1:26" ht="12.75" customHeight="1" x14ac:dyDescent="0.3">
      <c r="A521" s="101"/>
      <c r="B521" s="101"/>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row>
    <row r="522" spans="1:26" ht="12.75" customHeight="1" x14ac:dyDescent="0.3">
      <c r="A522" s="101"/>
      <c r="B522" s="101"/>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c r="Z522" s="101"/>
    </row>
    <row r="523" spans="1:26" ht="12.75" customHeight="1" x14ac:dyDescent="0.3">
      <c r="A523" s="101"/>
      <c r="B523" s="101"/>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row>
    <row r="524" spans="1:26" ht="12.75" customHeight="1" x14ac:dyDescent="0.3">
      <c r="A524" s="101"/>
      <c r="B524" s="101"/>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c r="Z524" s="101"/>
    </row>
    <row r="525" spans="1:26" ht="12.75" customHeight="1" x14ac:dyDescent="0.3">
      <c r="A525" s="101"/>
      <c r="B525" s="101"/>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row>
    <row r="526" spans="1:26" ht="12.75" customHeight="1" x14ac:dyDescent="0.3">
      <c r="A526" s="101"/>
      <c r="B526" s="101"/>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row>
    <row r="527" spans="1:26" ht="12.75" customHeight="1" x14ac:dyDescent="0.3">
      <c r="A527" s="101"/>
      <c r="B527" s="101"/>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row>
    <row r="528" spans="1:26" ht="12.75" customHeight="1" x14ac:dyDescent="0.3">
      <c r="A528" s="101"/>
      <c r="B528" s="101"/>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row>
    <row r="529" spans="1:26" ht="12.75" customHeight="1" x14ac:dyDescent="0.3">
      <c r="A529" s="101"/>
      <c r="B529" s="101"/>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row>
    <row r="530" spans="1:26" ht="12.75" customHeight="1" x14ac:dyDescent="0.3">
      <c r="A530" s="101"/>
      <c r="B530" s="101"/>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row>
    <row r="531" spans="1:26" ht="12.75" customHeight="1" x14ac:dyDescent="0.3">
      <c r="A531" s="101"/>
      <c r="B531" s="101"/>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row>
    <row r="532" spans="1:26" ht="12.75" customHeight="1" x14ac:dyDescent="0.3">
      <c r="A532" s="101"/>
      <c r="B532" s="101"/>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row>
    <row r="533" spans="1:26" ht="12.75" customHeight="1" x14ac:dyDescent="0.3">
      <c r="A533" s="101"/>
      <c r="B533" s="101"/>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row>
    <row r="534" spans="1:26" ht="12.75" customHeight="1" x14ac:dyDescent="0.3">
      <c r="A534" s="101"/>
      <c r="B534" s="101"/>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row>
    <row r="535" spans="1:26" ht="12.75" customHeight="1" x14ac:dyDescent="0.3">
      <c r="A535" s="101"/>
      <c r="B535" s="101"/>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c r="Z535" s="101"/>
    </row>
    <row r="536" spans="1:26" ht="12.75" customHeight="1" x14ac:dyDescent="0.3">
      <c r="A536" s="101"/>
      <c r="B536" s="101"/>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c r="Z536" s="101"/>
    </row>
    <row r="537" spans="1:26" ht="12.75" customHeight="1" x14ac:dyDescent="0.3">
      <c r="A537" s="101"/>
      <c r="B537" s="101"/>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c r="Z537" s="101"/>
    </row>
    <row r="538" spans="1:26" ht="12.75" customHeight="1" x14ac:dyDescent="0.3">
      <c r="A538" s="101"/>
      <c r="B538" s="101"/>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1"/>
    </row>
    <row r="539" spans="1:26" ht="12.75" customHeight="1" x14ac:dyDescent="0.3">
      <c r="A539" s="101"/>
      <c r="B539" s="101"/>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1"/>
    </row>
    <row r="540" spans="1:26" ht="12.75" customHeight="1" x14ac:dyDescent="0.3">
      <c r="A540" s="101"/>
      <c r="B540" s="101"/>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c r="Z540" s="101"/>
    </row>
    <row r="541" spans="1:26" ht="12.75" customHeight="1" x14ac:dyDescent="0.3">
      <c r="A541" s="101"/>
      <c r="B541" s="101"/>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c r="Z541" s="101"/>
    </row>
    <row r="542" spans="1:26" ht="12.75" customHeight="1" x14ac:dyDescent="0.3">
      <c r="A542" s="101"/>
      <c r="B542" s="101"/>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c r="Z542" s="101"/>
    </row>
    <row r="543" spans="1:26" ht="12.75" customHeight="1" x14ac:dyDescent="0.3">
      <c r="A543" s="101"/>
      <c r="B543" s="101"/>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c r="Z543" s="101"/>
    </row>
    <row r="544" spans="1:26" ht="12.75" customHeight="1" x14ac:dyDescent="0.3">
      <c r="A544" s="101"/>
      <c r="B544" s="101"/>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1"/>
    </row>
    <row r="545" spans="1:26" ht="12.75" customHeight="1" x14ac:dyDescent="0.3">
      <c r="A545" s="101"/>
      <c r="B545" s="101"/>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c r="Z545" s="101"/>
    </row>
    <row r="546" spans="1:26" ht="12.75" customHeight="1" x14ac:dyDescent="0.3">
      <c r="A546" s="101"/>
      <c r="B546" s="101"/>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c r="Z546" s="101"/>
    </row>
    <row r="547" spans="1:26" ht="12.75" customHeight="1" x14ac:dyDescent="0.3">
      <c r="A547" s="101"/>
      <c r="B547" s="101"/>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c r="Z547" s="101"/>
    </row>
    <row r="548" spans="1:26" ht="12.75" customHeight="1" x14ac:dyDescent="0.3">
      <c r="A548" s="101"/>
      <c r="B548" s="101"/>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c r="Z548" s="101"/>
    </row>
    <row r="549" spans="1:26" ht="12.75" customHeight="1" x14ac:dyDescent="0.3">
      <c r="A549" s="101"/>
      <c r="B549" s="101"/>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c r="Z549" s="101"/>
    </row>
    <row r="550" spans="1:26" ht="12.75" customHeight="1" x14ac:dyDescent="0.3">
      <c r="A550" s="101"/>
      <c r="B550" s="101"/>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c r="Z550" s="101"/>
    </row>
    <row r="551" spans="1:26" ht="12.75" customHeight="1" x14ac:dyDescent="0.3">
      <c r="A551" s="101"/>
      <c r="B551" s="101"/>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c r="Z551" s="101"/>
    </row>
    <row r="552" spans="1:26" ht="12.75" customHeight="1" x14ac:dyDescent="0.3">
      <c r="A552" s="101"/>
      <c r="B552" s="101"/>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c r="Z552" s="101"/>
    </row>
    <row r="553" spans="1:26" ht="12.75" customHeight="1" x14ac:dyDescent="0.3">
      <c r="A553" s="101"/>
      <c r="B553" s="101"/>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c r="Z553" s="101"/>
    </row>
    <row r="554" spans="1:26" ht="12.75" customHeight="1" x14ac:dyDescent="0.3">
      <c r="A554" s="101"/>
      <c r="B554" s="101"/>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c r="Z554" s="101"/>
    </row>
    <row r="555" spans="1:26" ht="12.75" customHeight="1" x14ac:dyDescent="0.3">
      <c r="A555" s="101"/>
      <c r="B555" s="101"/>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c r="Z555" s="101"/>
    </row>
    <row r="556" spans="1:26" ht="12.75" customHeight="1" x14ac:dyDescent="0.3">
      <c r="A556" s="101"/>
      <c r="B556" s="101"/>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c r="Z556" s="101"/>
    </row>
    <row r="557" spans="1:26" ht="12.75" customHeight="1" x14ac:dyDescent="0.3">
      <c r="A557" s="101"/>
      <c r="B557" s="101"/>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c r="Z557" s="101"/>
    </row>
    <row r="558" spans="1:26" ht="12.75" customHeight="1" x14ac:dyDescent="0.3">
      <c r="A558" s="101"/>
      <c r="B558" s="101"/>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row>
    <row r="559" spans="1:26" ht="12.75" customHeight="1" x14ac:dyDescent="0.3">
      <c r="A559" s="101"/>
      <c r="B559" s="101"/>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row>
    <row r="560" spans="1:26" ht="12.75" customHeight="1" x14ac:dyDescent="0.3">
      <c r="A560" s="101"/>
      <c r="B560" s="101"/>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row>
    <row r="561" spans="1:26" ht="12.75" customHeight="1" x14ac:dyDescent="0.3">
      <c r="A561" s="101"/>
      <c r="B561" s="101"/>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row>
    <row r="562" spans="1:26" ht="12.75" customHeight="1" x14ac:dyDescent="0.3">
      <c r="A562" s="101"/>
      <c r="B562" s="101"/>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row>
    <row r="563" spans="1:26" ht="12.75" customHeight="1" x14ac:dyDescent="0.3">
      <c r="A563" s="101"/>
      <c r="B563" s="101"/>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row>
    <row r="564" spans="1:26" ht="12.75" customHeight="1" x14ac:dyDescent="0.3">
      <c r="A564" s="101"/>
      <c r="B564" s="101"/>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c r="Z564" s="101"/>
    </row>
    <row r="565" spans="1:26" ht="12.75" customHeight="1" x14ac:dyDescent="0.3">
      <c r="A565" s="101"/>
      <c r="B565" s="101"/>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row>
    <row r="566" spans="1:26" ht="12.75" customHeight="1" x14ac:dyDescent="0.3">
      <c r="A566" s="101"/>
      <c r="B566" s="101"/>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c r="Z566" s="101"/>
    </row>
    <row r="567" spans="1:26" ht="12.75" customHeight="1" x14ac:dyDescent="0.3">
      <c r="A567" s="101"/>
      <c r="B567" s="101"/>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c r="Z567" s="101"/>
    </row>
    <row r="568" spans="1:26" ht="12.75" customHeight="1" x14ac:dyDescent="0.3">
      <c r="A568" s="101"/>
      <c r="B568" s="101"/>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row>
    <row r="569" spans="1:26" ht="12.75" customHeight="1" x14ac:dyDescent="0.3">
      <c r="A569" s="101"/>
      <c r="B569" s="101"/>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row>
    <row r="570" spans="1:26" ht="12.75" customHeight="1" x14ac:dyDescent="0.3">
      <c r="A570" s="101"/>
      <c r="B570" s="101"/>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row>
    <row r="571" spans="1:26" ht="12.75" customHeight="1" x14ac:dyDescent="0.3">
      <c r="A571" s="101"/>
      <c r="B571" s="101"/>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row>
    <row r="572" spans="1:26" ht="12.75" customHeight="1" x14ac:dyDescent="0.3">
      <c r="A572" s="101"/>
      <c r="B572" s="101"/>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row>
    <row r="573" spans="1:26" ht="12.75" customHeight="1" x14ac:dyDescent="0.3">
      <c r="A573" s="101"/>
      <c r="B573" s="101"/>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row>
    <row r="574" spans="1:26" ht="12.75" customHeight="1" x14ac:dyDescent="0.3">
      <c r="A574" s="101"/>
      <c r="B574" s="101"/>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c r="Z574" s="101"/>
    </row>
    <row r="575" spans="1:26" ht="12.75" customHeight="1" x14ac:dyDescent="0.3">
      <c r="A575" s="101"/>
      <c r="B575" s="101"/>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c r="Z575" s="101"/>
    </row>
    <row r="576" spans="1:26" ht="12.75" customHeight="1" x14ac:dyDescent="0.3">
      <c r="A576" s="101"/>
      <c r="B576" s="101"/>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c r="Z576" s="101"/>
    </row>
    <row r="577" spans="1:26" ht="12.75" customHeight="1" x14ac:dyDescent="0.3">
      <c r="A577" s="101"/>
      <c r="B577" s="101"/>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c r="Z577" s="101"/>
    </row>
    <row r="578" spans="1:26" ht="12.75" customHeight="1" x14ac:dyDescent="0.3">
      <c r="A578" s="101"/>
      <c r="B578" s="101"/>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c r="Z578" s="101"/>
    </row>
    <row r="579" spans="1:26" ht="12.75" customHeight="1" x14ac:dyDescent="0.3">
      <c r="A579" s="101"/>
      <c r="B579" s="101"/>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c r="Z579" s="101"/>
    </row>
    <row r="580" spans="1:26" ht="12.75" customHeight="1" x14ac:dyDescent="0.3">
      <c r="A580" s="101"/>
      <c r="B580" s="101"/>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c r="Z580" s="101"/>
    </row>
    <row r="581" spans="1:26" ht="12.75" customHeight="1" x14ac:dyDescent="0.3">
      <c r="A581" s="101"/>
      <c r="B581" s="101"/>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c r="Z581" s="101"/>
    </row>
    <row r="582" spans="1:26" ht="12.75" customHeight="1" x14ac:dyDescent="0.3">
      <c r="A582" s="101"/>
      <c r="B582" s="101"/>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1"/>
    </row>
    <row r="583" spans="1:26" ht="12.75" customHeight="1" x14ac:dyDescent="0.3">
      <c r="A583" s="101"/>
      <c r="B583" s="101"/>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c r="Z583" s="101"/>
    </row>
    <row r="584" spans="1:26" ht="12.75" customHeight="1" x14ac:dyDescent="0.3">
      <c r="A584" s="101"/>
      <c r="B584" s="101"/>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c r="Z584" s="101"/>
    </row>
    <row r="585" spans="1:26" ht="12.75" customHeight="1" x14ac:dyDescent="0.3">
      <c r="A585" s="101"/>
      <c r="B585" s="101"/>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c r="Z585" s="101"/>
    </row>
    <row r="586" spans="1:26" ht="12.75" customHeight="1" x14ac:dyDescent="0.3">
      <c r="A586" s="101"/>
      <c r="B586" s="101"/>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c r="Z586" s="101"/>
    </row>
    <row r="587" spans="1:26" ht="12.75" customHeight="1" x14ac:dyDescent="0.3">
      <c r="A587" s="101"/>
      <c r="B587" s="101"/>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c r="Z587" s="101"/>
    </row>
    <row r="588" spans="1:26" ht="12.75" customHeight="1" x14ac:dyDescent="0.3">
      <c r="A588" s="101"/>
      <c r="B588" s="101"/>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c r="Z588" s="101"/>
    </row>
    <row r="589" spans="1:26" ht="12.75" customHeight="1" x14ac:dyDescent="0.3">
      <c r="A589" s="101"/>
      <c r="B589" s="101"/>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c r="Z589" s="101"/>
    </row>
    <row r="590" spans="1:26" ht="12.75" customHeight="1" x14ac:dyDescent="0.3">
      <c r="A590" s="101"/>
      <c r="B590" s="101"/>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c r="Z590" s="101"/>
    </row>
    <row r="591" spans="1:26" ht="12.75" customHeight="1" x14ac:dyDescent="0.3">
      <c r="A591" s="101"/>
      <c r="B591" s="101"/>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c r="Z591" s="101"/>
    </row>
    <row r="592" spans="1:26" ht="12.75" customHeight="1" x14ac:dyDescent="0.3">
      <c r="A592" s="101"/>
      <c r="B592" s="101"/>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c r="Z592" s="101"/>
    </row>
    <row r="593" spans="1:26" ht="12.75" customHeight="1" x14ac:dyDescent="0.3">
      <c r="A593" s="101"/>
      <c r="B593" s="101"/>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c r="Z593" s="101"/>
    </row>
    <row r="594" spans="1:26" ht="12.75" customHeight="1" x14ac:dyDescent="0.3">
      <c r="A594" s="101"/>
      <c r="B594" s="101"/>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c r="Z594" s="101"/>
    </row>
    <row r="595" spans="1:26" ht="12.75" customHeight="1" x14ac:dyDescent="0.3">
      <c r="A595" s="101"/>
      <c r="B595" s="101"/>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row>
    <row r="596" spans="1:26" ht="12.75" customHeight="1" x14ac:dyDescent="0.3">
      <c r="A596" s="101"/>
      <c r="B596" s="101"/>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row>
    <row r="597" spans="1:26" ht="12.75" customHeight="1" x14ac:dyDescent="0.3">
      <c r="A597" s="101"/>
      <c r="B597" s="101"/>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row>
    <row r="598" spans="1:26" ht="12.75" customHeight="1" x14ac:dyDescent="0.3">
      <c r="A598" s="101"/>
      <c r="B598" s="101"/>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row>
    <row r="599" spans="1:26" ht="12.75" customHeight="1" x14ac:dyDescent="0.3">
      <c r="A599" s="101"/>
      <c r="B599" s="101"/>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row>
    <row r="600" spans="1:26" ht="12.75" customHeight="1" x14ac:dyDescent="0.3">
      <c r="A600" s="101"/>
      <c r="B600" s="101"/>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c r="Z600" s="101"/>
    </row>
    <row r="601" spans="1:26" ht="12.75" customHeight="1" x14ac:dyDescent="0.3">
      <c r="A601" s="101"/>
      <c r="B601" s="101"/>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c r="Z601" s="101"/>
    </row>
    <row r="602" spans="1:26" ht="12.75" customHeight="1" x14ac:dyDescent="0.3">
      <c r="A602" s="101"/>
      <c r="B602" s="101"/>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1"/>
    </row>
    <row r="603" spans="1:26" ht="12.75" customHeight="1" x14ac:dyDescent="0.3">
      <c r="A603" s="101"/>
      <c r="B603" s="101"/>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row>
    <row r="604" spans="1:26" ht="12.75" customHeight="1" x14ac:dyDescent="0.3">
      <c r="A604" s="101"/>
      <c r="B604" s="101"/>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row>
    <row r="605" spans="1:26" ht="12.75" customHeight="1" x14ac:dyDescent="0.3">
      <c r="A605" s="101"/>
      <c r="B605" s="101"/>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row>
    <row r="606" spans="1:26" ht="12.75" customHeight="1" x14ac:dyDescent="0.3">
      <c r="A606" s="101"/>
      <c r="B606" s="101"/>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row>
    <row r="607" spans="1:26" ht="12.75" customHeight="1" x14ac:dyDescent="0.3">
      <c r="A607" s="101"/>
      <c r="B607" s="101"/>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row>
    <row r="608" spans="1:26" ht="12.75" customHeight="1" x14ac:dyDescent="0.3">
      <c r="A608" s="101"/>
      <c r="B608" s="101"/>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row>
    <row r="609" spans="1:26" ht="12.75" customHeight="1" x14ac:dyDescent="0.3">
      <c r="A609" s="101"/>
      <c r="B609" s="101"/>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row>
    <row r="610" spans="1:26" ht="12.75" customHeight="1" x14ac:dyDescent="0.3">
      <c r="A610" s="101"/>
      <c r="B610" s="101"/>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row>
    <row r="611" spans="1:26" ht="12.75" customHeight="1" x14ac:dyDescent="0.3">
      <c r="A611" s="101"/>
      <c r="B611" s="101"/>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row>
    <row r="612" spans="1:26" ht="12.75" customHeight="1" x14ac:dyDescent="0.3">
      <c r="A612" s="101"/>
      <c r="B612" s="101"/>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c r="Z612" s="101"/>
    </row>
    <row r="613" spans="1:26" ht="12.75" customHeight="1" x14ac:dyDescent="0.3">
      <c r="A613" s="101"/>
      <c r="B613" s="101"/>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c r="Z613" s="101"/>
    </row>
    <row r="614" spans="1:26" ht="12.75" customHeight="1" x14ac:dyDescent="0.3">
      <c r="A614" s="101"/>
      <c r="B614" s="101"/>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c r="Z614" s="101"/>
    </row>
    <row r="615" spans="1:26" ht="12.75" customHeight="1" x14ac:dyDescent="0.3">
      <c r="A615" s="101"/>
      <c r="B615" s="101"/>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c r="Z615" s="101"/>
    </row>
    <row r="616" spans="1:26" ht="12.75" customHeight="1" x14ac:dyDescent="0.3">
      <c r="A616" s="101"/>
      <c r="B616" s="101"/>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c r="Z616" s="101"/>
    </row>
    <row r="617" spans="1:26" ht="12.75" customHeight="1" x14ac:dyDescent="0.3">
      <c r="A617" s="101"/>
      <c r="B617" s="101"/>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c r="Z617" s="101"/>
    </row>
    <row r="618" spans="1:26" ht="12.75" customHeight="1" x14ac:dyDescent="0.3">
      <c r="A618" s="101"/>
      <c r="B618" s="101"/>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c r="Z618" s="101"/>
    </row>
    <row r="619" spans="1:26" ht="12.75" customHeight="1" x14ac:dyDescent="0.3">
      <c r="A619" s="101"/>
      <c r="B619" s="101"/>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1"/>
    </row>
    <row r="620" spans="1:26" ht="12.75" customHeight="1" x14ac:dyDescent="0.3">
      <c r="A620" s="101"/>
      <c r="B620" s="101"/>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c r="Z620" s="101"/>
    </row>
    <row r="621" spans="1:26" ht="12.75" customHeight="1" x14ac:dyDescent="0.3">
      <c r="A621" s="101"/>
      <c r="B621" s="101"/>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c r="Z621" s="101"/>
    </row>
    <row r="622" spans="1:26" ht="12.75" customHeight="1" x14ac:dyDescent="0.3">
      <c r="A622" s="101"/>
      <c r="B622" s="101"/>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c r="Z622" s="101"/>
    </row>
    <row r="623" spans="1:26" ht="12.75" customHeight="1" x14ac:dyDescent="0.3">
      <c r="A623" s="101"/>
      <c r="B623" s="101"/>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c r="Z623" s="101"/>
    </row>
    <row r="624" spans="1:26" ht="12.75" customHeight="1" x14ac:dyDescent="0.3">
      <c r="A624" s="101"/>
      <c r="B624" s="101"/>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c r="Z624" s="101"/>
    </row>
    <row r="625" spans="1:26" ht="12.75" customHeight="1" x14ac:dyDescent="0.3">
      <c r="A625" s="101"/>
      <c r="B625" s="101"/>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c r="Z625" s="101"/>
    </row>
    <row r="626" spans="1:26" ht="12.75" customHeight="1" x14ac:dyDescent="0.3">
      <c r="A626" s="101"/>
      <c r="B626" s="101"/>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c r="Z626" s="101"/>
    </row>
    <row r="627" spans="1:26" ht="12.75" customHeight="1" x14ac:dyDescent="0.3">
      <c r="A627" s="101"/>
      <c r="B627" s="101"/>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c r="Z627" s="101"/>
    </row>
    <row r="628" spans="1:26" ht="12.75" customHeight="1" x14ac:dyDescent="0.3">
      <c r="A628" s="101"/>
      <c r="B628" s="101"/>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c r="Z628" s="101"/>
    </row>
    <row r="629" spans="1:26" ht="12.75" customHeight="1" x14ac:dyDescent="0.3">
      <c r="A629" s="101"/>
      <c r="B629" s="101"/>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c r="Z629" s="101"/>
    </row>
    <row r="630" spans="1:26" ht="12.75" customHeight="1" x14ac:dyDescent="0.3">
      <c r="A630" s="101"/>
      <c r="B630" s="101"/>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c r="Z630" s="101"/>
    </row>
    <row r="631" spans="1:26" ht="12.75" customHeight="1" x14ac:dyDescent="0.3">
      <c r="A631" s="101"/>
      <c r="B631" s="101"/>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c r="Z631" s="101"/>
    </row>
    <row r="632" spans="1:26" ht="12.75" customHeight="1" x14ac:dyDescent="0.3">
      <c r="A632" s="101"/>
      <c r="B632" s="101"/>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c r="Z632" s="101"/>
    </row>
    <row r="633" spans="1:26" ht="12.75" customHeight="1" x14ac:dyDescent="0.3">
      <c r="A633" s="101"/>
      <c r="B633" s="101"/>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row>
    <row r="634" spans="1:26" ht="12.75" customHeight="1" x14ac:dyDescent="0.3">
      <c r="A634" s="101"/>
      <c r="B634" s="101"/>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c r="Z634" s="101"/>
    </row>
    <row r="635" spans="1:26" ht="12.75" customHeight="1" x14ac:dyDescent="0.3">
      <c r="A635" s="101"/>
      <c r="B635" s="101"/>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c r="Z635" s="101"/>
    </row>
    <row r="636" spans="1:26" ht="12.75" customHeight="1" x14ac:dyDescent="0.3">
      <c r="A636" s="101"/>
      <c r="B636" s="101"/>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c r="Z636" s="101"/>
    </row>
    <row r="637" spans="1:26" ht="12.75" customHeight="1" x14ac:dyDescent="0.3">
      <c r="A637" s="101"/>
      <c r="B637" s="101"/>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row>
    <row r="638" spans="1:26" ht="12.75" customHeight="1" x14ac:dyDescent="0.3">
      <c r="A638" s="101"/>
      <c r="B638" s="101"/>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row>
    <row r="639" spans="1:26" ht="12.75" customHeight="1" x14ac:dyDescent="0.3">
      <c r="A639" s="101"/>
      <c r="B639" s="101"/>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row>
    <row r="640" spans="1:26" ht="12.75" customHeight="1" x14ac:dyDescent="0.3">
      <c r="A640" s="101"/>
      <c r="B640" s="101"/>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row>
    <row r="641" spans="1:26" ht="12.75" customHeight="1" x14ac:dyDescent="0.3">
      <c r="A641" s="101"/>
      <c r="B641" s="101"/>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row>
    <row r="642" spans="1:26" ht="12.75" customHeight="1" x14ac:dyDescent="0.3">
      <c r="A642" s="101"/>
      <c r="B642" s="101"/>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c r="Z642" s="101"/>
    </row>
    <row r="643" spans="1:26" ht="12.75" customHeight="1" x14ac:dyDescent="0.3">
      <c r="A643" s="101"/>
      <c r="B643" s="101"/>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c r="Z643" s="101"/>
    </row>
    <row r="644" spans="1:26" ht="12.75" customHeight="1" x14ac:dyDescent="0.3">
      <c r="A644" s="101"/>
      <c r="B644" s="101"/>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c r="Z644" s="101"/>
    </row>
    <row r="645" spans="1:26" ht="12.75" customHeight="1" x14ac:dyDescent="0.3">
      <c r="A645" s="101"/>
      <c r="B645" s="101"/>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c r="Z645" s="101"/>
    </row>
    <row r="646" spans="1:26" ht="12.75" customHeight="1" x14ac:dyDescent="0.3">
      <c r="A646" s="101"/>
      <c r="B646" s="101"/>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row>
    <row r="647" spans="1:26" ht="12.75" customHeight="1" x14ac:dyDescent="0.3">
      <c r="A647" s="101"/>
      <c r="B647" s="101"/>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row>
    <row r="648" spans="1:26" ht="12.75" customHeight="1" x14ac:dyDescent="0.3">
      <c r="A648" s="101"/>
      <c r="B648" s="101"/>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row>
    <row r="649" spans="1:26" ht="12.75" customHeight="1" x14ac:dyDescent="0.3">
      <c r="A649" s="101"/>
      <c r="B649" s="101"/>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row>
    <row r="650" spans="1:26" ht="12.75" customHeight="1" x14ac:dyDescent="0.3">
      <c r="A650" s="101"/>
      <c r="B650" s="101"/>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row>
    <row r="651" spans="1:26" ht="12.75" customHeight="1" x14ac:dyDescent="0.3">
      <c r="A651" s="101"/>
      <c r="B651" s="101"/>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row>
    <row r="652" spans="1:26" ht="12.75" customHeight="1" x14ac:dyDescent="0.3">
      <c r="A652" s="101"/>
      <c r="B652" s="101"/>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row>
    <row r="653" spans="1:26" ht="12.75" customHeight="1" x14ac:dyDescent="0.3">
      <c r="A653" s="101"/>
      <c r="B653" s="101"/>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row>
    <row r="654" spans="1:26" ht="12.75" customHeight="1" x14ac:dyDescent="0.3">
      <c r="A654" s="101"/>
      <c r="B654" s="101"/>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row>
    <row r="655" spans="1:26" ht="12.75" customHeight="1" x14ac:dyDescent="0.3">
      <c r="A655" s="101"/>
      <c r="B655" s="101"/>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c r="Z655" s="101"/>
    </row>
    <row r="656" spans="1:26" ht="12.75" customHeight="1" x14ac:dyDescent="0.3">
      <c r="A656" s="101"/>
      <c r="B656" s="101"/>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c r="Z656" s="101"/>
    </row>
    <row r="657" spans="1:26" ht="12.75" customHeight="1" x14ac:dyDescent="0.3">
      <c r="A657" s="101"/>
      <c r="B657" s="101"/>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c r="Z657" s="101"/>
    </row>
    <row r="658" spans="1:26" ht="12.75" customHeight="1" x14ac:dyDescent="0.3">
      <c r="A658" s="101"/>
      <c r="B658" s="101"/>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c r="Z658" s="101"/>
    </row>
    <row r="659" spans="1:26" ht="12.75" customHeight="1" x14ac:dyDescent="0.3">
      <c r="A659" s="101"/>
      <c r="B659" s="101"/>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c r="Z659" s="101"/>
    </row>
    <row r="660" spans="1:26" ht="12.75" customHeight="1" x14ac:dyDescent="0.3">
      <c r="A660" s="101"/>
      <c r="B660" s="101"/>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c r="Z660" s="101"/>
    </row>
    <row r="661" spans="1:26" ht="12.75" customHeight="1" x14ac:dyDescent="0.3">
      <c r="A661" s="101"/>
      <c r="B661" s="101"/>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c r="Z661" s="101"/>
    </row>
    <row r="662" spans="1:26" ht="12.75" customHeight="1" x14ac:dyDescent="0.3">
      <c r="A662" s="101"/>
      <c r="B662" s="101"/>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c r="Z662" s="101"/>
    </row>
    <row r="663" spans="1:26" ht="12.75" customHeight="1" x14ac:dyDescent="0.3">
      <c r="A663" s="101"/>
      <c r="B663" s="101"/>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c r="Z663" s="101"/>
    </row>
    <row r="664" spans="1:26" ht="12.75" customHeight="1" x14ac:dyDescent="0.3">
      <c r="A664" s="101"/>
      <c r="B664" s="101"/>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c r="Z664" s="101"/>
    </row>
    <row r="665" spans="1:26" ht="12.75" customHeight="1" x14ac:dyDescent="0.3">
      <c r="A665" s="101"/>
      <c r="B665" s="101"/>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c r="Z665" s="101"/>
    </row>
    <row r="666" spans="1:26" ht="12.75" customHeight="1" x14ac:dyDescent="0.3">
      <c r="A666" s="101"/>
      <c r="B666" s="101"/>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c r="Z666" s="101"/>
    </row>
    <row r="667" spans="1:26" ht="12.75" customHeight="1" x14ac:dyDescent="0.3">
      <c r="A667" s="101"/>
      <c r="B667" s="101"/>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c r="Z667" s="101"/>
    </row>
    <row r="668" spans="1:26" ht="12.75" customHeight="1" x14ac:dyDescent="0.3">
      <c r="A668" s="101"/>
      <c r="B668" s="101"/>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c r="Z668" s="101"/>
    </row>
    <row r="669" spans="1:26" ht="12.75" customHeight="1" x14ac:dyDescent="0.3">
      <c r="A669" s="101"/>
      <c r="B669" s="101"/>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row>
    <row r="670" spans="1:26" ht="12.75" customHeight="1" x14ac:dyDescent="0.3">
      <c r="A670" s="101"/>
      <c r="B670" s="101"/>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c r="Z670" s="101"/>
    </row>
    <row r="671" spans="1:26" ht="12.75" customHeight="1" x14ac:dyDescent="0.3">
      <c r="A671" s="101"/>
      <c r="B671" s="101"/>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c r="Z671" s="101"/>
    </row>
    <row r="672" spans="1:26" ht="12.75" customHeight="1" x14ac:dyDescent="0.3">
      <c r="A672" s="101"/>
      <c r="B672" s="101"/>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c r="Z672" s="101"/>
    </row>
    <row r="673" spans="1:26" ht="12.75" customHeight="1" x14ac:dyDescent="0.3">
      <c r="A673" s="101"/>
      <c r="B673" s="101"/>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c r="Z673" s="101"/>
    </row>
    <row r="674" spans="1:26" ht="12.75" customHeight="1" x14ac:dyDescent="0.3">
      <c r="A674" s="101"/>
      <c r="B674" s="101"/>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c r="Z674" s="101"/>
    </row>
    <row r="675" spans="1:26" ht="12.75" customHeight="1" x14ac:dyDescent="0.3">
      <c r="A675" s="101"/>
      <c r="B675" s="101"/>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c r="Z675" s="101"/>
    </row>
    <row r="676" spans="1:26" ht="12.75" customHeight="1" x14ac:dyDescent="0.3">
      <c r="A676" s="101"/>
      <c r="B676" s="101"/>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c r="Z676" s="101"/>
    </row>
    <row r="677" spans="1:26" ht="12.75" customHeight="1" x14ac:dyDescent="0.3">
      <c r="A677" s="101"/>
      <c r="B677" s="101"/>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c r="Z677" s="101"/>
    </row>
    <row r="678" spans="1:26" ht="12.75" customHeight="1" x14ac:dyDescent="0.3">
      <c r="A678" s="101"/>
      <c r="B678" s="101"/>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1"/>
    </row>
    <row r="679" spans="1:26" ht="12.75" customHeight="1" x14ac:dyDescent="0.3">
      <c r="A679" s="101"/>
      <c r="B679" s="101"/>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c r="Z679" s="101"/>
    </row>
    <row r="680" spans="1:26" ht="12.75" customHeight="1" x14ac:dyDescent="0.3">
      <c r="A680" s="101"/>
      <c r="B680" s="101"/>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c r="Z680" s="101"/>
    </row>
    <row r="681" spans="1:26" ht="12.75" customHeight="1" x14ac:dyDescent="0.3">
      <c r="A681" s="101"/>
      <c r="B681" s="101"/>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row>
    <row r="682" spans="1:26" ht="12.75" customHeight="1" x14ac:dyDescent="0.3">
      <c r="A682" s="101"/>
      <c r="B682" s="101"/>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row>
    <row r="683" spans="1:26" ht="12.75" customHeight="1" x14ac:dyDescent="0.3">
      <c r="A683" s="101"/>
      <c r="B683" s="101"/>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row>
    <row r="684" spans="1:26" ht="12.75" customHeight="1" x14ac:dyDescent="0.3">
      <c r="A684" s="101"/>
      <c r="B684" s="101"/>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row>
    <row r="685" spans="1:26" ht="12.75" customHeight="1" x14ac:dyDescent="0.3">
      <c r="A685" s="101"/>
      <c r="B685" s="101"/>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row>
    <row r="686" spans="1:26" ht="12.75" customHeight="1" x14ac:dyDescent="0.3">
      <c r="A686" s="101"/>
      <c r="B686" s="101"/>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c r="Z686" s="101"/>
    </row>
    <row r="687" spans="1:26" ht="12.75" customHeight="1" x14ac:dyDescent="0.3">
      <c r="A687" s="101"/>
      <c r="B687" s="101"/>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c r="Z687" s="101"/>
    </row>
    <row r="688" spans="1:26" ht="12.75" customHeight="1" x14ac:dyDescent="0.3">
      <c r="A688" s="101"/>
      <c r="B688" s="101"/>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1"/>
    </row>
    <row r="689" spans="1:26" ht="12.75" customHeight="1" x14ac:dyDescent="0.3">
      <c r="A689" s="101"/>
      <c r="B689" s="101"/>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1"/>
    </row>
    <row r="690" spans="1:26" ht="12.75" customHeight="1" x14ac:dyDescent="0.3">
      <c r="A690" s="101"/>
      <c r="B690" s="101"/>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row>
    <row r="691" spans="1:26" ht="12.75" customHeight="1" x14ac:dyDescent="0.3">
      <c r="A691" s="101"/>
      <c r="B691" s="101"/>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row>
    <row r="692" spans="1:26" ht="12.75" customHeight="1" x14ac:dyDescent="0.3">
      <c r="A692" s="101"/>
      <c r="B692" s="101"/>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row>
    <row r="693" spans="1:26" ht="12.75" customHeight="1" x14ac:dyDescent="0.3">
      <c r="A693" s="101"/>
      <c r="B693" s="101"/>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row>
    <row r="694" spans="1:26" ht="12.75" customHeight="1" x14ac:dyDescent="0.3">
      <c r="A694" s="101"/>
      <c r="B694" s="101"/>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row>
    <row r="695" spans="1:26" ht="12.75" customHeight="1" x14ac:dyDescent="0.3">
      <c r="A695" s="101"/>
      <c r="B695" s="101"/>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row>
    <row r="696" spans="1:26" ht="12.75" customHeight="1" x14ac:dyDescent="0.3">
      <c r="A696" s="101"/>
      <c r="B696" s="101"/>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row>
    <row r="697" spans="1:26" ht="12.75" customHeight="1" x14ac:dyDescent="0.3">
      <c r="A697" s="101"/>
      <c r="B697" s="101"/>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row>
    <row r="698" spans="1:26" ht="12.75" customHeight="1" x14ac:dyDescent="0.3">
      <c r="A698" s="101"/>
      <c r="B698" s="101"/>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row>
    <row r="699" spans="1:26" ht="12.75" customHeight="1" x14ac:dyDescent="0.3">
      <c r="A699" s="101"/>
      <c r="B699" s="101"/>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row>
    <row r="700" spans="1:26" ht="12.75" customHeight="1" x14ac:dyDescent="0.3">
      <c r="A700" s="101"/>
      <c r="B700" s="101"/>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c r="Z700" s="101"/>
    </row>
    <row r="701" spans="1:26" ht="12.75" customHeight="1" x14ac:dyDescent="0.3">
      <c r="A701" s="101"/>
      <c r="B701" s="101"/>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c r="Z701" s="101"/>
    </row>
    <row r="702" spans="1:26" ht="12.75" customHeight="1" x14ac:dyDescent="0.3">
      <c r="A702" s="101"/>
      <c r="B702" s="101"/>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c r="Z702" s="101"/>
    </row>
    <row r="703" spans="1:26" ht="12.75" customHeight="1" x14ac:dyDescent="0.3">
      <c r="A703" s="101"/>
      <c r="B703" s="101"/>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c r="Z703" s="101"/>
    </row>
    <row r="704" spans="1:26" ht="12.75" customHeight="1" x14ac:dyDescent="0.3">
      <c r="A704" s="101"/>
      <c r="B704" s="101"/>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c r="Z704" s="101"/>
    </row>
    <row r="705" spans="1:26" ht="12.75" customHeight="1" x14ac:dyDescent="0.3">
      <c r="A705" s="101"/>
      <c r="B705" s="101"/>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row>
    <row r="706" spans="1:26" ht="12.75" customHeight="1" x14ac:dyDescent="0.3">
      <c r="A706" s="101"/>
      <c r="B706" s="101"/>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c r="Z706" s="101"/>
    </row>
    <row r="707" spans="1:26" ht="12.75" customHeight="1" x14ac:dyDescent="0.3">
      <c r="A707" s="101"/>
      <c r="B707" s="101"/>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c r="Z707" s="101"/>
    </row>
    <row r="708" spans="1:26" ht="12.75" customHeight="1" x14ac:dyDescent="0.3">
      <c r="A708" s="101"/>
      <c r="B708" s="101"/>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c r="Z708" s="101"/>
    </row>
    <row r="709" spans="1:26" ht="12.75" customHeight="1" x14ac:dyDescent="0.3">
      <c r="A709" s="101"/>
      <c r="B709" s="101"/>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c r="Z709" s="101"/>
    </row>
    <row r="710" spans="1:26" ht="12.75" customHeight="1" x14ac:dyDescent="0.3">
      <c r="A710" s="101"/>
      <c r="B710" s="101"/>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1"/>
    </row>
    <row r="711" spans="1:26" ht="12.75" customHeight="1" x14ac:dyDescent="0.3">
      <c r="A711" s="101"/>
      <c r="B711" s="101"/>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c r="Z711" s="101"/>
    </row>
    <row r="712" spans="1:26" ht="12.75" customHeight="1" x14ac:dyDescent="0.3">
      <c r="A712" s="101"/>
      <c r="B712" s="101"/>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c r="Z712" s="101"/>
    </row>
    <row r="713" spans="1:26" ht="12.75" customHeight="1" x14ac:dyDescent="0.3">
      <c r="A713" s="101"/>
      <c r="B713" s="101"/>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c r="Z713" s="101"/>
    </row>
    <row r="714" spans="1:26" ht="12.75" customHeight="1" x14ac:dyDescent="0.3">
      <c r="A714" s="101"/>
      <c r="B714" s="101"/>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c r="Z714" s="101"/>
    </row>
    <row r="715" spans="1:26" ht="12.75" customHeight="1" x14ac:dyDescent="0.3">
      <c r="A715" s="101"/>
      <c r="B715" s="101"/>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c r="Z715" s="101"/>
    </row>
    <row r="716" spans="1:26" ht="12.75" customHeight="1" x14ac:dyDescent="0.3">
      <c r="A716" s="101"/>
      <c r="B716" s="101"/>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c r="Z716" s="101"/>
    </row>
    <row r="717" spans="1:26" ht="12.75" customHeight="1" x14ac:dyDescent="0.3">
      <c r="A717" s="101"/>
      <c r="B717" s="101"/>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c r="Z717" s="101"/>
    </row>
    <row r="718" spans="1:26" ht="12.75" customHeight="1" x14ac:dyDescent="0.3">
      <c r="A718" s="101"/>
      <c r="B718" s="101"/>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c r="Z718" s="101"/>
    </row>
    <row r="719" spans="1:26" ht="12.75" customHeight="1" x14ac:dyDescent="0.3">
      <c r="A719" s="101"/>
      <c r="B719" s="101"/>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c r="Z719" s="101"/>
    </row>
    <row r="720" spans="1:26" ht="12.75" customHeight="1" x14ac:dyDescent="0.3">
      <c r="A720" s="101"/>
      <c r="B720" s="101"/>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c r="Z720" s="101"/>
    </row>
    <row r="721" spans="1:26" ht="12.75" customHeight="1" x14ac:dyDescent="0.3">
      <c r="A721" s="101"/>
      <c r="B721" s="101"/>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row>
    <row r="722" spans="1:26" ht="12.75" customHeight="1" x14ac:dyDescent="0.3">
      <c r="A722" s="101"/>
      <c r="B722" s="101"/>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row>
    <row r="723" spans="1:26" ht="12.75" customHeight="1" x14ac:dyDescent="0.3">
      <c r="A723" s="101"/>
      <c r="B723" s="101"/>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row>
    <row r="724" spans="1:26" ht="12.75" customHeight="1" x14ac:dyDescent="0.3">
      <c r="A724" s="101"/>
      <c r="B724" s="101"/>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row>
    <row r="725" spans="1:26" ht="12.75" customHeight="1" x14ac:dyDescent="0.3">
      <c r="A725" s="101"/>
      <c r="B725" s="101"/>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row>
    <row r="726" spans="1:26" ht="12.75" customHeight="1" x14ac:dyDescent="0.3">
      <c r="A726" s="101"/>
      <c r="B726" s="101"/>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c r="Z726" s="101"/>
    </row>
    <row r="727" spans="1:26" ht="12.75" customHeight="1" x14ac:dyDescent="0.3">
      <c r="A727" s="101"/>
      <c r="B727" s="101"/>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c r="Z727" s="101"/>
    </row>
    <row r="728" spans="1:26" ht="12.75" customHeight="1" x14ac:dyDescent="0.3">
      <c r="A728" s="101"/>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row>
    <row r="729" spans="1:26" ht="12.75" customHeight="1" x14ac:dyDescent="0.3">
      <c r="A729" s="101"/>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row>
    <row r="730" spans="1:26" ht="12.75" customHeight="1" x14ac:dyDescent="0.3">
      <c r="A730" s="101"/>
      <c r="B730" s="101"/>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row>
    <row r="731" spans="1:26" ht="12.75" customHeight="1" x14ac:dyDescent="0.3">
      <c r="A731" s="101"/>
      <c r="B731" s="101"/>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row>
    <row r="732" spans="1:26" ht="12.75" customHeight="1" x14ac:dyDescent="0.3">
      <c r="A732" s="101"/>
      <c r="B732" s="101"/>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row>
    <row r="733" spans="1:26" ht="12.75" customHeight="1" x14ac:dyDescent="0.3">
      <c r="A733" s="101"/>
      <c r="B733" s="101"/>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row>
    <row r="734" spans="1:26" ht="12.75" customHeight="1" x14ac:dyDescent="0.3">
      <c r="A734" s="101"/>
      <c r="B734" s="101"/>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row>
    <row r="735" spans="1:26" ht="12.75" customHeight="1" x14ac:dyDescent="0.3">
      <c r="A735" s="101"/>
      <c r="B735" s="101"/>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row>
    <row r="736" spans="1:26" ht="12.75" customHeight="1" x14ac:dyDescent="0.3">
      <c r="A736" s="101"/>
      <c r="B736" s="101"/>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row>
    <row r="737" spans="1:26" ht="12.75" customHeight="1" x14ac:dyDescent="0.3">
      <c r="A737" s="101"/>
      <c r="B737" s="101"/>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row>
    <row r="738" spans="1:26" ht="12.75" customHeight="1" x14ac:dyDescent="0.3">
      <c r="A738" s="101"/>
      <c r="B738" s="101"/>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row>
    <row r="739" spans="1:26" ht="12.75" customHeight="1" x14ac:dyDescent="0.3">
      <c r="A739" s="101"/>
      <c r="B739" s="101"/>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row>
    <row r="740" spans="1:26" ht="12.75" customHeight="1" x14ac:dyDescent="0.3">
      <c r="A740" s="101"/>
      <c r="B740" s="101"/>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row>
    <row r="741" spans="1:26" ht="12.75" customHeight="1" x14ac:dyDescent="0.3">
      <c r="A741" s="101"/>
      <c r="B741" s="101"/>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row>
    <row r="742" spans="1:26" ht="12.75" customHeight="1" x14ac:dyDescent="0.3">
      <c r="A742" s="101"/>
      <c r="B742" s="101"/>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c r="Z742" s="101"/>
    </row>
    <row r="743" spans="1:26" ht="12.75" customHeight="1" x14ac:dyDescent="0.3">
      <c r="A743" s="101"/>
      <c r="B743" s="101"/>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c r="Z743" s="101"/>
    </row>
    <row r="744" spans="1:26" ht="12.75" customHeight="1" x14ac:dyDescent="0.3">
      <c r="A744" s="101"/>
      <c r="B744" s="101"/>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row>
    <row r="745" spans="1:26" ht="12.75" customHeight="1" x14ac:dyDescent="0.3">
      <c r="A745" s="101"/>
      <c r="B745" s="101"/>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c r="Z745" s="101"/>
    </row>
    <row r="746" spans="1:26" ht="12.75" customHeight="1" x14ac:dyDescent="0.3">
      <c r="A746" s="101"/>
      <c r="B746" s="101"/>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c r="Z746" s="101"/>
    </row>
    <row r="747" spans="1:26" ht="12.75" customHeight="1" x14ac:dyDescent="0.3">
      <c r="A747" s="101"/>
      <c r="B747" s="101"/>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c r="Z747" s="101"/>
    </row>
    <row r="748" spans="1:26" ht="12.75" customHeight="1" x14ac:dyDescent="0.3">
      <c r="A748" s="101"/>
      <c r="B748" s="101"/>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c r="Z748" s="101"/>
    </row>
    <row r="749" spans="1:26" ht="12.75" customHeight="1" x14ac:dyDescent="0.3">
      <c r="A749" s="101"/>
      <c r="B749" s="101"/>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c r="Z749" s="101"/>
    </row>
    <row r="750" spans="1:26" ht="12.75" customHeight="1" x14ac:dyDescent="0.3">
      <c r="A750" s="101"/>
      <c r="B750" s="101"/>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c r="Z750" s="101"/>
    </row>
    <row r="751" spans="1:26" ht="12.75" customHeight="1" x14ac:dyDescent="0.3">
      <c r="A751" s="101"/>
      <c r="B751" s="101"/>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row>
    <row r="752" spans="1:26" ht="12.75" customHeight="1" x14ac:dyDescent="0.3">
      <c r="A752" s="101"/>
      <c r="B752" s="101"/>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c r="Z752" s="101"/>
    </row>
    <row r="753" spans="1:26" ht="12.75" customHeight="1" x14ac:dyDescent="0.3">
      <c r="A753" s="101"/>
      <c r="B753" s="101"/>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c r="Z753" s="101"/>
    </row>
    <row r="754" spans="1:26" ht="12.75" customHeight="1" x14ac:dyDescent="0.3">
      <c r="A754" s="101"/>
      <c r="B754" s="101"/>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1"/>
    </row>
    <row r="755" spans="1:26" ht="12.75" customHeight="1" x14ac:dyDescent="0.3">
      <c r="A755" s="101"/>
      <c r="B755" s="101"/>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c r="Z755" s="101"/>
    </row>
    <row r="756" spans="1:26" ht="12.75" customHeight="1" x14ac:dyDescent="0.3">
      <c r="A756" s="101"/>
      <c r="B756" s="101"/>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1"/>
    </row>
    <row r="757" spans="1:26" ht="12.75" customHeight="1" x14ac:dyDescent="0.3">
      <c r="A757" s="101"/>
      <c r="B757" s="101"/>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c r="Z757" s="101"/>
    </row>
    <row r="758" spans="1:26" ht="12.75" customHeight="1" x14ac:dyDescent="0.3">
      <c r="A758" s="101"/>
      <c r="B758" s="101"/>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c r="Z758" s="101"/>
    </row>
    <row r="759" spans="1:26" ht="12.75" customHeight="1" x14ac:dyDescent="0.3">
      <c r="A759" s="101"/>
      <c r="B759" s="101"/>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c r="Z759" s="101"/>
    </row>
    <row r="760" spans="1:26" ht="12.75" customHeight="1" x14ac:dyDescent="0.3">
      <c r="A760" s="101"/>
      <c r="B760" s="101"/>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c r="Z760" s="101"/>
    </row>
    <row r="761" spans="1:26" ht="12.75" customHeight="1" x14ac:dyDescent="0.3">
      <c r="A761" s="101"/>
      <c r="B761" s="101"/>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c r="Z761" s="101"/>
    </row>
    <row r="762" spans="1:26" ht="12.75" customHeight="1" x14ac:dyDescent="0.3">
      <c r="A762" s="101"/>
      <c r="B762" s="101"/>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c r="Z762" s="101"/>
    </row>
    <row r="763" spans="1:26" ht="12.75" customHeight="1" x14ac:dyDescent="0.3">
      <c r="A763" s="101"/>
      <c r="B763" s="101"/>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c r="Z763" s="101"/>
    </row>
    <row r="764" spans="1:26" ht="12.75" customHeight="1" x14ac:dyDescent="0.3">
      <c r="A764" s="101"/>
      <c r="B764" s="101"/>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row>
    <row r="765" spans="1:26" ht="12.75" customHeight="1" x14ac:dyDescent="0.3">
      <c r="A765" s="101"/>
      <c r="B765" s="101"/>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row>
    <row r="766" spans="1:26" ht="12.75" customHeight="1" x14ac:dyDescent="0.3">
      <c r="A766" s="101"/>
      <c r="B766" s="101"/>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row>
    <row r="767" spans="1:26" ht="12.75" customHeight="1" x14ac:dyDescent="0.3">
      <c r="A767" s="101"/>
      <c r="B767" s="101"/>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row>
    <row r="768" spans="1:26" ht="12.75" customHeight="1" x14ac:dyDescent="0.3">
      <c r="A768" s="101"/>
      <c r="B768" s="101"/>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row>
    <row r="769" spans="1:26" ht="12.75" customHeight="1" x14ac:dyDescent="0.3">
      <c r="A769" s="101"/>
      <c r="B769" s="101"/>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c r="Z769" s="101"/>
    </row>
    <row r="770" spans="1:26" ht="12.75" customHeight="1" x14ac:dyDescent="0.3">
      <c r="A770" s="101"/>
      <c r="B770" s="101"/>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c r="Z770" s="101"/>
    </row>
    <row r="771" spans="1:26" ht="12.75" customHeight="1" x14ac:dyDescent="0.3">
      <c r="A771" s="101"/>
      <c r="B771" s="101"/>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c r="Z771" s="101"/>
    </row>
    <row r="772" spans="1:26" ht="12.75" customHeight="1" x14ac:dyDescent="0.3">
      <c r="A772" s="101"/>
      <c r="B772" s="101"/>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c r="Z772" s="101"/>
    </row>
    <row r="773" spans="1:26" ht="12.75" customHeight="1" x14ac:dyDescent="0.3">
      <c r="A773" s="101"/>
      <c r="B773" s="101"/>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row>
    <row r="774" spans="1:26" ht="12.75" customHeight="1" x14ac:dyDescent="0.3">
      <c r="A774" s="101"/>
      <c r="B774" s="101"/>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row>
    <row r="775" spans="1:26" ht="12.75" customHeight="1" x14ac:dyDescent="0.3">
      <c r="A775" s="101"/>
      <c r="B775" s="101"/>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row>
    <row r="776" spans="1:26" ht="12.75" customHeight="1" x14ac:dyDescent="0.3">
      <c r="A776" s="101"/>
      <c r="B776" s="101"/>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row>
    <row r="777" spans="1:26" ht="12.75" customHeight="1" x14ac:dyDescent="0.3">
      <c r="A777" s="101"/>
      <c r="B777" s="101"/>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row>
    <row r="778" spans="1:26" ht="12.75" customHeight="1" x14ac:dyDescent="0.3">
      <c r="A778" s="101"/>
      <c r="B778" s="101"/>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row>
    <row r="779" spans="1:26" ht="12.75" customHeight="1" x14ac:dyDescent="0.3">
      <c r="A779" s="101"/>
      <c r="B779" s="101"/>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row>
    <row r="780" spans="1:26" ht="12.75" customHeight="1" x14ac:dyDescent="0.3">
      <c r="A780" s="101"/>
      <c r="B780" s="101"/>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row>
    <row r="781" spans="1:26" ht="12.75" customHeight="1" x14ac:dyDescent="0.3">
      <c r="A781" s="101"/>
      <c r="B781" s="101"/>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row>
    <row r="782" spans="1:26" ht="12.75" customHeight="1" x14ac:dyDescent="0.3">
      <c r="A782" s="101"/>
      <c r="B782" s="101"/>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c r="Z782" s="101"/>
    </row>
    <row r="783" spans="1:26" ht="12.75" customHeight="1" x14ac:dyDescent="0.3">
      <c r="A783" s="101"/>
      <c r="B783" s="101"/>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c r="Z783" s="101"/>
    </row>
    <row r="784" spans="1:26" ht="12.75" customHeight="1" x14ac:dyDescent="0.3">
      <c r="A784" s="101"/>
      <c r="B784" s="101"/>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c r="Z784" s="101"/>
    </row>
    <row r="785" spans="1:26" ht="12.75" customHeight="1" x14ac:dyDescent="0.3">
      <c r="A785" s="101"/>
      <c r="B785" s="101"/>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c r="Z785" s="101"/>
    </row>
    <row r="786" spans="1:26" ht="12.75" customHeight="1" x14ac:dyDescent="0.3">
      <c r="A786" s="101"/>
      <c r="B786" s="101"/>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c r="Z786" s="101"/>
    </row>
    <row r="787" spans="1:26" ht="12.75" customHeight="1" x14ac:dyDescent="0.3">
      <c r="A787" s="101"/>
      <c r="B787" s="101"/>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1"/>
    </row>
    <row r="788" spans="1:26" ht="12.75" customHeight="1" x14ac:dyDescent="0.3">
      <c r="A788" s="101"/>
      <c r="B788" s="101"/>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1"/>
    </row>
    <row r="789" spans="1:26" ht="12.75" customHeight="1" x14ac:dyDescent="0.3">
      <c r="A789" s="101"/>
      <c r="B789" s="101"/>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row>
    <row r="790" spans="1:26" ht="12.75" customHeight="1" x14ac:dyDescent="0.3">
      <c r="A790" s="101"/>
      <c r="B790" s="101"/>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c r="Z790" s="101"/>
    </row>
    <row r="791" spans="1:26" ht="12.75" customHeight="1" x14ac:dyDescent="0.3">
      <c r="A791" s="101"/>
      <c r="B791" s="101"/>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c r="Z791" s="101"/>
    </row>
    <row r="792" spans="1:26" ht="12.75" customHeight="1" x14ac:dyDescent="0.3">
      <c r="A792" s="101"/>
      <c r="B792" s="101"/>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c r="Z792" s="101"/>
    </row>
    <row r="793" spans="1:26" ht="12.75" customHeight="1" x14ac:dyDescent="0.3">
      <c r="A793" s="101"/>
      <c r="B793" s="101"/>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c r="Z793" s="101"/>
    </row>
    <row r="794" spans="1:26" ht="12.75" customHeight="1" x14ac:dyDescent="0.3">
      <c r="A794" s="101"/>
      <c r="B794" s="101"/>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c r="Z794" s="101"/>
    </row>
    <row r="795" spans="1:26" ht="12.75" customHeight="1" x14ac:dyDescent="0.3">
      <c r="A795" s="101"/>
      <c r="B795" s="101"/>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c r="Z795" s="101"/>
    </row>
    <row r="796" spans="1:26" ht="12.75" customHeight="1" x14ac:dyDescent="0.3">
      <c r="A796" s="101"/>
      <c r="B796" s="101"/>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row>
    <row r="797" spans="1:26" ht="12.75" customHeight="1" x14ac:dyDescent="0.3">
      <c r="A797" s="101"/>
      <c r="B797" s="101"/>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c r="Z797" s="101"/>
    </row>
    <row r="798" spans="1:26" ht="12.75" customHeight="1" x14ac:dyDescent="0.3">
      <c r="A798" s="101"/>
      <c r="B798" s="101"/>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c r="Z798" s="101"/>
    </row>
    <row r="799" spans="1:26" ht="12.75" customHeight="1" x14ac:dyDescent="0.3">
      <c r="A799" s="101"/>
      <c r="B799" s="101"/>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c r="Z799" s="101"/>
    </row>
    <row r="800" spans="1:26" ht="12.75" customHeight="1" x14ac:dyDescent="0.3">
      <c r="A800" s="101"/>
      <c r="B800" s="101"/>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c r="Z800" s="101"/>
    </row>
    <row r="801" spans="1:26" ht="12.75" customHeight="1" x14ac:dyDescent="0.3">
      <c r="A801" s="101"/>
      <c r="B801" s="101"/>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c r="Z801" s="101"/>
    </row>
    <row r="802" spans="1:26" ht="12.75" customHeight="1" x14ac:dyDescent="0.3">
      <c r="A802" s="101"/>
      <c r="B802" s="101"/>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c r="Z802" s="101"/>
    </row>
    <row r="803" spans="1:26" ht="12.75" customHeight="1" x14ac:dyDescent="0.3">
      <c r="A803" s="101"/>
      <c r="B803" s="101"/>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row>
    <row r="804" spans="1:26" ht="12.75" customHeight="1" x14ac:dyDescent="0.3">
      <c r="A804" s="101"/>
      <c r="B804" s="101"/>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row>
    <row r="805" spans="1:26" ht="12.75" customHeight="1" x14ac:dyDescent="0.3">
      <c r="A805" s="101"/>
      <c r="B805" s="101"/>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row>
    <row r="806" spans="1:26" ht="12.75" customHeight="1" x14ac:dyDescent="0.3">
      <c r="A806" s="101"/>
      <c r="B806" s="101"/>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row>
    <row r="807" spans="1:26" ht="12.75" customHeight="1" x14ac:dyDescent="0.3">
      <c r="A807" s="101"/>
      <c r="B807" s="101"/>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row>
    <row r="808" spans="1:26" ht="12.75" customHeight="1" x14ac:dyDescent="0.3">
      <c r="A808" s="101"/>
      <c r="B808" s="101"/>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c r="Z808" s="101"/>
    </row>
    <row r="809" spans="1:26" ht="12.75" customHeight="1" x14ac:dyDescent="0.3">
      <c r="A809" s="101"/>
      <c r="B809" s="101"/>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c r="Z809" s="101"/>
    </row>
    <row r="810" spans="1:26" ht="12.75" customHeight="1" x14ac:dyDescent="0.3">
      <c r="A810" s="101"/>
      <c r="B810" s="101"/>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c r="Z810" s="101"/>
    </row>
    <row r="811" spans="1:26" ht="12.75" customHeight="1" x14ac:dyDescent="0.3">
      <c r="A811" s="101"/>
      <c r="B811" s="101"/>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c r="Z811" s="101"/>
    </row>
    <row r="812" spans="1:26" ht="12.75" customHeight="1" x14ac:dyDescent="0.3">
      <c r="A812" s="101"/>
      <c r="B812" s="101"/>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row>
    <row r="813" spans="1:26" ht="12.75" customHeight="1" x14ac:dyDescent="0.3">
      <c r="A813" s="101"/>
      <c r="B813" s="101"/>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row>
    <row r="814" spans="1:26" ht="12.75" customHeight="1" x14ac:dyDescent="0.3">
      <c r="A814" s="101"/>
      <c r="B814" s="101"/>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row>
    <row r="815" spans="1:26" ht="12.75" customHeight="1" x14ac:dyDescent="0.3">
      <c r="A815" s="101"/>
      <c r="B815" s="101"/>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row>
    <row r="816" spans="1:26" ht="12.75" customHeight="1" x14ac:dyDescent="0.3">
      <c r="A816" s="101"/>
      <c r="B816" s="101"/>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row>
    <row r="817" spans="1:26" ht="12.75" customHeight="1" x14ac:dyDescent="0.3">
      <c r="A817" s="101"/>
      <c r="B817" s="101"/>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row>
    <row r="818" spans="1:26" ht="12.75" customHeight="1" x14ac:dyDescent="0.3">
      <c r="A818" s="101"/>
      <c r="B818" s="101"/>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c r="Z818" s="101"/>
    </row>
    <row r="819" spans="1:26" ht="12.75" customHeight="1" x14ac:dyDescent="0.3">
      <c r="A819" s="101"/>
      <c r="B819" s="101"/>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row>
    <row r="820" spans="1:26" ht="12.75" customHeight="1" x14ac:dyDescent="0.3">
      <c r="A820" s="101"/>
      <c r="B820" s="101"/>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1"/>
    </row>
    <row r="821" spans="1:26" ht="12.75" customHeight="1" x14ac:dyDescent="0.3">
      <c r="A821" s="101"/>
      <c r="B821" s="101"/>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c r="Z821" s="101"/>
    </row>
    <row r="822" spans="1:26" ht="12.75" customHeight="1" x14ac:dyDescent="0.3">
      <c r="A822" s="101"/>
      <c r="B822" s="101"/>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c r="Z822" s="101"/>
    </row>
    <row r="823" spans="1:26" ht="12.75" customHeight="1" x14ac:dyDescent="0.3">
      <c r="A823" s="101"/>
      <c r="B823" s="101"/>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c r="Z823" s="101"/>
    </row>
    <row r="824" spans="1:26" ht="12.75" customHeight="1" x14ac:dyDescent="0.3">
      <c r="A824" s="101"/>
      <c r="B824" s="101"/>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row>
    <row r="825" spans="1:26" ht="12.75" customHeight="1" x14ac:dyDescent="0.3">
      <c r="A825" s="101"/>
      <c r="B825" s="101"/>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c r="Z825" s="101"/>
    </row>
    <row r="826" spans="1:26" ht="12.75" customHeight="1" x14ac:dyDescent="0.3">
      <c r="A826" s="101"/>
      <c r="B826" s="101"/>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c r="Z826" s="101"/>
    </row>
    <row r="827" spans="1:26" ht="12.75" customHeight="1" x14ac:dyDescent="0.3">
      <c r="A827" s="101"/>
      <c r="B827" s="101"/>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c r="Z827" s="101"/>
    </row>
    <row r="828" spans="1:26" ht="12.75" customHeight="1" x14ac:dyDescent="0.3">
      <c r="A828" s="101"/>
      <c r="B828" s="101"/>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c r="Z828" s="101"/>
    </row>
    <row r="829" spans="1:26" ht="12.75" customHeight="1" x14ac:dyDescent="0.3">
      <c r="A829" s="101"/>
      <c r="B829" s="101"/>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c r="Z829" s="101"/>
    </row>
    <row r="830" spans="1:26" ht="12.75" customHeight="1" x14ac:dyDescent="0.3">
      <c r="A830" s="101"/>
      <c r="B830" s="101"/>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c r="Z830" s="101"/>
    </row>
    <row r="831" spans="1:26" ht="12.75" customHeight="1" x14ac:dyDescent="0.3">
      <c r="A831" s="101"/>
      <c r="B831" s="101"/>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c r="Z831" s="101"/>
    </row>
    <row r="832" spans="1:26" ht="12.75" customHeight="1" x14ac:dyDescent="0.3">
      <c r="A832" s="101"/>
      <c r="B832" s="101"/>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c r="Z832" s="101"/>
    </row>
    <row r="833" spans="1:26" ht="12.75" customHeight="1" x14ac:dyDescent="0.3">
      <c r="A833" s="101"/>
      <c r="B833" s="101"/>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c r="Z833" s="101"/>
    </row>
    <row r="834" spans="1:26" ht="12.75" customHeight="1" x14ac:dyDescent="0.3">
      <c r="A834" s="101"/>
      <c r="B834" s="101"/>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row>
    <row r="835" spans="1:26" ht="12.75" customHeight="1" x14ac:dyDescent="0.3">
      <c r="A835" s="101"/>
      <c r="B835" s="101"/>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1"/>
    </row>
    <row r="836" spans="1:26" ht="12.75" customHeight="1" x14ac:dyDescent="0.3">
      <c r="A836" s="101"/>
      <c r="B836" s="101"/>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c r="Z836" s="101"/>
    </row>
    <row r="837" spans="1:26" ht="12.75" customHeight="1" x14ac:dyDescent="0.3">
      <c r="A837" s="101"/>
      <c r="B837" s="101"/>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c r="Z837" s="101"/>
    </row>
    <row r="838" spans="1:26" ht="12.75" customHeight="1" x14ac:dyDescent="0.3">
      <c r="A838" s="101"/>
      <c r="B838" s="101"/>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row>
    <row r="839" spans="1:26" ht="12.75" customHeight="1" x14ac:dyDescent="0.3">
      <c r="A839" s="101"/>
      <c r="B839" s="101"/>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row>
    <row r="840" spans="1:26" ht="12.75" customHeight="1" x14ac:dyDescent="0.3">
      <c r="A840" s="101"/>
      <c r="B840" s="101"/>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row>
    <row r="841" spans="1:26" ht="12.75" customHeight="1" x14ac:dyDescent="0.3">
      <c r="A841" s="101"/>
      <c r="B841" s="101"/>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row>
    <row r="842" spans="1:26" ht="12.75" customHeight="1" x14ac:dyDescent="0.3">
      <c r="A842" s="101"/>
      <c r="B842" s="101"/>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row>
    <row r="843" spans="1:26" ht="12.75" customHeight="1" x14ac:dyDescent="0.3">
      <c r="A843" s="101"/>
      <c r="B843" s="101"/>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row>
    <row r="844" spans="1:26" ht="12.75" customHeight="1" x14ac:dyDescent="0.3">
      <c r="A844" s="101"/>
      <c r="B844" s="101"/>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row>
    <row r="845" spans="1:26" ht="12.75" customHeight="1" x14ac:dyDescent="0.3">
      <c r="A845" s="101"/>
      <c r="B845" s="101"/>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c r="Z845" s="101"/>
    </row>
    <row r="846" spans="1:26" ht="12.75" customHeight="1" x14ac:dyDescent="0.3">
      <c r="A846" s="101"/>
      <c r="B846" s="101"/>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c r="Z846" s="101"/>
    </row>
    <row r="847" spans="1:26" ht="12.75" customHeight="1" x14ac:dyDescent="0.3">
      <c r="A847" s="101"/>
      <c r="B847" s="101"/>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c r="Z847" s="101"/>
    </row>
    <row r="848" spans="1:26" ht="12.75" customHeight="1" x14ac:dyDescent="0.3">
      <c r="A848" s="101"/>
      <c r="B848" s="101"/>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c r="Z848" s="101"/>
    </row>
    <row r="849" spans="1:26" ht="12.75" customHeight="1" x14ac:dyDescent="0.3">
      <c r="A849" s="101"/>
      <c r="B849" s="101"/>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row>
    <row r="850" spans="1:26" ht="12.75" customHeight="1" x14ac:dyDescent="0.3">
      <c r="A850" s="101"/>
      <c r="B850" s="101"/>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row>
    <row r="851" spans="1:26" ht="12.75" customHeight="1" x14ac:dyDescent="0.3">
      <c r="A851" s="101"/>
      <c r="B851" s="101"/>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row>
    <row r="852" spans="1:26" ht="12.75" customHeight="1" x14ac:dyDescent="0.3">
      <c r="A852" s="101"/>
      <c r="B852" s="101"/>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row>
    <row r="853" spans="1:26" ht="12.75" customHeight="1" x14ac:dyDescent="0.3">
      <c r="A853" s="101"/>
      <c r="B853" s="101"/>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row>
    <row r="854" spans="1:26" ht="12.75" customHeight="1" x14ac:dyDescent="0.3">
      <c r="A854" s="101"/>
      <c r="B854" s="101"/>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row>
    <row r="855" spans="1:26" ht="12.75" customHeight="1" x14ac:dyDescent="0.3">
      <c r="A855" s="101"/>
      <c r="B855" s="101"/>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row>
    <row r="856" spans="1:26" ht="12.75" customHeight="1" x14ac:dyDescent="0.3">
      <c r="A856" s="101"/>
      <c r="B856" s="101"/>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c r="Z856" s="101"/>
    </row>
    <row r="857" spans="1:26" ht="12.75" customHeight="1" x14ac:dyDescent="0.3">
      <c r="A857" s="101"/>
      <c r="B857" s="101"/>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c r="Z857" s="101"/>
    </row>
    <row r="858" spans="1:26" ht="12.75" customHeight="1" x14ac:dyDescent="0.3">
      <c r="A858" s="101"/>
      <c r="B858" s="101"/>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c r="Z858" s="101"/>
    </row>
    <row r="859" spans="1:26" ht="12.75" customHeight="1" x14ac:dyDescent="0.3">
      <c r="A859" s="101"/>
      <c r="B859" s="101"/>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c r="Z859" s="101"/>
    </row>
    <row r="860" spans="1:26" ht="12.75" customHeight="1" x14ac:dyDescent="0.3">
      <c r="A860" s="101"/>
      <c r="B860" s="101"/>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c r="Z860" s="101"/>
    </row>
    <row r="861" spans="1:26" ht="12.75" customHeight="1" x14ac:dyDescent="0.3">
      <c r="A861" s="101"/>
      <c r="B861" s="101"/>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c r="Z861" s="101"/>
    </row>
    <row r="862" spans="1:26" ht="12.75" customHeight="1" x14ac:dyDescent="0.3">
      <c r="A862" s="101"/>
      <c r="B862" s="101"/>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c r="Z862" s="101"/>
    </row>
    <row r="863" spans="1:26" ht="12.75" customHeight="1" x14ac:dyDescent="0.3">
      <c r="A863" s="101"/>
      <c r="B863" s="101"/>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c r="Z863" s="101"/>
    </row>
    <row r="864" spans="1:26" ht="12.75" customHeight="1" x14ac:dyDescent="0.3">
      <c r="A864" s="101"/>
      <c r="B864" s="101"/>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c r="Z864" s="101"/>
    </row>
    <row r="865" spans="1:26" ht="12.75" customHeight="1" x14ac:dyDescent="0.3">
      <c r="A865" s="101"/>
      <c r="B865" s="101"/>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c r="Z865" s="101"/>
    </row>
    <row r="866" spans="1:26" ht="12.75" customHeight="1" x14ac:dyDescent="0.3">
      <c r="A866" s="101"/>
      <c r="B866" s="101"/>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c r="Z866" s="101"/>
    </row>
    <row r="867" spans="1:26" ht="12.75" customHeight="1" x14ac:dyDescent="0.3">
      <c r="A867" s="101"/>
      <c r="B867" s="101"/>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c r="Z867" s="101"/>
    </row>
    <row r="868" spans="1:26" ht="12.75" customHeight="1" x14ac:dyDescent="0.3">
      <c r="A868" s="101"/>
      <c r="B868" s="101"/>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c r="Z868" s="101"/>
    </row>
    <row r="869" spans="1:26" ht="12.75" customHeight="1" x14ac:dyDescent="0.3">
      <c r="A869" s="101"/>
      <c r="B869" s="101"/>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c r="Z869" s="101"/>
    </row>
    <row r="870" spans="1:26" ht="12.75" customHeight="1" x14ac:dyDescent="0.3">
      <c r="A870" s="101"/>
      <c r="B870" s="101"/>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c r="Z870" s="101"/>
    </row>
    <row r="871" spans="1:26" ht="12.75" customHeight="1" x14ac:dyDescent="0.3">
      <c r="A871" s="101"/>
      <c r="B871" s="101"/>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c r="Z871" s="101"/>
    </row>
    <row r="872" spans="1:26" ht="12.75" customHeight="1" x14ac:dyDescent="0.3">
      <c r="A872" s="101"/>
      <c r="B872" s="101"/>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1"/>
    </row>
    <row r="873" spans="1:26" ht="12.75" customHeight="1" x14ac:dyDescent="0.3">
      <c r="A873" s="101"/>
      <c r="B873" s="101"/>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c r="Z873" s="101"/>
    </row>
    <row r="874" spans="1:26" ht="12.75" customHeight="1" x14ac:dyDescent="0.3">
      <c r="A874" s="101"/>
      <c r="B874" s="101"/>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c r="Z874" s="101"/>
    </row>
    <row r="875" spans="1:26" ht="12.75" customHeight="1" x14ac:dyDescent="0.3">
      <c r="A875" s="101"/>
      <c r="B875" s="101"/>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1"/>
    </row>
    <row r="876" spans="1:26" ht="12.75" customHeight="1" x14ac:dyDescent="0.3">
      <c r="A876" s="101"/>
      <c r="B876" s="101"/>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c r="Z876" s="101"/>
    </row>
    <row r="877" spans="1:26" ht="12.75" customHeight="1" x14ac:dyDescent="0.3">
      <c r="A877" s="101"/>
      <c r="B877" s="101"/>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c r="Z877" s="101"/>
    </row>
    <row r="878" spans="1:26" ht="12.75" customHeight="1" x14ac:dyDescent="0.3">
      <c r="A878" s="101"/>
      <c r="B878" s="101"/>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c r="Z878" s="101"/>
    </row>
    <row r="879" spans="1:26" ht="12.75" customHeight="1" x14ac:dyDescent="0.3">
      <c r="A879" s="101"/>
      <c r="B879" s="101"/>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row>
    <row r="880" spans="1:26" ht="12.75" customHeight="1" x14ac:dyDescent="0.3">
      <c r="A880" s="101"/>
      <c r="B880" s="101"/>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row>
    <row r="881" spans="1:26" ht="12.75" customHeight="1" x14ac:dyDescent="0.3">
      <c r="A881" s="101"/>
      <c r="B881" s="101"/>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row>
    <row r="882" spans="1:26" ht="12.75" customHeight="1" x14ac:dyDescent="0.3">
      <c r="A882" s="101"/>
      <c r="B882" s="101"/>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row>
    <row r="883" spans="1:26" ht="12.75" customHeight="1" x14ac:dyDescent="0.3">
      <c r="A883" s="101"/>
      <c r="B883" s="101"/>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row>
    <row r="884" spans="1:26" ht="12.75" customHeight="1" x14ac:dyDescent="0.3">
      <c r="A884" s="101"/>
      <c r="B884" s="101"/>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c r="Z884" s="101"/>
    </row>
    <row r="885" spans="1:26" ht="12.75" customHeight="1" x14ac:dyDescent="0.3">
      <c r="A885" s="101"/>
      <c r="B885" s="101"/>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c r="Z885" s="101"/>
    </row>
    <row r="886" spans="1:26" ht="12.75" customHeight="1" x14ac:dyDescent="0.3">
      <c r="A886" s="101"/>
      <c r="B886" s="101"/>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row>
    <row r="887" spans="1:26" ht="12.75" customHeight="1" x14ac:dyDescent="0.3">
      <c r="A887" s="101"/>
      <c r="B887" s="101"/>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c r="Z887" s="101"/>
    </row>
    <row r="888" spans="1:26" ht="12.75" customHeight="1" x14ac:dyDescent="0.3">
      <c r="A888" s="101"/>
      <c r="B888" s="101"/>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row>
    <row r="889" spans="1:26" ht="12.75" customHeight="1" x14ac:dyDescent="0.3">
      <c r="A889" s="101"/>
      <c r="B889" s="101"/>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row>
    <row r="890" spans="1:26" ht="12.75" customHeight="1" x14ac:dyDescent="0.3">
      <c r="A890" s="101"/>
      <c r="B890" s="101"/>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row>
    <row r="891" spans="1:26" ht="12.75" customHeight="1" x14ac:dyDescent="0.3">
      <c r="A891" s="101"/>
      <c r="B891" s="101"/>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row>
    <row r="892" spans="1:26" ht="12.75" customHeight="1" x14ac:dyDescent="0.3">
      <c r="A892" s="101"/>
      <c r="B892" s="101"/>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row>
    <row r="893" spans="1:26" ht="12.75" customHeight="1" x14ac:dyDescent="0.3">
      <c r="A893" s="101"/>
      <c r="B893" s="101"/>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row>
    <row r="894" spans="1:26" ht="12.75" customHeight="1" x14ac:dyDescent="0.3">
      <c r="A894" s="101"/>
      <c r="B894" s="101"/>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row>
    <row r="895" spans="1:26" ht="12.75" customHeight="1" x14ac:dyDescent="0.3">
      <c r="A895" s="101"/>
      <c r="B895" s="101"/>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c r="Z895" s="101"/>
    </row>
    <row r="896" spans="1:26" ht="12.75" customHeight="1" x14ac:dyDescent="0.3">
      <c r="A896" s="101"/>
      <c r="B896" s="101"/>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c r="Z896" s="101"/>
    </row>
    <row r="897" spans="1:26" ht="12.75" customHeight="1" x14ac:dyDescent="0.3">
      <c r="A897" s="101"/>
      <c r="B897" s="101"/>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c r="Z897" s="101"/>
    </row>
    <row r="898" spans="1:26" ht="12.75" customHeight="1" x14ac:dyDescent="0.3">
      <c r="A898" s="101"/>
      <c r="B898" s="101"/>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c r="Z898" s="101"/>
    </row>
    <row r="899" spans="1:26" ht="12.75" customHeight="1" x14ac:dyDescent="0.3">
      <c r="A899" s="101"/>
      <c r="B899" s="101"/>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c r="Z899" s="101"/>
    </row>
    <row r="900" spans="1:26" ht="12.75" customHeight="1" x14ac:dyDescent="0.3">
      <c r="A900" s="101"/>
      <c r="B900" s="101"/>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c r="Z900" s="101"/>
    </row>
    <row r="901" spans="1:26" ht="12.75" customHeight="1" x14ac:dyDescent="0.3">
      <c r="A901" s="101"/>
      <c r="B901" s="101"/>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c r="Z901" s="101"/>
    </row>
    <row r="902" spans="1:26" ht="12.75" customHeight="1" x14ac:dyDescent="0.3">
      <c r="A902" s="101"/>
      <c r="B902" s="101"/>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c r="Z902" s="101"/>
    </row>
    <row r="903" spans="1:26" ht="12.75" customHeight="1" x14ac:dyDescent="0.3">
      <c r="A903" s="101"/>
      <c r="B903" s="101"/>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c r="Z903" s="101"/>
    </row>
    <row r="904" spans="1:26" ht="12.75" customHeight="1" x14ac:dyDescent="0.3">
      <c r="A904" s="101"/>
      <c r="B904" s="101"/>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c r="Z904" s="101"/>
    </row>
    <row r="905" spans="1:26" ht="12.75" customHeight="1" x14ac:dyDescent="0.3">
      <c r="A905" s="101"/>
      <c r="B905" s="101"/>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1"/>
    </row>
    <row r="906" spans="1:26" ht="12.75" customHeight="1" x14ac:dyDescent="0.3">
      <c r="A906" s="101"/>
      <c r="B906" s="101"/>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c r="Z906" s="101"/>
    </row>
    <row r="907" spans="1:26" ht="12.75" customHeight="1" x14ac:dyDescent="0.3">
      <c r="A907" s="101"/>
      <c r="B907" s="101"/>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1"/>
    </row>
    <row r="908" spans="1:26" ht="12.75" customHeight="1" x14ac:dyDescent="0.3">
      <c r="A908" s="101"/>
      <c r="B908" s="101"/>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c r="Z908" s="101"/>
    </row>
    <row r="909" spans="1:26" ht="12.75" customHeight="1" x14ac:dyDescent="0.3">
      <c r="A909" s="101"/>
      <c r="B909" s="101"/>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c r="Z909" s="101"/>
    </row>
    <row r="910" spans="1:26" ht="12.75" customHeight="1" x14ac:dyDescent="0.3">
      <c r="A910" s="101"/>
      <c r="B910" s="101"/>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c r="Z910" s="101"/>
    </row>
    <row r="911" spans="1:26" ht="12.75" customHeight="1" x14ac:dyDescent="0.3">
      <c r="A911" s="101"/>
      <c r="B911" s="101"/>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c r="Z911" s="101"/>
    </row>
    <row r="912" spans="1:26" ht="12.75" customHeight="1" x14ac:dyDescent="0.3">
      <c r="A912" s="101"/>
      <c r="B912" s="101"/>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c r="Z912" s="101"/>
    </row>
    <row r="913" spans="1:26" ht="12.75" customHeight="1" x14ac:dyDescent="0.3">
      <c r="A913" s="101"/>
      <c r="B913" s="101"/>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c r="Z913" s="101"/>
    </row>
    <row r="914" spans="1:26" ht="12.75" customHeight="1" x14ac:dyDescent="0.3">
      <c r="A914" s="101"/>
      <c r="B914" s="101"/>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c r="Z914" s="101"/>
    </row>
    <row r="915" spans="1:26" ht="12.75" customHeight="1" x14ac:dyDescent="0.3">
      <c r="A915" s="101"/>
      <c r="B915" s="101"/>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row>
    <row r="916" spans="1:26" ht="12.75" customHeight="1" x14ac:dyDescent="0.3">
      <c r="A916" s="101"/>
      <c r="B916" s="101"/>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row>
    <row r="917" spans="1:26" ht="12.75" customHeight="1" x14ac:dyDescent="0.3">
      <c r="A917" s="101"/>
      <c r="B917" s="101"/>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row>
    <row r="918" spans="1:26" ht="12.75" customHeight="1" x14ac:dyDescent="0.3">
      <c r="A918" s="101"/>
      <c r="B918" s="101"/>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row>
    <row r="919" spans="1:26" ht="12.75" customHeight="1" x14ac:dyDescent="0.3">
      <c r="A919" s="101"/>
      <c r="B919" s="101"/>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row>
    <row r="920" spans="1:26" ht="12.75" customHeight="1" x14ac:dyDescent="0.3">
      <c r="A920" s="101"/>
      <c r="B920" s="101"/>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c r="Z920" s="101"/>
    </row>
    <row r="921" spans="1:26" ht="12.75" customHeight="1" x14ac:dyDescent="0.3">
      <c r="A921" s="101"/>
      <c r="B921" s="101"/>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c r="Z921" s="101"/>
    </row>
    <row r="922" spans="1:26" ht="12.75" customHeight="1" x14ac:dyDescent="0.3">
      <c r="A922" s="101"/>
      <c r="B922" s="101"/>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c r="Z922" s="101"/>
    </row>
    <row r="923" spans="1:26" ht="12.75" customHeight="1" x14ac:dyDescent="0.3">
      <c r="A923" s="101"/>
      <c r="B923" s="101"/>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c r="Z923" s="101"/>
    </row>
    <row r="924" spans="1:26" ht="12.75" customHeight="1" x14ac:dyDescent="0.3">
      <c r="A924" s="101"/>
      <c r="B924" s="101"/>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row>
    <row r="925" spans="1:26" ht="12.75" customHeight="1" x14ac:dyDescent="0.3">
      <c r="A925" s="101"/>
      <c r="B925" s="101"/>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row>
    <row r="926" spans="1:26" ht="12.75" customHeight="1" x14ac:dyDescent="0.3">
      <c r="A926" s="101"/>
      <c r="B926" s="101"/>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row>
    <row r="927" spans="1:26" ht="12.75" customHeight="1" x14ac:dyDescent="0.3">
      <c r="A927" s="101"/>
      <c r="B927" s="101"/>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row>
    <row r="928" spans="1:26" ht="12.75" customHeight="1" x14ac:dyDescent="0.3">
      <c r="A928" s="101"/>
      <c r="B928" s="101"/>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row>
    <row r="929" spans="1:26" ht="12.75" customHeight="1" x14ac:dyDescent="0.3">
      <c r="A929" s="101"/>
      <c r="B929" s="101"/>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c r="Z929" s="101"/>
    </row>
    <row r="930" spans="1:26" ht="12.75" customHeight="1" x14ac:dyDescent="0.3">
      <c r="A930" s="101"/>
      <c r="B930" s="101"/>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c r="Z930" s="101"/>
    </row>
    <row r="931" spans="1:26" ht="12.75" customHeight="1" x14ac:dyDescent="0.3">
      <c r="A931" s="101"/>
      <c r="B931" s="101"/>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c r="Z931" s="101"/>
    </row>
    <row r="932" spans="1:26" ht="12.75" customHeight="1" x14ac:dyDescent="0.3">
      <c r="A932" s="101"/>
      <c r="B932" s="101"/>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c r="Z932" s="101"/>
    </row>
    <row r="933" spans="1:26" ht="12.75" customHeight="1" x14ac:dyDescent="0.3">
      <c r="A933" s="101"/>
      <c r="B933" s="101"/>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c r="Z933" s="101"/>
    </row>
    <row r="934" spans="1:26" ht="12.75" customHeight="1" x14ac:dyDescent="0.3">
      <c r="A934" s="101"/>
      <c r="B934" s="101"/>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c r="Z934" s="101"/>
    </row>
    <row r="935" spans="1:26" ht="12.75" customHeight="1" x14ac:dyDescent="0.3">
      <c r="A935" s="101"/>
      <c r="B935" s="101"/>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c r="Z935" s="101"/>
    </row>
    <row r="936" spans="1:26" ht="12.75" customHeight="1" x14ac:dyDescent="0.3">
      <c r="A936" s="101"/>
      <c r="B936" s="101"/>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c r="Z936" s="101"/>
    </row>
    <row r="937" spans="1:26" ht="12.75" customHeight="1" x14ac:dyDescent="0.3">
      <c r="A937" s="101"/>
      <c r="B937" s="101"/>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c r="Z937" s="101"/>
    </row>
    <row r="938" spans="1:26" ht="12.75" customHeight="1" x14ac:dyDescent="0.3">
      <c r="A938" s="101"/>
      <c r="B938" s="101"/>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c r="Z938" s="101"/>
    </row>
    <row r="939" spans="1:26" ht="12.75" customHeight="1" x14ac:dyDescent="0.3">
      <c r="A939" s="101"/>
      <c r="B939" s="101"/>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c r="Z939" s="101"/>
    </row>
    <row r="940" spans="1:26" ht="12.75" customHeight="1" x14ac:dyDescent="0.3">
      <c r="A940" s="101"/>
      <c r="B940" s="101"/>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c r="Z940" s="101"/>
    </row>
    <row r="941" spans="1:26" ht="12.75" customHeight="1" x14ac:dyDescent="0.3">
      <c r="A941" s="101"/>
      <c r="B941" s="101"/>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c r="Z941" s="101"/>
    </row>
    <row r="942" spans="1:26" ht="12.75" customHeight="1" x14ac:dyDescent="0.3">
      <c r="A942" s="101"/>
      <c r="B942" s="101"/>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c r="Z942" s="101"/>
    </row>
    <row r="943" spans="1:26" ht="12.75" customHeight="1" x14ac:dyDescent="0.3">
      <c r="A943" s="101"/>
      <c r="B943" s="101"/>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c r="Z943" s="101"/>
    </row>
    <row r="944" spans="1:26" ht="12.75" customHeight="1" x14ac:dyDescent="0.3">
      <c r="A944" s="101"/>
      <c r="B944" s="101"/>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1"/>
    </row>
    <row r="945" spans="1:26" ht="12.75" customHeight="1" x14ac:dyDescent="0.3">
      <c r="A945" s="101"/>
      <c r="B945" s="101"/>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c r="Z945" s="101"/>
    </row>
    <row r="946" spans="1:26" ht="12.75" customHeight="1" x14ac:dyDescent="0.3">
      <c r="A946" s="101"/>
      <c r="B946" s="101"/>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c r="Z946" s="101"/>
    </row>
    <row r="947" spans="1:26" ht="12.75" customHeight="1" x14ac:dyDescent="0.3">
      <c r="A947" s="101"/>
      <c r="B947" s="101"/>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c r="Z947" s="101"/>
    </row>
    <row r="948" spans="1:26" ht="12.75" customHeight="1" x14ac:dyDescent="0.3">
      <c r="A948" s="101"/>
      <c r="B948" s="101"/>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c r="Z948" s="101"/>
    </row>
    <row r="949" spans="1:26" ht="12.75" customHeight="1" x14ac:dyDescent="0.3">
      <c r="A949" s="101"/>
      <c r="B949" s="101"/>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c r="Z949" s="101"/>
    </row>
    <row r="950" spans="1:26" ht="12.75" customHeight="1" x14ac:dyDescent="0.3">
      <c r="A950" s="101"/>
      <c r="B950" s="101"/>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row>
    <row r="951" spans="1:26" ht="12.75" customHeight="1" x14ac:dyDescent="0.3">
      <c r="A951" s="101"/>
      <c r="B951" s="101"/>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row>
    <row r="952" spans="1:26" ht="12.75" customHeight="1" x14ac:dyDescent="0.3">
      <c r="A952" s="101"/>
      <c r="B952" s="101"/>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row>
    <row r="953" spans="1:26" ht="12.75" customHeight="1" x14ac:dyDescent="0.3">
      <c r="A953" s="101"/>
      <c r="B953" s="101"/>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row>
    <row r="954" spans="1:26" ht="12.75" customHeight="1" x14ac:dyDescent="0.3">
      <c r="A954" s="101"/>
      <c r="B954" s="101"/>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row>
    <row r="955" spans="1:26" ht="12.75" customHeight="1" x14ac:dyDescent="0.3">
      <c r="A955" s="101"/>
      <c r="B955" s="101"/>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c r="Z955" s="101"/>
    </row>
    <row r="956" spans="1:26" ht="12.75" customHeight="1" x14ac:dyDescent="0.3">
      <c r="A956" s="101"/>
      <c r="B956" s="101"/>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c r="Z956" s="101"/>
    </row>
    <row r="957" spans="1:26" ht="12.75" customHeight="1" x14ac:dyDescent="0.3">
      <c r="A957" s="101"/>
      <c r="B957" s="101"/>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c r="Z957" s="101"/>
    </row>
    <row r="958" spans="1:26" ht="12.75" customHeight="1" x14ac:dyDescent="0.3">
      <c r="A958" s="101"/>
      <c r="B958" s="101"/>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c r="Z958" s="101"/>
    </row>
    <row r="959" spans="1:26" ht="12.75" customHeight="1" x14ac:dyDescent="0.3">
      <c r="A959" s="101"/>
      <c r="B959" s="101"/>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row>
    <row r="960" spans="1:26" ht="12.75" customHeight="1" x14ac:dyDescent="0.3">
      <c r="A960" s="101"/>
      <c r="B960" s="101"/>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row>
    <row r="961" spans="1:26" ht="12.75" customHeight="1" x14ac:dyDescent="0.3">
      <c r="A961" s="101"/>
      <c r="B961" s="101"/>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row>
    <row r="962" spans="1:26" ht="12.75" customHeight="1" x14ac:dyDescent="0.3">
      <c r="A962" s="101"/>
      <c r="B962" s="101"/>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row>
    <row r="963" spans="1:26" ht="12.75" customHeight="1" x14ac:dyDescent="0.3">
      <c r="A963" s="101"/>
      <c r="B963" s="101"/>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row>
    <row r="964" spans="1:26" ht="12.75" customHeight="1" x14ac:dyDescent="0.3">
      <c r="A964" s="101"/>
      <c r="B964" s="101"/>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c r="Z964" s="101"/>
    </row>
    <row r="965" spans="1:26" ht="12.75" customHeight="1" x14ac:dyDescent="0.3">
      <c r="A965" s="101"/>
      <c r="B965" s="101"/>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c r="Z965" s="101"/>
    </row>
    <row r="966" spans="1:26" ht="12.75" customHeight="1" x14ac:dyDescent="0.3">
      <c r="A966" s="101"/>
      <c r="B966" s="101"/>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c r="Z966" s="101"/>
    </row>
    <row r="967" spans="1:26" ht="12.75" customHeight="1" x14ac:dyDescent="0.3">
      <c r="A967" s="101"/>
      <c r="B967" s="101"/>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c r="Z967" s="101"/>
    </row>
    <row r="968" spans="1:26" ht="12.75" customHeight="1" x14ac:dyDescent="0.3">
      <c r="A968" s="101"/>
      <c r="B968" s="101"/>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c r="Z968" s="101"/>
    </row>
    <row r="969" spans="1:26" ht="12.75" customHeight="1" x14ac:dyDescent="0.3">
      <c r="A969" s="101"/>
      <c r="B969" s="101"/>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c r="Z969" s="101"/>
    </row>
    <row r="970" spans="1:26" ht="12.75" customHeight="1" x14ac:dyDescent="0.3">
      <c r="A970" s="101"/>
      <c r="B970" s="101"/>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c r="Z970" s="101"/>
    </row>
    <row r="971" spans="1:26" ht="12.75" customHeight="1" x14ac:dyDescent="0.3">
      <c r="A971" s="101"/>
      <c r="B971" s="101"/>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c r="Z971" s="101"/>
    </row>
    <row r="972" spans="1:26" ht="12.75" customHeight="1" x14ac:dyDescent="0.3">
      <c r="A972" s="101"/>
      <c r="B972" s="101"/>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c r="Z972" s="101"/>
    </row>
    <row r="973" spans="1:26" ht="12.75" customHeight="1" x14ac:dyDescent="0.3">
      <c r="A973" s="101"/>
      <c r="B973" s="101"/>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c r="Z973" s="101"/>
    </row>
    <row r="974" spans="1:26" ht="12.75" customHeight="1" x14ac:dyDescent="0.3">
      <c r="A974" s="101"/>
      <c r="B974" s="101"/>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c r="Z974" s="101"/>
    </row>
    <row r="975" spans="1:26" ht="12.75" customHeight="1" x14ac:dyDescent="0.3">
      <c r="A975" s="101"/>
      <c r="B975" s="101"/>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c r="Z975" s="101"/>
    </row>
    <row r="976" spans="1:26" ht="12.75" customHeight="1" x14ac:dyDescent="0.3">
      <c r="A976" s="101"/>
      <c r="B976" s="101"/>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c r="Z976" s="101"/>
    </row>
    <row r="977" spans="1:26" ht="12.75" customHeight="1" x14ac:dyDescent="0.3">
      <c r="A977" s="101"/>
      <c r="B977" s="101"/>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c r="Z977" s="101"/>
    </row>
    <row r="978" spans="1:26" ht="12.75" customHeight="1" x14ac:dyDescent="0.3">
      <c r="A978" s="101"/>
      <c r="B978" s="101"/>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c r="Z978" s="101"/>
    </row>
    <row r="979" spans="1:26" ht="12.75" customHeight="1" x14ac:dyDescent="0.3">
      <c r="A979" s="101"/>
      <c r="B979" s="101"/>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1"/>
    </row>
    <row r="980" spans="1:26" ht="12.75" customHeight="1" x14ac:dyDescent="0.3">
      <c r="A980" s="101"/>
      <c r="B980" s="101"/>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c r="Z980" s="101"/>
    </row>
    <row r="981" spans="1:26" ht="12.75" customHeight="1" x14ac:dyDescent="0.3">
      <c r="A981" s="101"/>
      <c r="B981" s="101"/>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c r="Z981" s="101"/>
    </row>
    <row r="982" spans="1:26" ht="12.75" customHeight="1" x14ac:dyDescent="0.3">
      <c r="A982" s="101"/>
      <c r="B982" s="101"/>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row>
    <row r="983" spans="1:26" ht="12.75" customHeight="1" x14ac:dyDescent="0.3">
      <c r="A983" s="101"/>
      <c r="B983" s="101"/>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row>
    <row r="984" spans="1:26" ht="12.75" customHeight="1" x14ac:dyDescent="0.3">
      <c r="A984" s="101"/>
      <c r="B984" s="101"/>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row>
    <row r="985" spans="1:26" ht="12.75" customHeight="1" x14ac:dyDescent="0.3">
      <c r="A985" s="101"/>
      <c r="B985" s="101"/>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row>
    <row r="986" spans="1:26" ht="12.75" customHeight="1" x14ac:dyDescent="0.3">
      <c r="A986" s="101"/>
      <c r="B986" s="101"/>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row>
    <row r="987" spans="1:26" ht="12.75" customHeight="1" x14ac:dyDescent="0.3">
      <c r="A987" s="101"/>
      <c r="B987" s="101"/>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c r="Z987" s="101"/>
    </row>
    <row r="988" spans="1:26" ht="12.75" customHeight="1" x14ac:dyDescent="0.3">
      <c r="A988" s="101"/>
      <c r="B988" s="101"/>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c r="Z988" s="101"/>
    </row>
    <row r="989" spans="1:26" ht="12.75" customHeight="1" x14ac:dyDescent="0.3">
      <c r="A989" s="101"/>
      <c r="B989" s="101"/>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c r="Z989" s="101"/>
    </row>
    <row r="990" spans="1:26" ht="12.75" customHeight="1" x14ac:dyDescent="0.3">
      <c r="A990" s="101"/>
      <c r="B990" s="101"/>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c r="Z990" s="101"/>
    </row>
    <row r="991" spans="1:26" ht="12.75" customHeight="1" x14ac:dyDescent="0.3">
      <c r="A991" s="101"/>
      <c r="B991" s="101"/>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row>
    <row r="992" spans="1:26" ht="12.75" customHeight="1" x14ac:dyDescent="0.3">
      <c r="A992" s="101"/>
      <c r="B992" s="101"/>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row>
    <row r="993" spans="1:26" ht="12.75" customHeight="1" x14ac:dyDescent="0.3">
      <c r="A993" s="101"/>
      <c r="B993" s="101"/>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row>
    <row r="994" spans="1:26" ht="12.75" customHeight="1" x14ac:dyDescent="0.3">
      <c r="A994" s="101"/>
      <c r="B994" s="101"/>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row>
    <row r="995" spans="1:26" ht="12.75" customHeight="1" x14ac:dyDescent="0.3">
      <c r="A995" s="101"/>
      <c r="B995" s="101"/>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row>
    <row r="996" spans="1:26" ht="12.75" customHeight="1" x14ac:dyDescent="0.3">
      <c r="A996" s="101"/>
      <c r="B996" s="101"/>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row>
    <row r="997" spans="1:26" ht="12.75" customHeight="1" x14ac:dyDescent="0.3">
      <c r="A997" s="101"/>
      <c r="B997" s="101"/>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row>
    <row r="998" spans="1:26" ht="12.75" customHeight="1" x14ac:dyDescent="0.3">
      <c r="A998" s="101"/>
      <c r="B998" s="101"/>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row>
    <row r="999" spans="1:26" ht="12.75" customHeight="1" x14ac:dyDescent="0.3">
      <c r="A999" s="101"/>
      <c r="B999" s="101"/>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row>
    <row r="1000" spans="1:26" ht="12.75" customHeight="1" x14ac:dyDescent="0.3">
      <c r="A1000" s="101"/>
      <c r="B1000" s="101"/>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A20" sqref="A20"/>
    </sheetView>
  </sheetViews>
  <sheetFormatPr baseColWidth="10" defaultColWidth="12.59765625" defaultRowHeight="15" customHeight="1" x14ac:dyDescent="0.25"/>
  <cols>
    <col min="1" max="1" width="28.69921875" customWidth="1"/>
    <col min="2" max="6" width="10" customWidth="1"/>
    <col min="7" max="26" width="9.296875" customWidth="1"/>
  </cols>
  <sheetData>
    <row r="1" spans="1:26" ht="12.75" customHeight="1" x14ac:dyDescent="0.3">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row>
    <row r="2" spans="1:26" ht="12.75" customHeight="1" x14ac:dyDescent="0.3">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row>
    <row r="3" spans="1:26" ht="12.75" customHeight="1" x14ac:dyDescent="0.3">
      <c r="A3" s="117" t="s">
        <v>166</v>
      </c>
      <c r="B3" s="116"/>
      <c r="C3" s="116"/>
      <c r="D3" s="116"/>
      <c r="E3" s="116"/>
      <c r="F3" s="116"/>
      <c r="G3" s="116"/>
      <c r="H3" s="116"/>
      <c r="I3" s="116"/>
      <c r="J3" s="116"/>
      <c r="K3" s="116"/>
      <c r="L3" s="116"/>
      <c r="M3" s="116"/>
      <c r="N3" s="116"/>
      <c r="O3" s="116"/>
      <c r="P3" s="116"/>
      <c r="Q3" s="116"/>
      <c r="R3" s="116"/>
      <c r="S3" s="116"/>
      <c r="T3" s="116"/>
      <c r="U3" s="116"/>
      <c r="V3" s="116"/>
      <c r="W3" s="116"/>
      <c r="X3" s="116"/>
      <c r="Y3" s="116"/>
      <c r="Z3" s="116"/>
    </row>
    <row r="4" spans="1:26" ht="12.75" customHeight="1" x14ac:dyDescent="0.3">
      <c r="A4" s="117" t="s">
        <v>168</v>
      </c>
      <c r="B4" s="116"/>
      <c r="C4" s="116"/>
      <c r="D4" s="116"/>
      <c r="E4" s="116"/>
      <c r="F4" s="116"/>
      <c r="G4" s="116"/>
      <c r="H4" s="116"/>
      <c r="I4" s="116"/>
      <c r="J4" s="116"/>
      <c r="K4" s="116"/>
      <c r="L4" s="116"/>
      <c r="M4" s="116"/>
      <c r="N4" s="116"/>
      <c r="O4" s="116"/>
      <c r="P4" s="116"/>
      <c r="Q4" s="116"/>
      <c r="R4" s="116"/>
      <c r="S4" s="116"/>
      <c r="T4" s="116"/>
      <c r="U4" s="116"/>
      <c r="V4" s="116"/>
      <c r="W4" s="116"/>
      <c r="X4" s="116"/>
      <c r="Y4" s="116"/>
      <c r="Z4" s="116"/>
    </row>
    <row r="5" spans="1:26" ht="12.75" customHeight="1" x14ac:dyDescent="0.3">
      <c r="A5" s="117" t="s">
        <v>170</v>
      </c>
      <c r="B5" s="116"/>
      <c r="C5" s="116"/>
      <c r="D5" s="116"/>
      <c r="E5" s="116"/>
      <c r="F5" s="116"/>
      <c r="G5" s="116"/>
      <c r="H5" s="116"/>
      <c r="I5" s="116"/>
      <c r="J5" s="116"/>
      <c r="K5" s="116"/>
      <c r="L5" s="116"/>
      <c r="M5" s="116"/>
      <c r="N5" s="116"/>
      <c r="O5" s="116"/>
      <c r="P5" s="116"/>
      <c r="Q5" s="116"/>
      <c r="R5" s="116"/>
      <c r="S5" s="116"/>
      <c r="T5" s="116"/>
      <c r="U5" s="116"/>
      <c r="V5" s="116"/>
      <c r="W5" s="116"/>
      <c r="X5" s="116"/>
      <c r="Y5" s="116"/>
      <c r="Z5" s="116"/>
    </row>
    <row r="6" spans="1:26" ht="12.75" customHeight="1" x14ac:dyDescent="0.3">
      <c r="A6" s="117" t="s">
        <v>172</v>
      </c>
      <c r="B6" s="116"/>
      <c r="C6" s="116"/>
      <c r="D6" s="116"/>
      <c r="E6" s="116"/>
      <c r="F6" s="116"/>
      <c r="G6" s="116"/>
      <c r="H6" s="116"/>
      <c r="I6" s="116"/>
      <c r="J6" s="116"/>
      <c r="K6" s="116"/>
      <c r="L6" s="116"/>
      <c r="M6" s="116"/>
      <c r="N6" s="116"/>
      <c r="O6" s="116"/>
      <c r="P6" s="116"/>
      <c r="Q6" s="116"/>
      <c r="R6" s="116"/>
      <c r="S6" s="116"/>
      <c r="T6" s="116"/>
      <c r="U6" s="116"/>
      <c r="V6" s="116"/>
      <c r="W6" s="116"/>
      <c r="X6" s="116"/>
      <c r="Y6" s="116"/>
      <c r="Z6" s="116"/>
    </row>
    <row r="7" spans="1:26" ht="12.75" customHeight="1" x14ac:dyDescent="0.3">
      <c r="A7" s="117" t="s">
        <v>174</v>
      </c>
      <c r="B7" s="116"/>
      <c r="C7" s="116"/>
      <c r="D7" s="116"/>
      <c r="E7" s="116"/>
      <c r="F7" s="116"/>
      <c r="G7" s="116"/>
      <c r="H7" s="116"/>
      <c r="I7" s="116"/>
      <c r="J7" s="116"/>
      <c r="K7" s="116"/>
      <c r="L7" s="116"/>
      <c r="M7" s="116"/>
      <c r="N7" s="116"/>
      <c r="O7" s="116"/>
      <c r="P7" s="116"/>
      <c r="Q7" s="116"/>
      <c r="R7" s="116"/>
      <c r="S7" s="116"/>
      <c r="T7" s="116"/>
      <c r="U7" s="116"/>
      <c r="V7" s="116"/>
      <c r="W7" s="116"/>
      <c r="X7" s="116"/>
      <c r="Y7" s="116"/>
      <c r="Z7" s="116"/>
    </row>
    <row r="8" spans="1:26" ht="12.75" customHeight="1" x14ac:dyDescent="0.3">
      <c r="A8" s="117" t="s">
        <v>177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row>
    <row r="9" spans="1:26" ht="12.75" customHeight="1" x14ac:dyDescent="0.3">
      <c r="A9" s="117" t="s">
        <v>180</v>
      </c>
      <c r="B9" s="116"/>
      <c r="C9" s="116"/>
      <c r="D9" s="116"/>
      <c r="E9" s="116"/>
      <c r="F9" s="116"/>
      <c r="G9" s="116"/>
      <c r="H9" s="116"/>
      <c r="I9" s="116"/>
      <c r="J9" s="116"/>
      <c r="K9" s="116"/>
      <c r="L9" s="116"/>
      <c r="M9" s="116"/>
      <c r="N9" s="116"/>
      <c r="O9" s="116"/>
      <c r="P9" s="116"/>
      <c r="Q9" s="116"/>
      <c r="R9" s="116"/>
      <c r="S9" s="116"/>
      <c r="T9" s="116"/>
      <c r="U9" s="116"/>
      <c r="V9" s="116"/>
      <c r="W9" s="116"/>
      <c r="X9" s="116"/>
      <c r="Y9" s="116"/>
      <c r="Z9" s="116"/>
    </row>
    <row r="10" spans="1:26" ht="12.75" customHeight="1" x14ac:dyDescent="0.3">
      <c r="A10" s="117" t="s">
        <v>182</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row>
    <row r="11" spans="1:26" ht="12.75" customHeight="1" x14ac:dyDescent="0.3">
      <c r="A11" s="117" t="s">
        <v>184</v>
      </c>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row>
    <row r="12" spans="1:26" ht="12.75" customHeight="1" x14ac:dyDescent="0.3">
      <c r="A12" s="117" t="s">
        <v>208</v>
      </c>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row>
    <row r="13" spans="1:26" ht="12.75" customHeight="1" x14ac:dyDescent="0.3">
      <c r="A13" s="117" t="s">
        <v>209</v>
      </c>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row>
    <row r="14" spans="1:26" ht="12.75" customHeight="1" x14ac:dyDescent="0.3">
      <c r="A14" s="117" t="s">
        <v>210</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row>
    <row r="15" spans="1:26" ht="12.75" customHeight="1" x14ac:dyDescent="0.3">
      <c r="A15" s="116"/>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row>
    <row r="16" spans="1:26" ht="12.75" customHeight="1" x14ac:dyDescent="0.3">
      <c r="A16" s="117" t="s">
        <v>211</v>
      </c>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row>
    <row r="17" spans="1:26" ht="12.75" customHeight="1" x14ac:dyDescent="0.3">
      <c r="A17" s="117" t="s">
        <v>191</v>
      </c>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row>
    <row r="18" spans="1:26" ht="12.75" customHeight="1" x14ac:dyDescent="0.3">
      <c r="A18" s="117" t="s">
        <v>193</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row>
    <row r="19" spans="1:26" ht="12.75" customHeight="1" x14ac:dyDescent="0.3">
      <c r="A19" s="116"/>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row>
    <row r="20" spans="1:26" ht="12.75" customHeight="1" x14ac:dyDescent="0.3">
      <c r="A20" s="117" t="s">
        <v>199</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row>
    <row r="21" spans="1:26" ht="12.75" customHeight="1" x14ac:dyDescent="0.3">
      <c r="A21" s="117" t="s">
        <v>200</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row>
    <row r="22" spans="1:26" ht="12.75" customHeight="1" x14ac:dyDescent="0.3">
      <c r="A22" s="116"/>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row>
    <row r="23" spans="1:26" ht="12.75" customHeight="1" x14ac:dyDescent="0.3">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row>
    <row r="24" spans="1:26" ht="12.75" customHeight="1" x14ac:dyDescent="0.3">
      <c r="A24" s="116"/>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row>
    <row r="25" spans="1:26" ht="12.75" customHeight="1" x14ac:dyDescent="0.3">
      <c r="A25" s="116"/>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row>
    <row r="26" spans="1:26" ht="12.75" customHeight="1" x14ac:dyDescent="0.3">
      <c r="A26" s="116"/>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row>
    <row r="27" spans="1:26" ht="12.75" customHeight="1" x14ac:dyDescent="0.3">
      <c r="A27" s="116"/>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row>
    <row r="28" spans="1:26" ht="12.75" customHeight="1" x14ac:dyDescent="0.3">
      <c r="A28" s="116"/>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row>
    <row r="29" spans="1:26" ht="12.75" customHeight="1" x14ac:dyDescent="0.3">
      <c r="A29" s="116"/>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row>
    <row r="30" spans="1:26" ht="12.75" customHeight="1" x14ac:dyDescent="0.3">
      <c r="A30" s="116"/>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row>
    <row r="31" spans="1:26" ht="12.75" customHeight="1" x14ac:dyDescent="0.3">
      <c r="A31" s="116"/>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row>
    <row r="32" spans="1:26" ht="12.75" customHeight="1" x14ac:dyDescent="0.3">
      <c r="A32" s="116"/>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row>
    <row r="33" spans="1:26" ht="12.75" customHeight="1" x14ac:dyDescent="0.3">
      <c r="A33" s="116"/>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row>
    <row r="34" spans="1:26" ht="12.75" customHeight="1" x14ac:dyDescent="0.3">
      <c r="A34" s="116"/>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row>
    <row r="35" spans="1:26" ht="12.75" customHeight="1" x14ac:dyDescent="0.3">
      <c r="A35" s="116"/>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row>
    <row r="36" spans="1:26" ht="12.75" customHeight="1" x14ac:dyDescent="0.3">
      <c r="A36" s="116"/>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row>
    <row r="37" spans="1:26" ht="12.75" customHeight="1" x14ac:dyDescent="0.3">
      <c r="A37" s="116"/>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row>
    <row r="38" spans="1:26" ht="12.75" customHeight="1" x14ac:dyDescent="0.3">
      <c r="A38" s="116"/>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row>
    <row r="39" spans="1:26" ht="12.75" customHeight="1" x14ac:dyDescent="0.3">
      <c r="A39" s="116"/>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row>
    <row r="40" spans="1:26" ht="12.75" customHeight="1" x14ac:dyDescent="0.3">
      <c r="A40" s="116"/>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row>
    <row r="41" spans="1:26" ht="12.75" customHeight="1" x14ac:dyDescent="0.3">
      <c r="A41" s="116"/>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row>
    <row r="42" spans="1:26" ht="12.75" customHeight="1" x14ac:dyDescent="0.3">
      <c r="A42" s="116"/>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row>
    <row r="43" spans="1:26" ht="12.75" customHeight="1" x14ac:dyDescent="0.3">
      <c r="A43" s="116"/>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row>
    <row r="44" spans="1:26" ht="12.75" customHeight="1" x14ac:dyDescent="0.3">
      <c r="A44" s="116"/>
      <c r="B44" s="116"/>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row>
    <row r="45" spans="1:26" ht="12.75" customHeight="1" x14ac:dyDescent="0.3">
      <c r="A45" s="116"/>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row>
    <row r="46" spans="1:26" ht="12.75" customHeight="1" x14ac:dyDescent="0.3">
      <c r="A46" s="116"/>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row>
    <row r="47" spans="1:26" ht="12.75" customHeight="1" x14ac:dyDescent="0.3">
      <c r="A47" s="116"/>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row>
    <row r="48" spans="1:26" ht="12.75" customHeight="1" x14ac:dyDescent="0.3">
      <c r="A48" s="116"/>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row>
    <row r="49" spans="1:26" ht="12.75" customHeight="1" x14ac:dyDescent="0.3">
      <c r="A49" s="116"/>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row>
    <row r="50" spans="1:26" ht="12.75" customHeight="1" x14ac:dyDescent="0.3">
      <c r="A50" s="116"/>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row>
    <row r="51" spans="1:26" ht="12.75" customHeight="1" x14ac:dyDescent="0.3">
      <c r="A51" s="116"/>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row>
    <row r="52" spans="1:26" ht="12.75" customHeight="1" x14ac:dyDescent="0.3">
      <c r="A52" s="116"/>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row>
    <row r="53" spans="1:26" ht="12.75" customHeight="1" x14ac:dyDescent="0.3">
      <c r="A53" s="116"/>
      <c r="B53" s="116"/>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row>
    <row r="54" spans="1:26" ht="12.75" customHeight="1" x14ac:dyDescent="0.3">
      <c r="A54" s="116"/>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row>
    <row r="55" spans="1:26" ht="12.75" customHeight="1" x14ac:dyDescent="0.3">
      <c r="A55" s="116"/>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row>
    <row r="56" spans="1:26" ht="12.75" customHeight="1" x14ac:dyDescent="0.3">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row>
    <row r="57" spans="1:26" ht="12.75" customHeight="1" x14ac:dyDescent="0.3">
      <c r="A57" s="116"/>
      <c r="B57" s="116"/>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row>
    <row r="58" spans="1:26" ht="12.75" customHeight="1" x14ac:dyDescent="0.3">
      <c r="A58" s="116"/>
      <c r="B58" s="116"/>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row>
    <row r="59" spans="1:26" ht="12.75" customHeight="1" x14ac:dyDescent="0.3">
      <c r="A59" s="116"/>
      <c r="B59" s="116"/>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row>
    <row r="60" spans="1:26" ht="12.75" customHeight="1" x14ac:dyDescent="0.3">
      <c r="A60" s="116"/>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row>
    <row r="61" spans="1:26" ht="12.75" customHeight="1" x14ac:dyDescent="0.3">
      <c r="A61" s="116"/>
      <c r="B61" s="116"/>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row>
    <row r="62" spans="1:26" ht="12.75" customHeight="1" x14ac:dyDescent="0.3">
      <c r="A62" s="116"/>
      <c r="B62" s="116"/>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row>
    <row r="63" spans="1:26" ht="12.75" customHeight="1" x14ac:dyDescent="0.3">
      <c r="A63" s="116"/>
      <c r="B63" s="116"/>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row>
    <row r="64" spans="1:26" ht="12.75" customHeight="1" x14ac:dyDescent="0.3">
      <c r="A64" s="116"/>
      <c r="B64" s="116"/>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row>
    <row r="65" spans="1:26" ht="12.75" customHeight="1" x14ac:dyDescent="0.3">
      <c r="A65" s="116"/>
      <c r="B65" s="116"/>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row>
    <row r="66" spans="1:26" ht="12.75" customHeight="1" x14ac:dyDescent="0.3">
      <c r="A66" s="116"/>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row>
    <row r="67" spans="1:26" ht="12.75" customHeight="1" x14ac:dyDescent="0.3">
      <c r="A67" s="116"/>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row>
    <row r="68" spans="1:26" ht="12.75" customHeight="1" x14ac:dyDescent="0.3">
      <c r="A68" s="116"/>
      <c r="B68" s="116"/>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row>
    <row r="69" spans="1:26" ht="12.75" customHeight="1" x14ac:dyDescent="0.3">
      <c r="A69" s="116"/>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row>
    <row r="70" spans="1:26" ht="12.75" customHeight="1" x14ac:dyDescent="0.3">
      <c r="A70" s="116"/>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row>
    <row r="71" spans="1:26" ht="12.75" customHeight="1" x14ac:dyDescent="0.3">
      <c r="A71" s="116"/>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row>
    <row r="72" spans="1:26" ht="12.75" customHeight="1" x14ac:dyDescent="0.3">
      <c r="A72" s="116"/>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row>
    <row r="73" spans="1:26" ht="12.75" customHeight="1" x14ac:dyDescent="0.3">
      <c r="A73" s="116"/>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row>
    <row r="74" spans="1:26" ht="12.75" customHeight="1" x14ac:dyDescent="0.3">
      <c r="A74" s="116"/>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row>
    <row r="75" spans="1:26" ht="12.75" customHeight="1" x14ac:dyDescent="0.3">
      <c r="A75" s="116"/>
      <c r="B75" s="116"/>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row>
    <row r="76" spans="1:26" ht="12.75" customHeight="1" x14ac:dyDescent="0.3">
      <c r="A76" s="116"/>
      <c r="B76" s="116"/>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row>
    <row r="77" spans="1:26" ht="12.75" customHeight="1" x14ac:dyDescent="0.3">
      <c r="A77" s="116"/>
      <c r="B77" s="116"/>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row>
    <row r="78" spans="1:26" ht="12.75" customHeight="1" x14ac:dyDescent="0.3">
      <c r="A78" s="116"/>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79" spans="1:26" ht="12.75" customHeight="1" x14ac:dyDescent="0.3">
      <c r="A79" s="116"/>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row>
    <row r="80" spans="1:26" ht="12.75" customHeight="1" x14ac:dyDescent="0.3">
      <c r="A80" s="116"/>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row>
    <row r="81" spans="1:26" ht="12.75" customHeight="1" x14ac:dyDescent="0.3">
      <c r="A81" s="116"/>
      <c r="B81" s="116"/>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row>
    <row r="82" spans="1:26" ht="12.75" customHeight="1" x14ac:dyDescent="0.3">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row>
    <row r="83" spans="1:26" ht="12.75" customHeight="1" x14ac:dyDescent="0.3">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row>
    <row r="84" spans="1:26" ht="12.75" customHeight="1" x14ac:dyDescent="0.3">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row>
    <row r="85" spans="1:26" ht="12.75" customHeight="1" x14ac:dyDescent="0.3">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row>
    <row r="86" spans="1:26" ht="12.75" customHeight="1" x14ac:dyDescent="0.3">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row>
    <row r="87" spans="1:26" ht="12.75" customHeight="1" x14ac:dyDescent="0.3">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row>
    <row r="88" spans="1:26" ht="12.75" customHeight="1" x14ac:dyDescent="0.3">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row>
    <row r="89" spans="1:26" ht="12.75" customHeight="1" x14ac:dyDescent="0.3">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row>
    <row r="90" spans="1:26" ht="12.75" customHeight="1" x14ac:dyDescent="0.3">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row>
    <row r="91" spans="1:26" ht="12.75" customHeight="1" x14ac:dyDescent="0.3">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row>
    <row r="92" spans="1:26" ht="12.75" customHeight="1" x14ac:dyDescent="0.3">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row>
    <row r="93" spans="1:26" ht="12.75" customHeight="1" x14ac:dyDescent="0.3">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row>
    <row r="94" spans="1:26" ht="12.75" customHeight="1" x14ac:dyDescent="0.3">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row>
    <row r="95" spans="1:26" ht="12.75" customHeight="1" x14ac:dyDescent="0.3">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row>
    <row r="96" spans="1:26" ht="12.75" customHeight="1" x14ac:dyDescent="0.3">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row>
    <row r="97" spans="1:26" ht="12.75" customHeight="1" x14ac:dyDescent="0.3">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row>
    <row r="98" spans="1:26" ht="12.75" customHeight="1" x14ac:dyDescent="0.3">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row>
    <row r="99" spans="1:26" ht="12.75" customHeight="1" x14ac:dyDescent="0.3">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row>
    <row r="100" spans="1:26" ht="12.75" customHeight="1" x14ac:dyDescent="0.3">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row>
    <row r="101" spans="1:26" ht="12.75" customHeight="1" x14ac:dyDescent="0.3">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row>
    <row r="102" spans="1:26" ht="12.75" customHeight="1" x14ac:dyDescent="0.3">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row>
    <row r="103" spans="1:26" ht="12.75" customHeight="1" x14ac:dyDescent="0.3">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row>
    <row r="104" spans="1:26" ht="12.75" customHeight="1" x14ac:dyDescent="0.3">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row>
    <row r="105" spans="1:26" ht="12.75" customHeight="1" x14ac:dyDescent="0.3">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row>
    <row r="106" spans="1:26" ht="12.75" customHeight="1" x14ac:dyDescent="0.3">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row>
    <row r="107" spans="1:26" ht="12.75" customHeight="1" x14ac:dyDescent="0.3">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row>
    <row r="108" spans="1:26" ht="12.75" customHeight="1" x14ac:dyDescent="0.3">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row>
    <row r="109" spans="1:26" ht="12.75" customHeight="1" x14ac:dyDescent="0.3">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row>
    <row r="110" spans="1:26" ht="12.75" customHeight="1" x14ac:dyDescent="0.3">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row>
    <row r="111" spans="1:26" ht="12.75" customHeight="1" x14ac:dyDescent="0.3">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row>
    <row r="112" spans="1:26" ht="12.75" customHeight="1" x14ac:dyDescent="0.3">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row>
    <row r="113" spans="1:26" ht="12.75" customHeight="1" x14ac:dyDescent="0.3">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row>
    <row r="114" spans="1:26" ht="12.75" customHeight="1" x14ac:dyDescent="0.3">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row>
    <row r="115" spans="1:26" ht="12.75" customHeight="1" x14ac:dyDescent="0.3">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row>
    <row r="116" spans="1:26" ht="12.75" customHeight="1" x14ac:dyDescent="0.3">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row>
    <row r="117" spans="1:26" ht="12.75" customHeight="1" x14ac:dyDescent="0.3">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row>
    <row r="118" spans="1:26" ht="12.75" customHeight="1" x14ac:dyDescent="0.3">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row>
    <row r="119" spans="1:26" ht="12.75" customHeight="1" x14ac:dyDescent="0.3">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row>
    <row r="120" spans="1:26" ht="12.75" customHeight="1" x14ac:dyDescent="0.3">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row>
    <row r="121" spans="1:26" ht="12.75" customHeight="1" x14ac:dyDescent="0.3">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row>
    <row r="122" spans="1:26" ht="12.75" customHeight="1" x14ac:dyDescent="0.3">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row>
    <row r="123" spans="1:26" ht="12.75" customHeight="1" x14ac:dyDescent="0.3">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row>
    <row r="124" spans="1:26" ht="12.75" customHeight="1" x14ac:dyDescent="0.3">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row>
    <row r="125" spans="1:26" ht="12.75" customHeight="1" x14ac:dyDescent="0.3">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row>
    <row r="126" spans="1:26" ht="12.75" customHeight="1" x14ac:dyDescent="0.3">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row>
    <row r="127" spans="1:26" ht="12.75" customHeight="1" x14ac:dyDescent="0.3">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row>
    <row r="128" spans="1:26" ht="12.75" customHeight="1" x14ac:dyDescent="0.3">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row>
    <row r="129" spans="1:26" ht="12.75" customHeight="1" x14ac:dyDescent="0.3">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row>
    <row r="130" spans="1:26" ht="12.75" customHeight="1" x14ac:dyDescent="0.3">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row>
    <row r="131" spans="1:26" ht="12.75" customHeight="1" x14ac:dyDescent="0.3">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row>
    <row r="132" spans="1:26" ht="12.75" customHeight="1" x14ac:dyDescent="0.3">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row>
    <row r="133" spans="1:26" ht="12.75" customHeight="1" x14ac:dyDescent="0.3">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row>
    <row r="134" spans="1:26" ht="12.75" customHeight="1" x14ac:dyDescent="0.3">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row>
    <row r="135" spans="1:26" ht="12.75" customHeight="1" x14ac:dyDescent="0.3">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row>
    <row r="136" spans="1:26" ht="12.75" customHeight="1" x14ac:dyDescent="0.3">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row>
    <row r="137" spans="1:26" ht="12.75" customHeight="1" x14ac:dyDescent="0.3">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row>
    <row r="138" spans="1:26" ht="12.75" customHeight="1" x14ac:dyDescent="0.3">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row>
    <row r="139" spans="1:26" ht="12.75" customHeight="1" x14ac:dyDescent="0.3">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row>
    <row r="140" spans="1:26" ht="12.75" customHeight="1" x14ac:dyDescent="0.3">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row>
    <row r="141" spans="1:26" ht="12.75" customHeight="1" x14ac:dyDescent="0.3">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row>
    <row r="142" spans="1:26" ht="12.75" customHeight="1" x14ac:dyDescent="0.3">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row>
    <row r="143" spans="1:26" ht="12.75" customHeight="1" x14ac:dyDescent="0.3">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row>
    <row r="144" spans="1:26" ht="12.75" customHeight="1" x14ac:dyDescent="0.3">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row>
    <row r="145" spans="1:26" ht="12.75" customHeight="1" x14ac:dyDescent="0.3">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row>
    <row r="146" spans="1:26" ht="12.75" customHeight="1" x14ac:dyDescent="0.3">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row>
    <row r="147" spans="1:26" ht="12.75" customHeight="1" x14ac:dyDescent="0.3">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row>
    <row r="148" spans="1:26" ht="12.75" customHeight="1" x14ac:dyDescent="0.3">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row>
    <row r="149" spans="1:26" ht="12.75" customHeight="1" x14ac:dyDescent="0.3">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row>
    <row r="150" spans="1:26" ht="12.75" customHeight="1" x14ac:dyDescent="0.3">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row>
    <row r="151" spans="1:26" ht="12.75" customHeight="1" x14ac:dyDescent="0.3">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row>
    <row r="152" spans="1:26" ht="12.75" customHeight="1" x14ac:dyDescent="0.3">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row>
    <row r="153" spans="1:26" ht="12.75" customHeight="1" x14ac:dyDescent="0.3">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row>
    <row r="154" spans="1:26" ht="12.75" customHeight="1" x14ac:dyDescent="0.3">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row>
    <row r="155" spans="1:26" ht="12.75" customHeight="1" x14ac:dyDescent="0.3">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row>
    <row r="156" spans="1:26" ht="12.75" customHeight="1" x14ac:dyDescent="0.3">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row>
    <row r="157" spans="1:26" ht="12.75" customHeight="1" x14ac:dyDescent="0.3">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row>
    <row r="158" spans="1:26" ht="12.75" customHeight="1" x14ac:dyDescent="0.3">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row>
    <row r="159" spans="1:26" ht="12.75" customHeight="1" x14ac:dyDescent="0.3">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row>
    <row r="160" spans="1:26" ht="12.75" customHeight="1" x14ac:dyDescent="0.3">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row>
    <row r="161" spans="1:26" ht="12.75" customHeight="1" x14ac:dyDescent="0.3">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row>
    <row r="162" spans="1:26" ht="12.75" customHeight="1" x14ac:dyDescent="0.3">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row>
    <row r="163" spans="1:26" ht="12.75" customHeight="1" x14ac:dyDescent="0.3">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row>
    <row r="164" spans="1:26" ht="12.75" customHeight="1" x14ac:dyDescent="0.3">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row>
    <row r="165" spans="1:26" ht="12.75" customHeight="1" x14ac:dyDescent="0.3">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row>
    <row r="166" spans="1:26" ht="12.75" customHeight="1" x14ac:dyDescent="0.3">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row>
    <row r="167" spans="1:26" ht="12.75" customHeight="1" x14ac:dyDescent="0.3">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row>
    <row r="168" spans="1:26" ht="12.75" customHeight="1" x14ac:dyDescent="0.3">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row>
    <row r="169" spans="1:26" ht="12.75" customHeight="1" x14ac:dyDescent="0.3">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row>
    <row r="170" spans="1:26" ht="12.75" customHeight="1" x14ac:dyDescent="0.3">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row>
    <row r="171" spans="1:26" ht="12.75" customHeight="1" x14ac:dyDescent="0.3">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row>
    <row r="172" spans="1:26" ht="12.75" customHeight="1" x14ac:dyDescent="0.3">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row>
    <row r="173" spans="1:26" ht="12.75" customHeight="1" x14ac:dyDescent="0.3">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row>
    <row r="174" spans="1:26" ht="12.75" customHeight="1" x14ac:dyDescent="0.3">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row>
    <row r="175" spans="1:26" ht="12.75" customHeight="1" x14ac:dyDescent="0.3">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row>
    <row r="176" spans="1:26" ht="12.75" customHeight="1" x14ac:dyDescent="0.3">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row>
    <row r="177" spans="1:26" ht="12.75" customHeight="1" x14ac:dyDescent="0.3">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row>
    <row r="178" spans="1:26" ht="12.75" customHeight="1" x14ac:dyDescent="0.3">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row>
    <row r="179" spans="1:26" ht="12.75" customHeight="1" x14ac:dyDescent="0.3">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row>
    <row r="180" spans="1:26" ht="12.75" customHeight="1" x14ac:dyDescent="0.3">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row>
    <row r="181" spans="1:26" ht="12.75" customHeight="1" x14ac:dyDescent="0.3">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row>
    <row r="182" spans="1:26" ht="12.75" customHeight="1" x14ac:dyDescent="0.3">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row>
    <row r="183" spans="1:26" ht="12.75" customHeight="1" x14ac:dyDescent="0.3">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row>
    <row r="184" spans="1:26" ht="12.75" customHeight="1" x14ac:dyDescent="0.3">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row>
    <row r="185" spans="1:26" ht="12.75" customHeight="1" x14ac:dyDescent="0.3">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row>
    <row r="186" spans="1:26" ht="12.75" customHeight="1" x14ac:dyDescent="0.3">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row>
    <row r="187" spans="1:26" ht="12.75" customHeight="1" x14ac:dyDescent="0.3">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row>
    <row r="188" spans="1:26" ht="12.75" customHeight="1" x14ac:dyDescent="0.3">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row>
    <row r="189" spans="1:26" ht="12.75" customHeight="1" x14ac:dyDescent="0.3">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row>
    <row r="190" spans="1:26" ht="12.75" customHeight="1" x14ac:dyDescent="0.3">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row>
    <row r="191" spans="1:26" ht="12.75" customHeight="1" x14ac:dyDescent="0.3">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row>
    <row r="192" spans="1:26" ht="12.75" customHeight="1" x14ac:dyDescent="0.3">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row>
    <row r="193" spans="1:26" ht="12.75" customHeight="1" x14ac:dyDescent="0.3">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row>
    <row r="194" spans="1:26" ht="12.75" customHeight="1" x14ac:dyDescent="0.3">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row>
    <row r="195" spans="1:26" ht="12.75" customHeight="1" x14ac:dyDescent="0.3">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row>
    <row r="196" spans="1:26" ht="12.75" customHeight="1" x14ac:dyDescent="0.3">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row>
    <row r="197" spans="1:26" ht="12.75" customHeight="1" x14ac:dyDescent="0.3">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row>
    <row r="198" spans="1:26" ht="12.75" customHeight="1" x14ac:dyDescent="0.3">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row>
    <row r="199" spans="1:26" ht="12.75" customHeight="1" x14ac:dyDescent="0.3">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row>
    <row r="200" spans="1:26" ht="12.75" customHeight="1" x14ac:dyDescent="0.3">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row>
    <row r="201" spans="1:26" ht="12.75" customHeight="1" x14ac:dyDescent="0.3">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row>
    <row r="202" spans="1:26" ht="12.75" customHeight="1" x14ac:dyDescent="0.3">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row>
    <row r="203" spans="1:26" ht="12.75" customHeight="1" x14ac:dyDescent="0.3">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row>
    <row r="204" spans="1:26" ht="12.75" customHeight="1" x14ac:dyDescent="0.3">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row>
    <row r="205" spans="1:26" ht="12.75" customHeight="1" x14ac:dyDescent="0.3">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row>
    <row r="206" spans="1:26" ht="12.75" customHeight="1" x14ac:dyDescent="0.3">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row>
    <row r="207" spans="1:26" ht="12.75" customHeight="1" x14ac:dyDescent="0.3">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row>
    <row r="208" spans="1:26" ht="12.75" customHeight="1" x14ac:dyDescent="0.3">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row>
    <row r="209" spans="1:26" ht="12.75" customHeight="1" x14ac:dyDescent="0.3">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row>
    <row r="210" spans="1:26" ht="12.75" customHeight="1" x14ac:dyDescent="0.3">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row>
    <row r="211" spans="1:26" ht="12.75" customHeight="1" x14ac:dyDescent="0.3">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row>
    <row r="212" spans="1:26" ht="12.75" customHeight="1" x14ac:dyDescent="0.3">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row>
    <row r="213" spans="1:26" ht="12.75" customHeight="1" x14ac:dyDescent="0.3">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row>
    <row r="214" spans="1:26" ht="12.75" customHeight="1" x14ac:dyDescent="0.3">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row>
    <row r="215" spans="1:26" ht="12.75" customHeight="1" x14ac:dyDescent="0.3">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row>
    <row r="216" spans="1:26" ht="12.75" customHeight="1" x14ac:dyDescent="0.3">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row>
    <row r="217" spans="1:26" ht="12.75" customHeight="1" x14ac:dyDescent="0.3">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row>
    <row r="218" spans="1:26" ht="12.75" customHeight="1" x14ac:dyDescent="0.3">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row>
    <row r="219" spans="1:26" ht="12.75" customHeight="1" x14ac:dyDescent="0.3">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row>
    <row r="220" spans="1:26" ht="12.75" customHeight="1" x14ac:dyDescent="0.3">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row>
    <row r="221" spans="1:26" ht="12.75" customHeight="1" x14ac:dyDescent="0.3">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row>
    <row r="222" spans="1:26" ht="12.75" customHeight="1" x14ac:dyDescent="0.3">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row>
    <row r="223" spans="1:26" ht="12.75" customHeight="1" x14ac:dyDescent="0.3">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row>
    <row r="224" spans="1:26" ht="12.75" customHeight="1" x14ac:dyDescent="0.3">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row>
    <row r="225" spans="1:26" ht="12.75" customHeight="1" x14ac:dyDescent="0.3">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row>
    <row r="226" spans="1:26" ht="12.75" customHeight="1" x14ac:dyDescent="0.3">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row>
    <row r="227" spans="1:26" ht="12.75" customHeight="1" x14ac:dyDescent="0.3">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row>
    <row r="228" spans="1:26" ht="12.75" customHeight="1" x14ac:dyDescent="0.3">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row>
    <row r="229" spans="1:26" ht="12.75" customHeight="1" x14ac:dyDescent="0.3">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row>
    <row r="230" spans="1:26" ht="12.75" customHeight="1" x14ac:dyDescent="0.3">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row>
    <row r="231" spans="1:26" ht="12.75" customHeight="1" x14ac:dyDescent="0.3">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row>
    <row r="232" spans="1:26" ht="12.75" customHeight="1" x14ac:dyDescent="0.3">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row>
    <row r="233" spans="1:26" ht="12.75" customHeight="1" x14ac:dyDescent="0.3">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row>
    <row r="234" spans="1:26" ht="12.75" customHeight="1" x14ac:dyDescent="0.3">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row>
    <row r="235" spans="1:26" ht="12.75" customHeight="1" x14ac:dyDescent="0.3">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row>
    <row r="236" spans="1:26" ht="12.75" customHeight="1" x14ac:dyDescent="0.3">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row>
    <row r="237" spans="1:26" ht="12.75" customHeight="1" x14ac:dyDescent="0.3">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row>
    <row r="238" spans="1:26" ht="12.75" customHeight="1" x14ac:dyDescent="0.3">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row>
    <row r="239" spans="1:26" ht="12.75" customHeight="1" x14ac:dyDescent="0.3">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row>
    <row r="240" spans="1:26" ht="12.75" customHeight="1" x14ac:dyDescent="0.3">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row>
    <row r="241" spans="1:26" ht="12.75" customHeight="1" x14ac:dyDescent="0.3">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row>
    <row r="242" spans="1:26" ht="12.75" customHeight="1" x14ac:dyDescent="0.3">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row>
    <row r="243" spans="1:26" ht="12.75" customHeight="1" x14ac:dyDescent="0.3">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row>
    <row r="244" spans="1:26" ht="12.75" customHeight="1" x14ac:dyDescent="0.3">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row>
    <row r="245" spans="1:26" ht="12.75" customHeight="1" x14ac:dyDescent="0.3">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row>
    <row r="246" spans="1:26" ht="12.75" customHeight="1" x14ac:dyDescent="0.3">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row>
    <row r="247" spans="1:26" ht="12.75" customHeight="1" x14ac:dyDescent="0.3">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row>
    <row r="248" spans="1:26" ht="12.75" customHeight="1" x14ac:dyDescent="0.3">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row>
    <row r="249" spans="1:26" ht="12.75" customHeight="1" x14ac:dyDescent="0.3">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row>
    <row r="250" spans="1:26" ht="12.75" customHeight="1" x14ac:dyDescent="0.3">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row>
    <row r="251" spans="1:26" ht="12.75" customHeight="1" x14ac:dyDescent="0.3">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row>
    <row r="252" spans="1:26" ht="12.75" customHeight="1" x14ac:dyDescent="0.3">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row>
    <row r="253" spans="1:26" ht="12.75" customHeight="1" x14ac:dyDescent="0.3">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row>
    <row r="254" spans="1:26" ht="12.75" customHeight="1" x14ac:dyDescent="0.3">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row>
    <row r="255" spans="1:26" ht="12.75" customHeight="1" x14ac:dyDescent="0.3">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row>
    <row r="256" spans="1:26" ht="12.75" customHeight="1" x14ac:dyDescent="0.3">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row>
    <row r="257" spans="1:26" ht="12.75" customHeight="1" x14ac:dyDescent="0.3">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row>
    <row r="258" spans="1:26" ht="12.75" customHeight="1" x14ac:dyDescent="0.3">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row>
    <row r="259" spans="1:26" ht="12.75" customHeight="1" x14ac:dyDescent="0.3">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row>
    <row r="260" spans="1:26" ht="12.75" customHeight="1" x14ac:dyDescent="0.3">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row>
    <row r="261" spans="1:26" ht="12.75" customHeight="1" x14ac:dyDescent="0.3">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row>
    <row r="262" spans="1:26" ht="12.75" customHeight="1" x14ac:dyDescent="0.3">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row>
    <row r="263" spans="1:26" ht="12.75" customHeight="1" x14ac:dyDescent="0.3">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row>
    <row r="264" spans="1:26" ht="12.75" customHeight="1" x14ac:dyDescent="0.3">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row>
    <row r="265" spans="1:26" ht="12.75" customHeight="1" x14ac:dyDescent="0.3">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row>
    <row r="266" spans="1:26" ht="12.75" customHeight="1" x14ac:dyDescent="0.3">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row>
    <row r="267" spans="1:26" ht="12.75" customHeight="1" x14ac:dyDescent="0.3">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row>
    <row r="268" spans="1:26" ht="12.75" customHeight="1" x14ac:dyDescent="0.3">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row>
    <row r="269" spans="1:26" ht="12.75" customHeight="1" x14ac:dyDescent="0.3">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row>
    <row r="270" spans="1:26" ht="12.75" customHeight="1" x14ac:dyDescent="0.3">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row>
    <row r="271" spans="1:26" ht="12.75" customHeight="1" x14ac:dyDescent="0.3">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row>
    <row r="272" spans="1:26" ht="12.75" customHeight="1" x14ac:dyDescent="0.3">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row>
    <row r="273" spans="1:26" ht="12.75" customHeight="1" x14ac:dyDescent="0.3">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row>
    <row r="274" spans="1:26" ht="12.75" customHeight="1" x14ac:dyDescent="0.3">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row>
    <row r="275" spans="1:26" ht="12.75" customHeight="1" x14ac:dyDescent="0.3">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row>
    <row r="276" spans="1:26" ht="12.75" customHeight="1" x14ac:dyDescent="0.3">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row>
    <row r="277" spans="1:26" ht="12.75" customHeight="1" x14ac:dyDescent="0.3">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row>
    <row r="278" spans="1:26" ht="12.75" customHeight="1" x14ac:dyDescent="0.3">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row>
    <row r="279" spans="1:26" ht="12.75" customHeight="1" x14ac:dyDescent="0.3">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row>
    <row r="280" spans="1:26" ht="12.75" customHeight="1" x14ac:dyDescent="0.3">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row>
    <row r="281" spans="1:26" ht="12.75" customHeight="1" x14ac:dyDescent="0.3">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row>
    <row r="282" spans="1:26" ht="12.75" customHeight="1" x14ac:dyDescent="0.3">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row>
    <row r="283" spans="1:26" ht="12.75" customHeight="1" x14ac:dyDescent="0.3">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row>
    <row r="284" spans="1:26" ht="12.75" customHeight="1" x14ac:dyDescent="0.3">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row>
    <row r="285" spans="1:26" ht="12.75" customHeight="1" x14ac:dyDescent="0.3">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row>
    <row r="286" spans="1:26" ht="12.75" customHeight="1" x14ac:dyDescent="0.3">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row>
    <row r="287" spans="1:26" ht="12.75" customHeight="1" x14ac:dyDescent="0.3">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row>
    <row r="288" spans="1:26" ht="12.75" customHeight="1" x14ac:dyDescent="0.3">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row>
    <row r="289" spans="1:26" ht="12.75" customHeight="1" x14ac:dyDescent="0.3">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row>
    <row r="290" spans="1:26" ht="12.75" customHeight="1" x14ac:dyDescent="0.3">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row>
    <row r="291" spans="1:26" ht="12.75" customHeight="1" x14ac:dyDescent="0.3">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row>
    <row r="292" spans="1:26" ht="12.75" customHeight="1" x14ac:dyDescent="0.3">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row>
    <row r="293" spans="1:26" ht="12.75" customHeight="1" x14ac:dyDescent="0.3">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row>
    <row r="294" spans="1:26" ht="12.75" customHeight="1" x14ac:dyDescent="0.3">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row>
    <row r="295" spans="1:26" ht="12.75" customHeight="1" x14ac:dyDescent="0.3">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row>
    <row r="296" spans="1:26" ht="12.75" customHeight="1" x14ac:dyDescent="0.3">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row>
    <row r="297" spans="1:26" ht="12.75" customHeight="1" x14ac:dyDescent="0.3">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row>
    <row r="298" spans="1:26" ht="12.75" customHeight="1" x14ac:dyDescent="0.3">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row>
    <row r="299" spans="1:26" ht="12.75" customHeight="1" x14ac:dyDescent="0.3">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c r="Z299" s="116"/>
    </row>
    <row r="300" spans="1:26" ht="12.75" customHeight="1" x14ac:dyDescent="0.3">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c r="Z300" s="116"/>
    </row>
    <row r="301" spans="1:26" ht="12.75" customHeight="1" x14ac:dyDescent="0.3">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row>
    <row r="302" spans="1:26" ht="12.75" customHeight="1" x14ac:dyDescent="0.3">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row>
    <row r="303" spans="1:26" ht="12.75" customHeight="1" x14ac:dyDescent="0.3">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row>
    <row r="304" spans="1:26" ht="12.75" customHeight="1" x14ac:dyDescent="0.3">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row>
    <row r="305" spans="1:26" ht="12.75" customHeight="1" x14ac:dyDescent="0.3">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row>
    <row r="306" spans="1:26" ht="12.75" customHeight="1" x14ac:dyDescent="0.3">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row>
    <row r="307" spans="1:26" ht="12.75" customHeight="1" x14ac:dyDescent="0.3">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row>
    <row r="308" spans="1:26" ht="12.75" customHeight="1" x14ac:dyDescent="0.3">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row>
    <row r="309" spans="1:26" ht="12.75" customHeight="1" x14ac:dyDescent="0.3">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row>
    <row r="310" spans="1:26" ht="12.75" customHeight="1" x14ac:dyDescent="0.3">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row>
    <row r="311" spans="1:26" ht="12.75" customHeight="1" x14ac:dyDescent="0.3">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row>
    <row r="312" spans="1:26" ht="12.75" customHeight="1" x14ac:dyDescent="0.3">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row>
    <row r="313" spans="1:26" ht="12.75" customHeight="1" x14ac:dyDescent="0.3">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row>
    <row r="314" spans="1:26" ht="12.75" customHeight="1" x14ac:dyDescent="0.3">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row>
    <row r="315" spans="1:26" ht="12.75" customHeight="1" x14ac:dyDescent="0.3">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row>
    <row r="316" spans="1:26" ht="12.75" customHeight="1" x14ac:dyDescent="0.3">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row>
    <row r="317" spans="1:26" ht="12.75" customHeight="1" x14ac:dyDescent="0.3">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row>
    <row r="318" spans="1:26" ht="12.75" customHeight="1" x14ac:dyDescent="0.3">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row>
    <row r="319" spans="1:26" ht="12.75" customHeight="1" x14ac:dyDescent="0.3">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row>
    <row r="320" spans="1:26" ht="12.75" customHeight="1" x14ac:dyDescent="0.3">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row>
    <row r="321" spans="1:26" ht="12.75" customHeight="1" x14ac:dyDescent="0.3">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row>
    <row r="322" spans="1:26" ht="12.75" customHeight="1" x14ac:dyDescent="0.3">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row>
    <row r="323" spans="1:26" ht="12.75" customHeight="1" x14ac:dyDescent="0.3">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row>
    <row r="324" spans="1:26" ht="12.75" customHeight="1" x14ac:dyDescent="0.3">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row>
    <row r="325" spans="1:26" ht="12.75" customHeight="1" x14ac:dyDescent="0.3">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row>
    <row r="326" spans="1:26" ht="12.75" customHeight="1" x14ac:dyDescent="0.3">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row>
    <row r="327" spans="1:26" ht="12.75" customHeight="1" x14ac:dyDescent="0.3">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row>
    <row r="328" spans="1:26" ht="12.75" customHeight="1" x14ac:dyDescent="0.3">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row>
    <row r="329" spans="1:26" ht="12.75" customHeight="1" x14ac:dyDescent="0.3">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row>
    <row r="330" spans="1:26" ht="12.75" customHeight="1" x14ac:dyDescent="0.3">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row>
    <row r="331" spans="1:26" ht="12.75" customHeight="1" x14ac:dyDescent="0.3">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row>
    <row r="332" spans="1:26" ht="12.75" customHeight="1" x14ac:dyDescent="0.3">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c r="Z332" s="116"/>
    </row>
    <row r="333" spans="1:26" ht="12.75" customHeight="1" x14ac:dyDescent="0.3">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c r="Z333" s="116"/>
    </row>
    <row r="334" spans="1:26" ht="12.75" customHeight="1" x14ac:dyDescent="0.3">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row>
    <row r="335" spans="1:26" ht="12.75" customHeight="1" x14ac:dyDescent="0.3">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row>
    <row r="336" spans="1:26" ht="12.75" customHeight="1" x14ac:dyDescent="0.3">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row>
    <row r="337" spans="1:26" ht="12.75" customHeight="1" x14ac:dyDescent="0.3">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row>
    <row r="338" spans="1:26" ht="12.75" customHeight="1" x14ac:dyDescent="0.3">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row>
    <row r="339" spans="1:26" ht="12.75" customHeight="1" x14ac:dyDescent="0.3">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row>
    <row r="340" spans="1:26" ht="12.75" customHeight="1" x14ac:dyDescent="0.3">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row>
    <row r="341" spans="1:26" ht="12.75" customHeight="1" x14ac:dyDescent="0.3">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row>
    <row r="342" spans="1:26" ht="12.75" customHeight="1" x14ac:dyDescent="0.3">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row>
    <row r="343" spans="1:26" ht="12.75" customHeight="1" x14ac:dyDescent="0.3">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row>
    <row r="344" spans="1:26" ht="12.75" customHeight="1" x14ac:dyDescent="0.3">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row>
    <row r="345" spans="1:26" ht="12.75" customHeight="1" x14ac:dyDescent="0.3">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row>
    <row r="346" spans="1:26" ht="12.75" customHeight="1" x14ac:dyDescent="0.3">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row>
    <row r="347" spans="1:26" ht="12.75" customHeight="1" x14ac:dyDescent="0.3">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row>
    <row r="348" spans="1:26" ht="12.75" customHeight="1" x14ac:dyDescent="0.3">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row>
    <row r="349" spans="1:26" ht="12.75" customHeight="1" x14ac:dyDescent="0.3">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row>
    <row r="350" spans="1:26" ht="12.75" customHeight="1" x14ac:dyDescent="0.3">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row>
    <row r="351" spans="1:26" ht="12.75" customHeight="1" x14ac:dyDescent="0.3">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row>
    <row r="352" spans="1:26" ht="12.75" customHeight="1" x14ac:dyDescent="0.3">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row>
    <row r="353" spans="1:26" ht="12.75" customHeight="1" x14ac:dyDescent="0.3">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row>
    <row r="354" spans="1:26" ht="12.75" customHeight="1" x14ac:dyDescent="0.3">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row>
    <row r="355" spans="1:26" ht="12.75" customHeight="1" x14ac:dyDescent="0.3">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row>
    <row r="356" spans="1:26" ht="12.75" customHeight="1" x14ac:dyDescent="0.3">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row>
    <row r="357" spans="1:26" ht="12.75" customHeight="1" x14ac:dyDescent="0.3">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row>
    <row r="358" spans="1:26" ht="12.75" customHeight="1" x14ac:dyDescent="0.3">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row>
    <row r="359" spans="1:26" ht="12.75" customHeight="1" x14ac:dyDescent="0.3">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row>
    <row r="360" spans="1:26" ht="12.75" customHeight="1" x14ac:dyDescent="0.3">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row>
    <row r="361" spans="1:26" ht="12.75" customHeight="1" x14ac:dyDescent="0.3">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row>
    <row r="362" spans="1:26" ht="12.75" customHeight="1" x14ac:dyDescent="0.3">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row>
    <row r="363" spans="1:26" ht="12.75" customHeight="1" x14ac:dyDescent="0.3">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row>
    <row r="364" spans="1:26" ht="12.75" customHeight="1" x14ac:dyDescent="0.3">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row>
    <row r="365" spans="1:26" ht="12.75" customHeight="1" x14ac:dyDescent="0.3">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c r="Z365" s="116"/>
    </row>
    <row r="366" spans="1:26" ht="12.75" customHeight="1" x14ac:dyDescent="0.3">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c r="Z366" s="116"/>
    </row>
    <row r="367" spans="1:26" ht="12.75" customHeight="1" x14ac:dyDescent="0.3">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row>
    <row r="368" spans="1:26" ht="12.75" customHeight="1" x14ac:dyDescent="0.3">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row>
    <row r="369" spans="1:26" ht="12.75" customHeight="1" x14ac:dyDescent="0.3">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row>
    <row r="370" spans="1:26" ht="12.75" customHeight="1" x14ac:dyDescent="0.3">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row>
    <row r="371" spans="1:26" ht="12.75" customHeight="1" x14ac:dyDescent="0.3">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row>
    <row r="372" spans="1:26" ht="12.75" customHeight="1" x14ac:dyDescent="0.3">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row>
    <row r="373" spans="1:26" ht="12.75" customHeight="1" x14ac:dyDescent="0.3">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row>
    <row r="374" spans="1:26" ht="12.75" customHeight="1" x14ac:dyDescent="0.3">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row>
    <row r="375" spans="1:26" ht="12.75" customHeight="1" x14ac:dyDescent="0.3">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row>
    <row r="376" spans="1:26" ht="12.75" customHeight="1" x14ac:dyDescent="0.3">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row>
    <row r="377" spans="1:26" ht="12.75" customHeight="1" x14ac:dyDescent="0.3">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row>
    <row r="378" spans="1:26" ht="12.75" customHeight="1" x14ac:dyDescent="0.3">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row>
    <row r="379" spans="1:26" ht="12.75" customHeight="1" x14ac:dyDescent="0.3">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row>
    <row r="380" spans="1:26" ht="12.75" customHeight="1" x14ac:dyDescent="0.3">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row>
    <row r="381" spans="1:26" ht="12.75" customHeight="1" x14ac:dyDescent="0.3">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row>
    <row r="382" spans="1:26" ht="12.75" customHeight="1" x14ac:dyDescent="0.3">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row>
    <row r="383" spans="1:26" ht="12.75" customHeight="1" x14ac:dyDescent="0.3">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row>
    <row r="384" spans="1:26" ht="12.75" customHeight="1" x14ac:dyDescent="0.3">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row>
    <row r="385" spans="1:26" ht="12.75" customHeight="1" x14ac:dyDescent="0.3">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row>
    <row r="386" spans="1:26" ht="12.75" customHeight="1" x14ac:dyDescent="0.3">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row>
    <row r="387" spans="1:26" ht="12.75" customHeight="1" x14ac:dyDescent="0.3">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row>
    <row r="388" spans="1:26" ht="12.75" customHeight="1" x14ac:dyDescent="0.3">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row>
    <row r="389" spans="1:26" ht="12.75" customHeight="1" x14ac:dyDescent="0.3">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row>
    <row r="390" spans="1:26" ht="12.75" customHeight="1" x14ac:dyDescent="0.3">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row>
    <row r="391" spans="1:26" ht="12.75" customHeight="1" x14ac:dyDescent="0.3">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row>
    <row r="392" spans="1:26" ht="12.75" customHeight="1" x14ac:dyDescent="0.3">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row>
    <row r="393" spans="1:26" ht="12.75" customHeight="1" x14ac:dyDescent="0.3">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row>
    <row r="394" spans="1:26" ht="12.75" customHeight="1" x14ac:dyDescent="0.3">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row>
    <row r="395" spans="1:26" ht="12.75" customHeight="1" x14ac:dyDescent="0.3">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row>
    <row r="396" spans="1:26" ht="12.75" customHeight="1" x14ac:dyDescent="0.3">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row>
    <row r="397" spans="1:26" ht="12.75" customHeight="1" x14ac:dyDescent="0.3">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row>
    <row r="398" spans="1:26" ht="12.75" customHeight="1" x14ac:dyDescent="0.3">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c r="Z398" s="116"/>
    </row>
    <row r="399" spans="1:26" ht="12.75" customHeight="1" x14ac:dyDescent="0.3">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c r="Z399" s="116"/>
    </row>
    <row r="400" spans="1:26" ht="12.75" customHeight="1" x14ac:dyDescent="0.3">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row>
    <row r="401" spans="1:26" ht="12.75" customHeight="1" x14ac:dyDescent="0.3">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row>
    <row r="402" spans="1:26" ht="12.75" customHeight="1" x14ac:dyDescent="0.3">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row>
    <row r="403" spans="1:26" ht="12.75" customHeight="1" x14ac:dyDescent="0.3">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row>
    <row r="404" spans="1:26" ht="12.75" customHeight="1" x14ac:dyDescent="0.3">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row>
    <row r="405" spans="1:26" ht="12.75" customHeight="1" x14ac:dyDescent="0.3">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row>
    <row r="406" spans="1:26" ht="12.75" customHeight="1" x14ac:dyDescent="0.3">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row>
    <row r="407" spans="1:26" ht="12.75" customHeight="1" x14ac:dyDescent="0.3">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row>
    <row r="408" spans="1:26" ht="12.75" customHeight="1" x14ac:dyDescent="0.3">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row>
    <row r="409" spans="1:26" ht="12.75" customHeight="1" x14ac:dyDescent="0.3">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row>
    <row r="410" spans="1:26" ht="12.75" customHeight="1" x14ac:dyDescent="0.3">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row>
    <row r="411" spans="1:26" ht="12.75" customHeight="1" x14ac:dyDescent="0.3">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row>
    <row r="412" spans="1:26" ht="12.75" customHeight="1" x14ac:dyDescent="0.3">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row>
    <row r="413" spans="1:26" ht="12.75" customHeight="1" x14ac:dyDescent="0.3">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row>
    <row r="414" spans="1:26" ht="12.75" customHeight="1" x14ac:dyDescent="0.3">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row>
    <row r="415" spans="1:26" ht="12.75" customHeight="1" x14ac:dyDescent="0.3">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row>
    <row r="416" spans="1:26" ht="12.75" customHeight="1" x14ac:dyDescent="0.3">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row>
    <row r="417" spans="1:26" ht="12.75" customHeight="1" x14ac:dyDescent="0.3">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row>
    <row r="418" spans="1:26" ht="12.75" customHeight="1" x14ac:dyDescent="0.3">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row>
    <row r="419" spans="1:26" ht="12.75" customHeight="1" x14ac:dyDescent="0.3">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row>
    <row r="420" spans="1:26" ht="12.75" customHeight="1" x14ac:dyDescent="0.3">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row>
    <row r="421" spans="1:26" ht="12.75" customHeight="1" x14ac:dyDescent="0.3">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row>
    <row r="422" spans="1:26" ht="12.75" customHeight="1" x14ac:dyDescent="0.3">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row>
    <row r="423" spans="1:26" ht="12.75" customHeight="1" x14ac:dyDescent="0.3">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row>
    <row r="424" spans="1:26" ht="12.75" customHeight="1" x14ac:dyDescent="0.3">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row>
    <row r="425" spans="1:26" ht="12.75" customHeight="1" x14ac:dyDescent="0.3">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row>
    <row r="426" spans="1:26" ht="12.75" customHeight="1" x14ac:dyDescent="0.3">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row>
    <row r="427" spans="1:26" ht="12.75" customHeight="1" x14ac:dyDescent="0.3">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row>
    <row r="428" spans="1:26" ht="12.75" customHeight="1" x14ac:dyDescent="0.3">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row>
    <row r="429" spans="1:26" ht="12.75" customHeight="1" x14ac:dyDescent="0.3">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row>
    <row r="430" spans="1:26" ht="12.75" customHeight="1" x14ac:dyDescent="0.3">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row>
    <row r="431" spans="1:26" ht="12.75" customHeight="1" x14ac:dyDescent="0.3">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row>
    <row r="432" spans="1:26" ht="12.75" customHeight="1" x14ac:dyDescent="0.3">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row>
    <row r="433" spans="1:26" ht="12.75" customHeight="1" x14ac:dyDescent="0.3">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row>
    <row r="434" spans="1:26" ht="12.75" customHeight="1" x14ac:dyDescent="0.3">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row>
    <row r="435" spans="1:26" ht="12.75" customHeight="1" x14ac:dyDescent="0.3">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row>
    <row r="436" spans="1:26" ht="12.75" customHeight="1" x14ac:dyDescent="0.3">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row>
    <row r="437" spans="1:26" ht="12.75" customHeight="1" x14ac:dyDescent="0.3">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row>
    <row r="438" spans="1:26" ht="12.75" customHeight="1" x14ac:dyDescent="0.3">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row>
    <row r="439" spans="1:26" ht="12.75" customHeight="1" x14ac:dyDescent="0.3">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row>
    <row r="440" spans="1:26" ht="12.75" customHeight="1" x14ac:dyDescent="0.3">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row>
    <row r="441" spans="1:26" ht="12.75" customHeight="1" x14ac:dyDescent="0.3">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row>
    <row r="442" spans="1:26" ht="12.75" customHeight="1" x14ac:dyDescent="0.3">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row>
    <row r="443" spans="1:26" ht="12.75" customHeight="1" x14ac:dyDescent="0.3">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row>
    <row r="444" spans="1:26" ht="12.75" customHeight="1" x14ac:dyDescent="0.3">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row>
    <row r="445" spans="1:26" ht="12.75" customHeight="1" x14ac:dyDescent="0.3">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row>
    <row r="446" spans="1:26" ht="12.75" customHeight="1" x14ac:dyDescent="0.3">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row>
    <row r="447" spans="1:26" ht="12.75" customHeight="1" x14ac:dyDescent="0.3">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row>
    <row r="448" spans="1:26" ht="12.75" customHeight="1" x14ac:dyDescent="0.3">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row>
    <row r="449" spans="1:26" ht="12.75" customHeight="1" x14ac:dyDescent="0.3">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row>
    <row r="450" spans="1:26" ht="12.75" customHeight="1" x14ac:dyDescent="0.3">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row>
    <row r="451" spans="1:26" ht="12.75" customHeight="1" x14ac:dyDescent="0.3">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row>
    <row r="452" spans="1:26" ht="12.75" customHeight="1" x14ac:dyDescent="0.3">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row>
    <row r="453" spans="1:26" ht="12.75" customHeight="1" x14ac:dyDescent="0.3">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row>
    <row r="454" spans="1:26" ht="12.75" customHeight="1" x14ac:dyDescent="0.3">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row>
    <row r="455" spans="1:26" ht="12.75" customHeight="1" x14ac:dyDescent="0.3">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row>
    <row r="456" spans="1:26" ht="12.75" customHeight="1" x14ac:dyDescent="0.3">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row>
    <row r="457" spans="1:26" ht="12.75" customHeight="1" x14ac:dyDescent="0.3">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row>
    <row r="458" spans="1:26" ht="12.75" customHeight="1" x14ac:dyDescent="0.3">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row>
    <row r="459" spans="1:26" ht="12.75" customHeight="1" x14ac:dyDescent="0.3">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row>
    <row r="460" spans="1:26" ht="12.75" customHeight="1" x14ac:dyDescent="0.3">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row>
    <row r="461" spans="1:26" ht="12.75" customHeight="1" x14ac:dyDescent="0.3">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row>
    <row r="462" spans="1:26" ht="12.75" customHeight="1" x14ac:dyDescent="0.3">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row>
    <row r="463" spans="1:26" ht="12.75" customHeight="1" x14ac:dyDescent="0.3">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row>
    <row r="464" spans="1:26" ht="12.75" customHeight="1" x14ac:dyDescent="0.3">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row>
    <row r="465" spans="1:26" ht="12.75" customHeight="1" x14ac:dyDescent="0.3">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row>
    <row r="466" spans="1:26" ht="12.75" customHeight="1" x14ac:dyDescent="0.3">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row>
    <row r="467" spans="1:26" ht="12.75" customHeight="1" x14ac:dyDescent="0.3">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row>
    <row r="468" spans="1:26" ht="12.75" customHeight="1" x14ac:dyDescent="0.3">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row>
    <row r="469" spans="1:26" ht="12.75" customHeight="1" x14ac:dyDescent="0.3">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row>
    <row r="470" spans="1:26" ht="12.75" customHeight="1" x14ac:dyDescent="0.3">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row>
    <row r="471" spans="1:26" ht="12.75" customHeight="1" x14ac:dyDescent="0.3">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row>
    <row r="472" spans="1:26" ht="12.75" customHeight="1" x14ac:dyDescent="0.3">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row>
    <row r="473" spans="1:26" ht="12.75" customHeight="1" x14ac:dyDescent="0.3">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row>
    <row r="474" spans="1:26" ht="12.75" customHeight="1" x14ac:dyDescent="0.3">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row>
    <row r="475" spans="1:26" ht="12.75" customHeight="1" x14ac:dyDescent="0.3">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row>
    <row r="476" spans="1:26" ht="12.75" customHeight="1" x14ac:dyDescent="0.3">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row>
    <row r="477" spans="1:26" ht="12.75" customHeight="1" x14ac:dyDescent="0.3">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row>
    <row r="478" spans="1:26" ht="12.75" customHeight="1" x14ac:dyDescent="0.3">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row>
    <row r="479" spans="1:26" ht="12.75" customHeight="1" x14ac:dyDescent="0.3">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row>
    <row r="480" spans="1:26" ht="12.75" customHeight="1" x14ac:dyDescent="0.3">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row>
    <row r="481" spans="1:26" ht="12.75" customHeight="1" x14ac:dyDescent="0.3">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row>
    <row r="482" spans="1:26" ht="12.75" customHeight="1" x14ac:dyDescent="0.3">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row>
    <row r="483" spans="1:26" ht="12.75" customHeight="1" x14ac:dyDescent="0.3">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row>
    <row r="484" spans="1:26" ht="12.75" customHeight="1" x14ac:dyDescent="0.3">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row>
    <row r="485" spans="1:26" ht="12.75" customHeight="1" x14ac:dyDescent="0.3">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row>
    <row r="486" spans="1:26" ht="12.75" customHeight="1" x14ac:dyDescent="0.3">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row>
    <row r="487" spans="1:26" ht="12.75" customHeight="1" x14ac:dyDescent="0.3">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row>
    <row r="488" spans="1:26" ht="12.75" customHeight="1" x14ac:dyDescent="0.3">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row>
    <row r="489" spans="1:26" ht="12.75" customHeight="1" x14ac:dyDescent="0.3">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row>
    <row r="490" spans="1:26" ht="12.75" customHeight="1" x14ac:dyDescent="0.3">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row>
    <row r="491" spans="1:26" ht="12.75" customHeight="1" x14ac:dyDescent="0.3">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row>
    <row r="492" spans="1:26" ht="12.75" customHeight="1" x14ac:dyDescent="0.3">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row>
    <row r="493" spans="1:26" ht="12.75" customHeight="1" x14ac:dyDescent="0.3">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row>
    <row r="494" spans="1:26" ht="12.75" customHeight="1" x14ac:dyDescent="0.3">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row>
    <row r="495" spans="1:26" ht="12.75" customHeight="1" x14ac:dyDescent="0.3">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row>
    <row r="496" spans="1:26" ht="12.75" customHeight="1" x14ac:dyDescent="0.3">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row>
    <row r="497" spans="1:26" ht="12.75" customHeight="1" x14ac:dyDescent="0.3">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row>
    <row r="498" spans="1:26" ht="12.75" customHeight="1" x14ac:dyDescent="0.3">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row>
    <row r="499" spans="1:26" ht="12.75" customHeight="1" x14ac:dyDescent="0.3">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row>
    <row r="500" spans="1:26" ht="12.75" customHeight="1" x14ac:dyDescent="0.3">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row>
    <row r="501" spans="1:26" ht="12.75" customHeight="1" x14ac:dyDescent="0.3">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row>
    <row r="502" spans="1:26" ht="12.75" customHeight="1" x14ac:dyDescent="0.3">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row>
    <row r="503" spans="1:26" ht="12.75" customHeight="1" x14ac:dyDescent="0.3">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row>
    <row r="504" spans="1:26" ht="12.75" customHeight="1" x14ac:dyDescent="0.3">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row>
    <row r="505" spans="1:26" ht="12.75" customHeight="1" x14ac:dyDescent="0.3">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row>
    <row r="506" spans="1:26" ht="12.75" customHeight="1" x14ac:dyDescent="0.3">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row>
    <row r="507" spans="1:26" ht="12.75" customHeight="1" x14ac:dyDescent="0.3">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row>
    <row r="508" spans="1:26" ht="12.75" customHeight="1" x14ac:dyDescent="0.3">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row>
    <row r="509" spans="1:26" ht="12.75" customHeight="1" x14ac:dyDescent="0.3">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row>
    <row r="510" spans="1:26" ht="12.75" customHeight="1" x14ac:dyDescent="0.3">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row>
    <row r="511" spans="1:26" ht="12.75" customHeight="1" x14ac:dyDescent="0.3">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row>
    <row r="512" spans="1:26" ht="12.75" customHeight="1" x14ac:dyDescent="0.3">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row>
    <row r="513" spans="1:26" ht="12.75" customHeight="1" x14ac:dyDescent="0.3">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row>
    <row r="514" spans="1:26" ht="12.75" customHeight="1" x14ac:dyDescent="0.3">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row>
    <row r="515" spans="1:26" ht="12.75" customHeight="1" x14ac:dyDescent="0.3">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row>
    <row r="516" spans="1:26" ht="12.75" customHeight="1" x14ac:dyDescent="0.3">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row>
    <row r="517" spans="1:26" ht="12.75" customHeight="1" x14ac:dyDescent="0.3">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row>
    <row r="518" spans="1:26" ht="12.75" customHeight="1" x14ac:dyDescent="0.3">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row>
    <row r="519" spans="1:26" ht="12.75" customHeight="1" x14ac:dyDescent="0.3">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row>
    <row r="520" spans="1:26" ht="12.75" customHeight="1" x14ac:dyDescent="0.3">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row>
    <row r="521" spans="1:26" ht="12.75" customHeight="1" x14ac:dyDescent="0.3">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row>
    <row r="522" spans="1:26" ht="12.75" customHeight="1" x14ac:dyDescent="0.3">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row>
    <row r="523" spans="1:26" ht="12.75" customHeight="1" x14ac:dyDescent="0.3">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row>
    <row r="524" spans="1:26" ht="12.75" customHeight="1" x14ac:dyDescent="0.3">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row>
    <row r="525" spans="1:26" ht="12.75" customHeight="1" x14ac:dyDescent="0.3">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row>
    <row r="526" spans="1:26" ht="12.75" customHeight="1" x14ac:dyDescent="0.3">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row>
    <row r="527" spans="1:26" ht="12.75" customHeight="1" x14ac:dyDescent="0.3">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row>
    <row r="528" spans="1:26" ht="12.75" customHeight="1" x14ac:dyDescent="0.3">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row>
    <row r="529" spans="1:26" ht="12.75" customHeight="1" x14ac:dyDescent="0.3">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row>
    <row r="530" spans="1:26" ht="12.75" customHeight="1" x14ac:dyDescent="0.3">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row>
    <row r="531" spans="1:26" ht="12.75" customHeight="1" x14ac:dyDescent="0.3">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row>
    <row r="532" spans="1:26" ht="12.75" customHeight="1" x14ac:dyDescent="0.3">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row>
    <row r="533" spans="1:26" ht="12.75" customHeight="1" x14ac:dyDescent="0.3">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row>
    <row r="534" spans="1:26" ht="12.75" customHeight="1" x14ac:dyDescent="0.3">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row>
    <row r="535" spans="1:26" ht="12.75" customHeight="1" x14ac:dyDescent="0.3">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row>
    <row r="536" spans="1:26" ht="12.75" customHeight="1" x14ac:dyDescent="0.3">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row>
    <row r="537" spans="1:26" ht="12.75" customHeight="1" x14ac:dyDescent="0.3">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row>
    <row r="538" spans="1:26" ht="12.75" customHeight="1" x14ac:dyDescent="0.3">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row>
    <row r="539" spans="1:26" ht="12.75" customHeight="1" x14ac:dyDescent="0.3">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row>
    <row r="540" spans="1:26" ht="12.75" customHeight="1" x14ac:dyDescent="0.3">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row>
    <row r="541" spans="1:26" ht="12.75" customHeight="1" x14ac:dyDescent="0.3">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row>
    <row r="542" spans="1:26" ht="12.75" customHeight="1" x14ac:dyDescent="0.3">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row>
    <row r="543" spans="1:26" ht="12.75" customHeight="1" x14ac:dyDescent="0.3">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row>
    <row r="544" spans="1:26" ht="12.75" customHeight="1" x14ac:dyDescent="0.3">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row>
    <row r="545" spans="1:26" ht="12.75" customHeight="1" x14ac:dyDescent="0.3">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row>
    <row r="546" spans="1:26" ht="12.75" customHeight="1" x14ac:dyDescent="0.3">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row>
    <row r="547" spans="1:26" ht="12.75" customHeight="1" x14ac:dyDescent="0.3">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row>
    <row r="548" spans="1:26" ht="12.75" customHeight="1" x14ac:dyDescent="0.3">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row>
    <row r="549" spans="1:26" ht="12.75" customHeight="1" x14ac:dyDescent="0.3">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row>
    <row r="550" spans="1:26" ht="12.75" customHeight="1" x14ac:dyDescent="0.3">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row>
    <row r="551" spans="1:26" ht="12.75" customHeight="1" x14ac:dyDescent="0.3">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row>
    <row r="552" spans="1:26" ht="12.75" customHeight="1" x14ac:dyDescent="0.3">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row>
    <row r="553" spans="1:26" ht="12.75" customHeight="1" x14ac:dyDescent="0.3">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row>
    <row r="554" spans="1:26" ht="12.75" customHeight="1" x14ac:dyDescent="0.3">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row>
    <row r="555" spans="1:26" ht="12.75" customHeight="1" x14ac:dyDescent="0.3">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row>
    <row r="556" spans="1:26" ht="12.75" customHeight="1" x14ac:dyDescent="0.3">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row>
    <row r="557" spans="1:26" ht="12.75" customHeight="1" x14ac:dyDescent="0.3">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row>
    <row r="558" spans="1:26" ht="12.75" customHeight="1" x14ac:dyDescent="0.3">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row>
    <row r="559" spans="1:26" ht="12.75" customHeight="1" x14ac:dyDescent="0.3">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row>
    <row r="560" spans="1:26" ht="12.75" customHeight="1" x14ac:dyDescent="0.3">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row>
    <row r="561" spans="1:26" ht="12.75" customHeight="1" x14ac:dyDescent="0.3">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row>
    <row r="562" spans="1:26" ht="12.75" customHeight="1" x14ac:dyDescent="0.3">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row>
    <row r="563" spans="1:26" ht="12.75" customHeight="1" x14ac:dyDescent="0.3">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row>
    <row r="564" spans="1:26" ht="12.75" customHeight="1" x14ac:dyDescent="0.3">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row>
    <row r="565" spans="1:26" ht="12.75" customHeight="1" x14ac:dyDescent="0.3">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row>
    <row r="566" spans="1:26" ht="12.75" customHeight="1" x14ac:dyDescent="0.3">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row>
    <row r="567" spans="1:26" ht="12.75" customHeight="1" x14ac:dyDescent="0.3">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row>
    <row r="568" spans="1:26" ht="12.75" customHeight="1" x14ac:dyDescent="0.3">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row>
    <row r="569" spans="1:26" ht="12.75" customHeight="1" x14ac:dyDescent="0.3">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row>
    <row r="570" spans="1:26" ht="12.75" customHeight="1" x14ac:dyDescent="0.3">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row>
    <row r="571" spans="1:26" ht="12.75" customHeight="1" x14ac:dyDescent="0.3">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row>
    <row r="572" spans="1:26" ht="12.75" customHeight="1" x14ac:dyDescent="0.3">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row>
    <row r="573" spans="1:26" ht="12.75" customHeight="1" x14ac:dyDescent="0.3">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row>
    <row r="574" spans="1:26" ht="12.75" customHeight="1" x14ac:dyDescent="0.3">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row>
    <row r="575" spans="1:26" ht="12.75" customHeight="1" x14ac:dyDescent="0.3">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row>
    <row r="576" spans="1:26" ht="12.75" customHeight="1" x14ac:dyDescent="0.3">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row>
    <row r="577" spans="1:26" ht="12.75" customHeight="1" x14ac:dyDescent="0.3">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row>
    <row r="578" spans="1:26" ht="12.75" customHeight="1" x14ac:dyDescent="0.3">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row>
    <row r="579" spans="1:26" ht="12.75" customHeight="1" x14ac:dyDescent="0.3">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row>
    <row r="580" spans="1:26" ht="12.75" customHeight="1" x14ac:dyDescent="0.3">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row>
    <row r="581" spans="1:26" ht="12.75" customHeight="1" x14ac:dyDescent="0.3">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row>
    <row r="582" spans="1:26" ht="12.75" customHeight="1" x14ac:dyDescent="0.3">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row>
    <row r="583" spans="1:26" ht="12.75" customHeight="1" x14ac:dyDescent="0.3">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row>
    <row r="584" spans="1:26" ht="12.75" customHeight="1" x14ac:dyDescent="0.3">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row>
    <row r="585" spans="1:26" ht="12.75" customHeight="1" x14ac:dyDescent="0.3">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row>
    <row r="586" spans="1:26" ht="12.75" customHeight="1" x14ac:dyDescent="0.3">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row>
    <row r="587" spans="1:26" ht="12.75" customHeight="1" x14ac:dyDescent="0.3">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row>
    <row r="588" spans="1:26" ht="12.75" customHeight="1" x14ac:dyDescent="0.3">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row>
    <row r="589" spans="1:26" ht="12.75" customHeight="1" x14ac:dyDescent="0.3">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row>
    <row r="590" spans="1:26" ht="12.75" customHeight="1" x14ac:dyDescent="0.3">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row>
    <row r="591" spans="1:26" ht="12.75" customHeight="1" x14ac:dyDescent="0.3">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row>
    <row r="592" spans="1:26" ht="12.75" customHeight="1" x14ac:dyDescent="0.3">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row>
    <row r="593" spans="1:26" ht="12.75" customHeight="1" x14ac:dyDescent="0.3">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row>
    <row r="594" spans="1:26" ht="12.75" customHeight="1" x14ac:dyDescent="0.3">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row>
    <row r="595" spans="1:26" ht="12.75" customHeight="1" x14ac:dyDescent="0.3">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c r="Z595" s="116"/>
    </row>
    <row r="596" spans="1:26" ht="12.75" customHeight="1" x14ac:dyDescent="0.3">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c r="Z596" s="116"/>
    </row>
    <row r="597" spans="1:26" ht="12.75" customHeight="1" x14ac:dyDescent="0.3">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c r="Z597" s="116"/>
    </row>
    <row r="598" spans="1:26" ht="12.75" customHeight="1" x14ac:dyDescent="0.3">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row>
    <row r="599" spans="1:26" ht="12.75" customHeight="1" x14ac:dyDescent="0.3">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row>
    <row r="600" spans="1:26" ht="12.75" customHeight="1" x14ac:dyDescent="0.3">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row>
    <row r="601" spans="1:26" ht="12.75" customHeight="1" x14ac:dyDescent="0.3">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row>
    <row r="602" spans="1:26" ht="12.75" customHeight="1" x14ac:dyDescent="0.3">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row>
    <row r="603" spans="1:26" ht="12.75" customHeight="1" x14ac:dyDescent="0.3">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row>
    <row r="604" spans="1:26" ht="12.75" customHeight="1" x14ac:dyDescent="0.3">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row>
    <row r="605" spans="1:26" ht="12.75" customHeight="1" x14ac:dyDescent="0.3">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row>
    <row r="606" spans="1:26" ht="12.75" customHeight="1" x14ac:dyDescent="0.3">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row>
    <row r="607" spans="1:26" ht="12.75" customHeight="1" x14ac:dyDescent="0.3">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row>
    <row r="608" spans="1:26" ht="12.75" customHeight="1" x14ac:dyDescent="0.3">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row>
    <row r="609" spans="1:26" ht="12.75" customHeight="1" x14ac:dyDescent="0.3">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row>
    <row r="610" spans="1:26" ht="12.75" customHeight="1" x14ac:dyDescent="0.3">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row>
    <row r="611" spans="1:26" ht="12.75" customHeight="1" x14ac:dyDescent="0.3">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row>
    <row r="612" spans="1:26" ht="12.75" customHeight="1" x14ac:dyDescent="0.3">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row>
    <row r="613" spans="1:26" ht="12.75" customHeight="1" x14ac:dyDescent="0.3">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row>
    <row r="614" spans="1:26" ht="12.75" customHeight="1" x14ac:dyDescent="0.3">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row>
    <row r="615" spans="1:26" ht="12.75" customHeight="1" x14ac:dyDescent="0.3">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row>
    <row r="616" spans="1:26" ht="12.75" customHeight="1" x14ac:dyDescent="0.3">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row>
    <row r="617" spans="1:26" ht="12.75" customHeight="1" x14ac:dyDescent="0.3">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row>
    <row r="618" spans="1:26" ht="12.75" customHeight="1" x14ac:dyDescent="0.3">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row>
    <row r="619" spans="1:26" ht="12.75" customHeight="1" x14ac:dyDescent="0.3">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row>
    <row r="620" spans="1:26" ht="12.75" customHeight="1" x14ac:dyDescent="0.3">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row>
    <row r="621" spans="1:26" ht="12.75" customHeight="1" x14ac:dyDescent="0.3">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row>
    <row r="622" spans="1:26" ht="12.75" customHeight="1" x14ac:dyDescent="0.3">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row>
    <row r="623" spans="1:26" ht="12.75" customHeight="1" x14ac:dyDescent="0.3">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row>
    <row r="624" spans="1:26" ht="12.75" customHeight="1" x14ac:dyDescent="0.3">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row>
    <row r="625" spans="1:26" ht="12.75" customHeight="1" x14ac:dyDescent="0.3">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row>
    <row r="626" spans="1:26" ht="12.75" customHeight="1" x14ac:dyDescent="0.3">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row>
    <row r="627" spans="1:26" ht="12.75" customHeight="1" x14ac:dyDescent="0.3">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row>
    <row r="628" spans="1:26" ht="12.75" customHeight="1" x14ac:dyDescent="0.3">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c r="Z628" s="116"/>
    </row>
    <row r="629" spans="1:26" ht="12.75" customHeight="1" x14ac:dyDescent="0.3">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c r="Z629" s="116"/>
    </row>
    <row r="630" spans="1:26" ht="12.75" customHeight="1" x14ac:dyDescent="0.3">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c r="Z630" s="116"/>
    </row>
    <row r="631" spans="1:26" ht="12.75" customHeight="1" x14ac:dyDescent="0.3">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row>
    <row r="632" spans="1:26" ht="12.75" customHeight="1" x14ac:dyDescent="0.3">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row>
    <row r="633" spans="1:26" ht="12.75" customHeight="1" x14ac:dyDescent="0.3">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row>
    <row r="634" spans="1:26" ht="12.75" customHeight="1" x14ac:dyDescent="0.3">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row>
    <row r="635" spans="1:26" ht="12.75" customHeight="1" x14ac:dyDescent="0.3">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row>
    <row r="636" spans="1:26" ht="12.75" customHeight="1" x14ac:dyDescent="0.3">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row>
    <row r="637" spans="1:26" ht="12.75" customHeight="1" x14ac:dyDescent="0.3">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row>
    <row r="638" spans="1:26" ht="12.75" customHeight="1" x14ac:dyDescent="0.3">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row>
    <row r="639" spans="1:26" ht="12.75" customHeight="1" x14ac:dyDescent="0.3">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row>
    <row r="640" spans="1:26" ht="12.75" customHeight="1" x14ac:dyDescent="0.3">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row>
    <row r="641" spans="1:26" ht="12.75" customHeight="1" x14ac:dyDescent="0.3">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row>
    <row r="642" spans="1:26" ht="12.75" customHeight="1" x14ac:dyDescent="0.3">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row>
    <row r="643" spans="1:26" ht="12.75" customHeight="1" x14ac:dyDescent="0.3">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row>
    <row r="644" spans="1:26" ht="12.75" customHeight="1" x14ac:dyDescent="0.3">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row>
    <row r="645" spans="1:26" ht="12.75" customHeight="1" x14ac:dyDescent="0.3">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row>
    <row r="646" spans="1:26" ht="12.75" customHeight="1" x14ac:dyDescent="0.3">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row>
    <row r="647" spans="1:26" ht="12.75" customHeight="1" x14ac:dyDescent="0.3">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row>
    <row r="648" spans="1:26" ht="12.75" customHeight="1" x14ac:dyDescent="0.3">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row>
    <row r="649" spans="1:26" ht="12.75" customHeight="1" x14ac:dyDescent="0.3">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row>
    <row r="650" spans="1:26" ht="12.75" customHeight="1" x14ac:dyDescent="0.3">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row>
    <row r="651" spans="1:26" ht="12.75" customHeight="1" x14ac:dyDescent="0.3">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row>
    <row r="652" spans="1:26" ht="12.75" customHeight="1" x14ac:dyDescent="0.3">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row>
    <row r="653" spans="1:26" ht="12.75" customHeight="1" x14ac:dyDescent="0.3">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row>
    <row r="654" spans="1:26" ht="12.75" customHeight="1" x14ac:dyDescent="0.3">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row>
    <row r="655" spans="1:26" ht="12.75" customHeight="1" x14ac:dyDescent="0.3">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row>
    <row r="656" spans="1:26" ht="12.75" customHeight="1" x14ac:dyDescent="0.3">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row>
    <row r="657" spans="1:26" ht="12.75" customHeight="1" x14ac:dyDescent="0.3">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row>
    <row r="658" spans="1:26" ht="12.75" customHeight="1" x14ac:dyDescent="0.3">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row>
    <row r="659" spans="1:26" ht="12.75" customHeight="1" x14ac:dyDescent="0.3">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row>
    <row r="660" spans="1:26" ht="12.75" customHeight="1" x14ac:dyDescent="0.3">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row>
    <row r="661" spans="1:26" ht="12.75" customHeight="1" x14ac:dyDescent="0.3">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row>
    <row r="662" spans="1:26" ht="12.75" customHeight="1" x14ac:dyDescent="0.3">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row>
    <row r="663" spans="1:26" ht="12.75" customHeight="1" x14ac:dyDescent="0.3">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row>
    <row r="664" spans="1:26" ht="12.75" customHeight="1" x14ac:dyDescent="0.3">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row>
    <row r="665" spans="1:26" ht="12.75" customHeight="1" x14ac:dyDescent="0.3">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row>
    <row r="666" spans="1:26" ht="12.75" customHeight="1" x14ac:dyDescent="0.3">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row>
    <row r="667" spans="1:26" ht="12.75" customHeight="1" x14ac:dyDescent="0.3">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row>
    <row r="668" spans="1:26" ht="12.75" customHeight="1" x14ac:dyDescent="0.3">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row>
    <row r="669" spans="1:26" ht="12.75" customHeight="1" x14ac:dyDescent="0.3">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row>
    <row r="670" spans="1:26" ht="12.75" customHeight="1" x14ac:dyDescent="0.3">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row>
    <row r="671" spans="1:26" ht="12.75" customHeight="1" x14ac:dyDescent="0.3">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row>
    <row r="672" spans="1:26" ht="12.75" customHeight="1" x14ac:dyDescent="0.3">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row>
    <row r="673" spans="1:26" ht="12.75" customHeight="1" x14ac:dyDescent="0.3">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row>
    <row r="674" spans="1:26" ht="12.75" customHeight="1" x14ac:dyDescent="0.3">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row>
    <row r="675" spans="1:26" ht="12.75" customHeight="1" x14ac:dyDescent="0.3">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row>
    <row r="676" spans="1:26" ht="12.75" customHeight="1" x14ac:dyDescent="0.3">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row>
    <row r="677" spans="1:26" ht="12.75" customHeight="1" x14ac:dyDescent="0.3">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row>
    <row r="678" spans="1:26" ht="12.75" customHeight="1" x14ac:dyDescent="0.3">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row>
    <row r="679" spans="1:26" ht="12.75" customHeight="1" x14ac:dyDescent="0.3">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row>
    <row r="680" spans="1:26" ht="12.75" customHeight="1" x14ac:dyDescent="0.3">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row>
    <row r="681" spans="1:26" ht="12.75" customHeight="1" x14ac:dyDescent="0.3">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row>
    <row r="682" spans="1:26" ht="12.75" customHeight="1" x14ac:dyDescent="0.3">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row>
    <row r="683" spans="1:26" ht="12.75" customHeight="1" x14ac:dyDescent="0.3">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row>
    <row r="684" spans="1:26" ht="12.75" customHeight="1" x14ac:dyDescent="0.3">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row>
    <row r="685" spans="1:26" ht="12.75" customHeight="1" x14ac:dyDescent="0.3">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row>
    <row r="686" spans="1:26" ht="12.75" customHeight="1" x14ac:dyDescent="0.3">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row>
    <row r="687" spans="1:26" ht="12.75" customHeight="1" x14ac:dyDescent="0.3">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row>
    <row r="688" spans="1:26" ht="12.75" customHeight="1" x14ac:dyDescent="0.3">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row>
    <row r="689" spans="1:26" ht="12.75" customHeight="1" x14ac:dyDescent="0.3">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row>
    <row r="690" spans="1:26" ht="12.75" customHeight="1" x14ac:dyDescent="0.3">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row>
    <row r="691" spans="1:26" ht="12.75" customHeight="1" x14ac:dyDescent="0.3">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row>
    <row r="692" spans="1:26" ht="12.75" customHeight="1" x14ac:dyDescent="0.3">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row>
    <row r="693" spans="1:26" ht="12.75" customHeight="1" x14ac:dyDescent="0.3">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row>
    <row r="694" spans="1:26" ht="12.75" customHeight="1" x14ac:dyDescent="0.3">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row>
    <row r="695" spans="1:26" ht="12.75" customHeight="1" x14ac:dyDescent="0.3">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row>
    <row r="696" spans="1:26" ht="12.75" customHeight="1" x14ac:dyDescent="0.3">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row>
    <row r="697" spans="1:26" ht="12.75" customHeight="1" x14ac:dyDescent="0.3">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row>
    <row r="698" spans="1:26" ht="12.75" customHeight="1" x14ac:dyDescent="0.3">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row>
    <row r="699" spans="1:26" ht="12.75" customHeight="1" x14ac:dyDescent="0.3">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row>
    <row r="700" spans="1:26" ht="12.75" customHeight="1" x14ac:dyDescent="0.3">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row>
    <row r="701" spans="1:26" ht="12.75" customHeight="1" x14ac:dyDescent="0.3">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row>
    <row r="702" spans="1:26" ht="12.75" customHeight="1" x14ac:dyDescent="0.3">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row>
    <row r="703" spans="1:26" ht="12.75" customHeight="1" x14ac:dyDescent="0.3">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row>
    <row r="704" spans="1:26" ht="12.75" customHeight="1" x14ac:dyDescent="0.3">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row>
    <row r="705" spans="1:26" ht="12.75" customHeight="1" x14ac:dyDescent="0.3">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row>
    <row r="706" spans="1:26" ht="12.75" customHeight="1" x14ac:dyDescent="0.3">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row>
    <row r="707" spans="1:26" ht="12.75" customHeight="1" x14ac:dyDescent="0.3">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row>
    <row r="708" spans="1:26" ht="12.75" customHeight="1" x14ac:dyDescent="0.3">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row>
    <row r="709" spans="1:26" ht="12.75" customHeight="1" x14ac:dyDescent="0.3">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row>
    <row r="710" spans="1:26" ht="12.75" customHeight="1" x14ac:dyDescent="0.3">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row>
    <row r="711" spans="1:26" ht="12.75" customHeight="1" x14ac:dyDescent="0.3">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row>
    <row r="712" spans="1:26" ht="12.75" customHeight="1" x14ac:dyDescent="0.3">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row>
    <row r="713" spans="1:26" ht="12.75" customHeight="1" x14ac:dyDescent="0.3">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row>
    <row r="714" spans="1:26" ht="12.75" customHeight="1" x14ac:dyDescent="0.3">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row>
    <row r="715" spans="1:26" ht="12.75" customHeight="1" x14ac:dyDescent="0.3">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row>
    <row r="716" spans="1:26" ht="12.75" customHeight="1" x14ac:dyDescent="0.3">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row>
    <row r="717" spans="1:26" ht="12.75" customHeight="1" x14ac:dyDescent="0.3">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row>
    <row r="718" spans="1:26" ht="12.75" customHeight="1" x14ac:dyDescent="0.3">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row>
    <row r="719" spans="1:26" ht="12.75" customHeight="1" x14ac:dyDescent="0.3">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row>
    <row r="720" spans="1:26" ht="12.75" customHeight="1" x14ac:dyDescent="0.3">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row>
    <row r="721" spans="1:26" ht="12.75" customHeight="1" x14ac:dyDescent="0.3">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row>
    <row r="722" spans="1:26" ht="12.75" customHeight="1" x14ac:dyDescent="0.3">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row>
    <row r="723" spans="1:26" ht="12.75" customHeight="1" x14ac:dyDescent="0.3">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row>
    <row r="724" spans="1:26" ht="12.75" customHeight="1" x14ac:dyDescent="0.3">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row>
    <row r="725" spans="1:26" ht="12.75" customHeight="1" x14ac:dyDescent="0.3">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row>
    <row r="726" spans="1:26" ht="12.75" customHeight="1" x14ac:dyDescent="0.3">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row>
    <row r="727" spans="1:26" ht="12.75" customHeight="1" x14ac:dyDescent="0.3">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c r="Z727" s="116"/>
    </row>
    <row r="728" spans="1:26" ht="12.75" customHeight="1" x14ac:dyDescent="0.3">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c r="Z728" s="116"/>
    </row>
    <row r="729" spans="1:26" ht="12.75" customHeight="1" x14ac:dyDescent="0.3">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c r="Z729" s="116"/>
    </row>
    <row r="730" spans="1:26" ht="12.75" customHeight="1" x14ac:dyDescent="0.3">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row>
    <row r="731" spans="1:26" ht="12.75" customHeight="1" x14ac:dyDescent="0.3">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row>
    <row r="732" spans="1:26" ht="12.75" customHeight="1" x14ac:dyDescent="0.3">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row>
    <row r="733" spans="1:26" ht="12.75" customHeight="1" x14ac:dyDescent="0.3">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row>
    <row r="734" spans="1:26" ht="12.75" customHeight="1" x14ac:dyDescent="0.3">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row>
    <row r="735" spans="1:26" ht="12.75" customHeight="1" x14ac:dyDescent="0.3">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row>
    <row r="736" spans="1:26" ht="12.75" customHeight="1" x14ac:dyDescent="0.3">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row>
    <row r="737" spans="1:26" ht="12.75" customHeight="1" x14ac:dyDescent="0.3">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row>
    <row r="738" spans="1:26" ht="12.75" customHeight="1" x14ac:dyDescent="0.3">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row>
    <row r="739" spans="1:26" ht="12.75" customHeight="1" x14ac:dyDescent="0.3">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row>
    <row r="740" spans="1:26" ht="12.75" customHeight="1" x14ac:dyDescent="0.3">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row>
    <row r="741" spans="1:26" ht="12.75" customHeight="1" x14ac:dyDescent="0.3">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row>
    <row r="742" spans="1:26" ht="12.75" customHeight="1" x14ac:dyDescent="0.3">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row>
    <row r="743" spans="1:26" ht="12.75" customHeight="1" x14ac:dyDescent="0.3">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row>
    <row r="744" spans="1:26" ht="12.75" customHeight="1" x14ac:dyDescent="0.3">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row>
    <row r="745" spans="1:26" ht="12.75" customHeight="1" x14ac:dyDescent="0.3">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row>
    <row r="746" spans="1:26" ht="12.75" customHeight="1" x14ac:dyDescent="0.3">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row>
    <row r="747" spans="1:26" ht="12.75" customHeight="1" x14ac:dyDescent="0.3">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row>
    <row r="748" spans="1:26" ht="12.75" customHeight="1" x14ac:dyDescent="0.3">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row>
    <row r="749" spans="1:26" ht="12.75" customHeight="1" x14ac:dyDescent="0.3">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row>
    <row r="750" spans="1:26" ht="12.75" customHeight="1" x14ac:dyDescent="0.3">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row>
    <row r="751" spans="1:26" ht="12.75" customHeight="1" x14ac:dyDescent="0.3">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row>
    <row r="752" spans="1:26" ht="12.75" customHeight="1" x14ac:dyDescent="0.3">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row>
    <row r="753" spans="1:26" ht="12.75" customHeight="1" x14ac:dyDescent="0.3">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row>
    <row r="754" spans="1:26" ht="12.75" customHeight="1" x14ac:dyDescent="0.3">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row>
    <row r="755" spans="1:26" ht="12.75" customHeight="1" x14ac:dyDescent="0.3">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row>
    <row r="756" spans="1:26" ht="12.75" customHeight="1" x14ac:dyDescent="0.3">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row>
    <row r="757" spans="1:26" ht="12.75" customHeight="1" x14ac:dyDescent="0.3">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row>
    <row r="758" spans="1:26" ht="12.75" customHeight="1" x14ac:dyDescent="0.3">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row>
    <row r="759" spans="1:26" ht="12.75" customHeight="1" x14ac:dyDescent="0.3">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row>
    <row r="760" spans="1:26" ht="12.75" customHeight="1" x14ac:dyDescent="0.3">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c r="Z760" s="116"/>
    </row>
    <row r="761" spans="1:26" ht="12.75" customHeight="1" x14ac:dyDescent="0.3">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c r="Z761" s="116"/>
    </row>
    <row r="762" spans="1:26" ht="12.75" customHeight="1" x14ac:dyDescent="0.3">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c r="Z762" s="116"/>
    </row>
    <row r="763" spans="1:26" ht="12.75" customHeight="1" x14ac:dyDescent="0.3">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row>
    <row r="764" spans="1:26" ht="12.75" customHeight="1" x14ac:dyDescent="0.3">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row>
    <row r="765" spans="1:26" ht="12.75" customHeight="1" x14ac:dyDescent="0.3">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row>
    <row r="766" spans="1:26" ht="12.75" customHeight="1" x14ac:dyDescent="0.3">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row>
    <row r="767" spans="1:26" ht="12.75" customHeight="1" x14ac:dyDescent="0.3">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row>
    <row r="768" spans="1:26" ht="12.75" customHeight="1" x14ac:dyDescent="0.3">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row>
    <row r="769" spans="1:26" ht="12.75" customHeight="1" x14ac:dyDescent="0.3">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row>
    <row r="770" spans="1:26" ht="12.75" customHeight="1" x14ac:dyDescent="0.3">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row>
    <row r="771" spans="1:26" ht="12.75" customHeight="1" x14ac:dyDescent="0.3">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row>
    <row r="772" spans="1:26" ht="12.75" customHeight="1" x14ac:dyDescent="0.3">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row>
    <row r="773" spans="1:26" ht="12.75" customHeight="1" x14ac:dyDescent="0.3">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row>
    <row r="774" spans="1:26" ht="12.75" customHeight="1" x14ac:dyDescent="0.3">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row>
    <row r="775" spans="1:26" ht="12.75" customHeight="1" x14ac:dyDescent="0.3">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row>
    <row r="776" spans="1:26" ht="12.75" customHeight="1" x14ac:dyDescent="0.3">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row>
    <row r="777" spans="1:26" ht="12.75" customHeight="1" x14ac:dyDescent="0.3">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row>
    <row r="778" spans="1:26" ht="12.75" customHeight="1" x14ac:dyDescent="0.3">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row>
    <row r="779" spans="1:26" ht="12.75" customHeight="1" x14ac:dyDescent="0.3">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row>
    <row r="780" spans="1:26" ht="12.75" customHeight="1" x14ac:dyDescent="0.3">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row>
    <row r="781" spans="1:26" ht="12.75" customHeight="1" x14ac:dyDescent="0.3">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row>
    <row r="782" spans="1:26" ht="12.75" customHeight="1" x14ac:dyDescent="0.3">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row>
    <row r="783" spans="1:26" ht="12.75" customHeight="1" x14ac:dyDescent="0.3">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row>
    <row r="784" spans="1:26" ht="12.75" customHeight="1" x14ac:dyDescent="0.3">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row>
    <row r="785" spans="1:26" ht="12.75" customHeight="1" x14ac:dyDescent="0.3">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row>
    <row r="786" spans="1:26" ht="12.75" customHeight="1" x14ac:dyDescent="0.3">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row>
    <row r="787" spans="1:26" ht="12.75" customHeight="1" x14ac:dyDescent="0.3">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row>
    <row r="788" spans="1:26" ht="12.75" customHeight="1" x14ac:dyDescent="0.3">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row>
    <row r="789" spans="1:26" ht="12.75" customHeight="1" x14ac:dyDescent="0.3">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row>
    <row r="790" spans="1:26" ht="12.75" customHeight="1" x14ac:dyDescent="0.3">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row>
    <row r="791" spans="1:26" ht="12.75" customHeight="1" x14ac:dyDescent="0.3">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row>
    <row r="792" spans="1:26" ht="12.75" customHeight="1" x14ac:dyDescent="0.3">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row>
    <row r="793" spans="1:26" ht="12.75" customHeight="1" x14ac:dyDescent="0.3">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c r="Z793" s="116"/>
    </row>
    <row r="794" spans="1:26" ht="12.75" customHeight="1" x14ac:dyDescent="0.3">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row>
    <row r="795" spans="1:26" ht="12.75" customHeight="1" x14ac:dyDescent="0.3">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c r="Z795" s="116"/>
    </row>
    <row r="796" spans="1:26" ht="12.75" customHeight="1" x14ac:dyDescent="0.3">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row>
    <row r="797" spans="1:26" ht="12.75" customHeight="1" x14ac:dyDescent="0.3">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row>
    <row r="798" spans="1:26" ht="12.75" customHeight="1" x14ac:dyDescent="0.3">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row>
    <row r="799" spans="1:26" ht="12.75" customHeight="1" x14ac:dyDescent="0.3">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row>
    <row r="800" spans="1:26" ht="12.75" customHeight="1" x14ac:dyDescent="0.3">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row>
    <row r="801" spans="1:26" ht="12.75" customHeight="1" x14ac:dyDescent="0.3">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row>
    <row r="802" spans="1:26" ht="12.75" customHeight="1" x14ac:dyDescent="0.3">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row>
    <row r="803" spans="1:26" ht="12.75" customHeight="1" x14ac:dyDescent="0.3">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row>
    <row r="804" spans="1:26" ht="12.75" customHeight="1" x14ac:dyDescent="0.3">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row>
    <row r="805" spans="1:26" ht="12.75" customHeight="1" x14ac:dyDescent="0.3">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row>
    <row r="806" spans="1:26" ht="12.75" customHeight="1" x14ac:dyDescent="0.3">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row>
    <row r="807" spans="1:26" ht="12.75" customHeight="1" x14ac:dyDescent="0.3">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row>
    <row r="808" spans="1:26" ht="12.75" customHeight="1" x14ac:dyDescent="0.3">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row>
    <row r="809" spans="1:26" ht="12.75" customHeight="1" x14ac:dyDescent="0.3">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row>
    <row r="810" spans="1:26" ht="12.75" customHeight="1" x14ac:dyDescent="0.3">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row>
    <row r="811" spans="1:26" ht="12.75" customHeight="1" x14ac:dyDescent="0.3">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row>
    <row r="812" spans="1:26" ht="12.75" customHeight="1" x14ac:dyDescent="0.3">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row>
    <row r="813" spans="1:26" ht="12.75" customHeight="1" x14ac:dyDescent="0.3">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row>
    <row r="814" spans="1:26" ht="12.75" customHeight="1" x14ac:dyDescent="0.3">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row>
    <row r="815" spans="1:26" ht="12.75" customHeight="1" x14ac:dyDescent="0.3">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row>
    <row r="816" spans="1:26" ht="12.75" customHeight="1" x14ac:dyDescent="0.3">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row>
    <row r="817" spans="1:26" ht="12.75" customHeight="1" x14ac:dyDescent="0.3">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row>
    <row r="818" spans="1:26" ht="12.75" customHeight="1" x14ac:dyDescent="0.3">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row>
    <row r="819" spans="1:26" ht="12.75" customHeight="1" x14ac:dyDescent="0.3">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row>
    <row r="820" spans="1:26" ht="12.75" customHeight="1" x14ac:dyDescent="0.3">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row>
    <row r="821" spans="1:26" ht="12.75" customHeight="1" x14ac:dyDescent="0.3">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row>
    <row r="822" spans="1:26" ht="12.75" customHeight="1" x14ac:dyDescent="0.3">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row>
    <row r="823" spans="1:26" ht="12.75" customHeight="1" x14ac:dyDescent="0.3">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row>
    <row r="824" spans="1:26" ht="12.75" customHeight="1" x14ac:dyDescent="0.3">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row>
    <row r="825" spans="1:26" ht="12.75" customHeight="1" x14ac:dyDescent="0.3">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row>
    <row r="826" spans="1:26" ht="12.75" customHeight="1" x14ac:dyDescent="0.3">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row>
    <row r="827" spans="1:26" ht="12.75" customHeight="1" x14ac:dyDescent="0.3">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row>
    <row r="828" spans="1:26" ht="12.75" customHeight="1" x14ac:dyDescent="0.3">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row>
    <row r="829" spans="1:26" ht="12.75" customHeight="1" x14ac:dyDescent="0.3">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row>
    <row r="830" spans="1:26" ht="12.75" customHeight="1" x14ac:dyDescent="0.3">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row>
    <row r="831" spans="1:26" ht="12.75" customHeight="1" x14ac:dyDescent="0.3">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row>
    <row r="832" spans="1:26" ht="12.75" customHeight="1" x14ac:dyDescent="0.3">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row>
    <row r="833" spans="1:26" ht="12.75" customHeight="1" x14ac:dyDescent="0.3">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row>
    <row r="834" spans="1:26" ht="12.75" customHeight="1" x14ac:dyDescent="0.3">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row>
    <row r="835" spans="1:26" ht="12.75" customHeight="1" x14ac:dyDescent="0.3">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row>
    <row r="836" spans="1:26" ht="12.75" customHeight="1" x14ac:dyDescent="0.3">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row>
    <row r="837" spans="1:26" ht="12.75" customHeight="1" x14ac:dyDescent="0.3">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row>
    <row r="838" spans="1:26" ht="12.75" customHeight="1" x14ac:dyDescent="0.3">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row>
    <row r="839" spans="1:26" ht="12.75" customHeight="1" x14ac:dyDescent="0.3">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row>
    <row r="840" spans="1:26" ht="12.75" customHeight="1" x14ac:dyDescent="0.3">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row>
    <row r="841" spans="1:26" ht="12.75" customHeight="1" x14ac:dyDescent="0.3">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row>
    <row r="842" spans="1:26" ht="12.75" customHeight="1" x14ac:dyDescent="0.3">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row>
    <row r="843" spans="1:26" ht="12.75" customHeight="1" x14ac:dyDescent="0.3">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row>
    <row r="844" spans="1:26" ht="12.75" customHeight="1" x14ac:dyDescent="0.3">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row>
    <row r="845" spans="1:26" ht="12.75" customHeight="1" x14ac:dyDescent="0.3">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row>
    <row r="846" spans="1:26" ht="12.75" customHeight="1" x14ac:dyDescent="0.3">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row>
    <row r="847" spans="1:26" ht="12.75" customHeight="1" x14ac:dyDescent="0.3">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row>
    <row r="848" spans="1:26" ht="12.75" customHeight="1" x14ac:dyDescent="0.3">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row>
    <row r="849" spans="1:26" ht="12.75" customHeight="1" x14ac:dyDescent="0.3">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row>
    <row r="850" spans="1:26" ht="12.75" customHeight="1" x14ac:dyDescent="0.3">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row>
    <row r="851" spans="1:26" ht="12.75" customHeight="1" x14ac:dyDescent="0.3">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row>
    <row r="852" spans="1:26" ht="12.75" customHeight="1" x14ac:dyDescent="0.3">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row>
    <row r="853" spans="1:26" ht="12.75" customHeight="1" x14ac:dyDescent="0.3">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row>
    <row r="854" spans="1:26" ht="12.75" customHeight="1" x14ac:dyDescent="0.3">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row>
    <row r="855" spans="1:26" ht="12.75" customHeight="1" x14ac:dyDescent="0.3">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row>
    <row r="856" spans="1:26" ht="12.75" customHeight="1" x14ac:dyDescent="0.3">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row>
    <row r="857" spans="1:26" ht="12.75" customHeight="1" x14ac:dyDescent="0.3">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row>
    <row r="858" spans="1:26" ht="12.75" customHeight="1" x14ac:dyDescent="0.3">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row>
    <row r="859" spans="1:26" ht="12.75" customHeight="1" x14ac:dyDescent="0.3">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row>
    <row r="860" spans="1:26" ht="12.75" customHeight="1" x14ac:dyDescent="0.3">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row>
    <row r="861" spans="1:26" ht="12.75" customHeight="1" x14ac:dyDescent="0.3">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row>
    <row r="862" spans="1:26" ht="12.75" customHeight="1" x14ac:dyDescent="0.3">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row>
    <row r="863" spans="1:26" ht="12.75" customHeight="1" x14ac:dyDescent="0.3">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row>
    <row r="864" spans="1:26" ht="12.75" customHeight="1" x14ac:dyDescent="0.3">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row>
    <row r="865" spans="1:26" ht="12.75" customHeight="1" x14ac:dyDescent="0.3">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row>
    <row r="866" spans="1:26" ht="12.75" customHeight="1" x14ac:dyDescent="0.3">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row>
    <row r="867" spans="1:26" ht="12.75" customHeight="1" x14ac:dyDescent="0.3">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row>
    <row r="868" spans="1:26" ht="12.75" customHeight="1" x14ac:dyDescent="0.3">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row>
    <row r="869" spans="1:26" ht="12.75" customHeight="1" x14ac:dyDescent="0.3">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row>
    <row r="870" spans="1:26" ht="12.75" customHeight="1" x14ac:dyDescent="0.3">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row>
    <row r="871" spans="1:26" ht="12.75" customHeight="1" x14ac:dyDescent="0.3">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row>
    <row r="872" spans="1:26" ht="12.75" customHeight="1" x14ac:dyDescent="0.3">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row>
    <row r="873" spans="1:26" ht="12.75" customHeight="1" x14ac:dyDescent="0.3">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row>
    <row r="874" spans="1:26" ht="12.75" customHeight="1" x14ac:dyDescent="0.3">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row>
    <row r="875" spans="1:26" ht="12.75" customHeight="1" x14ac:dyDescent="0.3">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row>
    <row r="876" spans="1:26" ht="12.75" customHeight="1" x14ac:dyDescent="0.3">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row>
    <row r="877" spans="1:26" ht="12.75" customHeight="1" x14ac:dyDescent="0.3">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row>
    <row r="878" spans="1:26" ht="12.75" customHeight="1" x14ac:dyDescent="0.3">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row>
    <row r="879" spans="1:26" ht="12.75" customHeight="1" x14ac:dyDescent="0.3">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row>
    <row r="880" spans="1:26" ht="12.75" customHeight="1" x14ac:dyDescent="0.3">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row>
    <row r="881" spans="1:26" ht="12.75" customHeight="1" x14ac:dyDescent="0.3">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row>
    <row r="882" spans="1:26" ht="12.75" customHeight="1" x14ac:dyDescent="0.3">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row>
    <row r="883" spans="1:26" ht="12.75" customHeight="1" x14ac:dyDescent="0.3">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row>
    <row r="884" spans="1:26" ht="12.75" customHeight="1" x14ac:dyDescent="0.3">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row>
    <row r="885" spans="1:26" ht="12.75" customHeight="1" x14ac:dyDescent="0.3">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row>
    <row r="886" spans="1:26" ht="12.75" customHeight="1" x14ac:dyDescent="0.3">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row>
    <row r="887" spans="1:26" ht="12.75" customHeight="1" x14ac:dyDescent="0.3">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row>
    <row r="888" spans="1:26" ht="12.75" customHeight="1" x14ac:dyDescent="0.3">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row>
    <row r="889" spans="1:26" ht="12.75" customHeight="1" x14ac:dyDescent="0.3">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row>
    <row r="890" spans="1:26" ht="12.75" customHeight="1" x14ac:dyDescent="0.3">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row>
    <row r="891" spans="1:26" ht="12.75" customHeight="1" x14ac:dyDescent="0.3">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row>
    <row r="892" spans="1:26" ht="12.75" customHeight="1" x14ac:dyDescent="0.3">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row>
    <row r="893" spans="1:26" ht="12.75" customHeight="1" x14ac:dyDescent="0.3">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row>
    <row r="894" spans="1:26" ht="12.75" customHeight="1" x14ac:dyDescent="0.3">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row>
    <row r="895" spans="1:26" ht="12.75" customHeight="1" x14ac:dyDescent="0.3">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row>
    <row r="896" spans="1:26" ht="12.75" customHeight="1" x14ac:dyDescent="0.3">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row>
    <row r="897" spans="1:26" ht="12.75" customHeight="1" x14ac:dyDescent="0.3">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row>
    <row r="898" spans="1:26" ht="12.75" customHeight="1" x14ac:dyDescent="0.3">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row>
    <row r="899" spans="1:26" ht="12.75" customHeight="1" x14ac:dyDescent="0.3">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row>
    <row r="900" spans="1:26" ht="12.75" customHeight="1" x14ac:dyDescent="0.3">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row>
    <row r="901" spans="1:26" ht="12.75" customHeight="1" x14ac:dyDescent="0.3">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row>
    <row r="902" spans="1:26" ht="12.75" customHeight="1" x14ac:dyDescent="0.3">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row>
    <row r="903" spans="1:26" ht="12.75" customHeight="1" x14ac:dyDescent="0.3">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row>
    <row r="904" spans="1:26" ht="12.75" customHeight="1" x14ac:dyDescent="0.3">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row>
    <row r="905" spans="1:26" ht="12.75" customHeight="1" x14ac:dyDescent="0.3">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row>
    <row r="906" spans="1:26" ht="12.75" customHeight="1" x14ac:dyDescent="0.3">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row>
    <row r="907" spans="1:26" ht="12.75" customHeight="1" x14ac:dyDescent="0.3">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row>
    <row r="908" spans="1:26" ht="12.75" customHeight="1" x14ac:dyDescent="0.3">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row>
    <row r="909" spans="1:26" ht="12.75" customHeight="1" x14ac:dyDescent="0.3">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row>
    <row r="910" spans="1:26" ht="12.75" customHeight="1" x14ac:dyDescent="0.3">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row>
    <row r="911" spans="1:26" ht="12.75" customHeight="1" x14ac:dyDescent="0.3">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row>
    <row r="912" spans="1:26" ht="12.75" customHeight="1" x14ac:dyDescent="0.3">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row>
    <row r="913" spans="1:26" ht="12.75" customHeight="1" x14ac:dyDescent="0.3">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row>
    <row r="914" spans="1:26" ht="12.75" customHeight="1" x14ac:dyDescent="0.3">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row>
    <row r="915" spans="1:26" ht="12.75" customHeight="1" x14ac:dyDescent="0.3">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row>
    <row r="916" spans="1:26" ht="12.75" customHeight="1" x14ac:dyDescent="0.3">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row>
    <row r="917" spans="1:26" ht="12.75" customHeight="1" x14ac:dyDescent="0.3">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row>
    <row r="918" spans="1:26" ht="12.75" customHeight="1" x14ac:dyDescent="0.3">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row>
    <row r="919" spans="1:26" ht="12.75" customHeight="1" x14ac:dyDescent="0.3">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row>
    <row r="920" spans="1:26" ht="12.75" customHeight="1" x14ac:dyDescent="0.3">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row>
    <row r="921" spans="1:26" ht="12.75" customHeight="1" x14ac:dyDescent="0.3">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row>
    <row r="922" spans="1:26" ht="12.75" customHeight="1" x14ac:dyDescent="0.3">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row>
    <row r="923" spans="1:26" ht="12.75" customHeight="1" x14ac:dyDescent="0.3">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row>
    <row r="924" spans="1:26" ht="12.75" customHeight="1" x14ac:dyDescent="0.3">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row>
    <row r="925" spans="1:26" ht="12.75" customHeight="1" x14ac:dyDescent="0.3">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row>
    <row r="926" spans="1:26" ht="12.75" customHeight="1" x14ac:dyDescent="0.3">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row>
    <row r="927" spans="1:26" ht="12.75" customHeight="1" x14ac:dyDescent="0.3">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row>
    <row r="928" spans="1:26" ht="12.75" customHeight="1" x14ac:dyDescent="0.3">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row>
    <row r="929" spans="1:26" ht="12.75" customHeight="1" x14ac:dyDescent="0.3">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row>
    <row r="930" spans="1:26" ht="12.75" customHeight="1" x14ac:dyDescent="0.3">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row>
    <row r="931" spans="1:26" ht="12.75" customHeight="1" x14ac:dyDescent="0.3">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row>
    <row r="932" spans="1:26" ht="12.75" customHeight="1" x14ac:dyDescent="0.3">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row>
    <row r="933" spans="1:26" ht="12.75" customHeight="1" x14ac:dyDescent="0.3">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row>
    <row r="934" spans="1:26" ht="12.75" customHeight="1" x14ac:dyDescent="0.3">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row>
    <row r="935" spans="1:26" ht="12.75" customHeight="1" x14ac:dyDescent="0.3">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row>
    <row r="936" spans="1:26" ht="12.75" customHeight="1" x14ac:dyDescent="0.3">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row>
    <row r="937" spans="1:26" ht="12.75" customHeight="1" x14ac:dyDescent="0.3">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row>
    <row r="938" spans="1:26" ht="12.75" customHeight="1" x14ac:dyDescent="0.3">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row>
    <row r="939" spans="1:26" ht="12.75" customHeight="1" x14ac:dyDescent="0.3">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row>
    <row r="940" spans="1:26" ht="12.75" customHeight="1" x14ac:dyDescent="0.3">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row>
    <row r="941" spans="1:26" ht="12.75" customHeight="1" x14ac:dyDescent="0.3">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row>
    <row r="942" spans="1:26" ht="12.75" customHeight="1" x14ac:dyDescent="0.3">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row>
    <row r="943" spans="1:26" ht="12.75" customHeight="1" x14ac:dyDescent="0.3">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row>
    <row r="944" spans="1:26" ht="12.75" customHeight="1" x14ac:dyDescent="0.3">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row>
    <row r="945" spans="1:26" ht="12.75" customHeight="1" x14ac:dyDescent="0.3">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row>
    <row r="946" spans="1:26" ht="12.75" customHeight="1" x14ac:dyDescent="0.3">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row>
    <row r="947" spans="1:26" ht="12.75" customHeight="1" x14ac:dyDescent="0.3">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row>
    <row r="948" spans="1:26" ht="12.75" customHeight="1" x14ac:dyDescent="0.3">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row>
    <row r="949" spans="1:26" ht="12.75" customHeight="1" x14ac:dyDescent="0.3">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row>
    <row r="950" spans="1:26" ht="12.75" customHeight="1" x14ac:dyDescent="0.3">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row>
    <row r="951" spans="1:26" ht="12.75" customHeight="1" x14ac:dyDescent="0.3">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row>
    <row r="952" spans="1:26" ht="12.75" customHeight="1" x14ac:dyDescent="0.3">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row>
    <row r="953" spans="1:26" ht="12.75" customHeight="1" x14ac:dyDescent="0.3">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row>
    <row r="954" spans="1:26" ht="12.75" customHeight="1" x14ac:dyDescent="0.3">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row>
    <row r="955" spans="1:26" ht="12.75" customHeight="1" x14ac:dyDescent="0.3">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row>
    <row r="956" spans="1:26" ht="12.75" customHeight="1" x14ac:dyDescent="0.3">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row>
    <row r="957" spans="1:26" ht="12.75" customHeight="1" x14ac:dyDescent="0.3">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row>
    <row r="958" spans="1:26" ht="12.75" customHeight="1" x14ac:dyDescent="0.3">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c r="Z958" s="116"/>
    </row>
    <row r="959" spans="1:26" ht="12.75" customHeight="1" x14ac:dyDescent="0.3">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c r="Z959" s="116"/>
    </row>
    <row r="960" spans="1:26" ht="12.75" customHeight="1" x14ac:dyDescent="0.3">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c r="Z960" s="116"/>
    </row>
    <row r="961" spans="1:26" ht="12.75" customHeight="1" x14ac:dyDescent="0.3">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row>
    <row r="962" spans="1:26" ht="12.75" customHeight="1" x14ac:dyDescent="0.3">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row>
    <row r="963" spans="1:26" ht="12.75" customHeight="1" x14ac:dyDescent="0.3">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row>
    <row r="964" spans="1:26" ht="12.75" customHeight="1" x14ac:dyDescent="0.3">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row>
    <row r="965" spans="1:26" ht="12.75" customHeight="1" x14ac:dyDescent="0.3">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row>
    <row r="966" spans="1:26" ht="12.75" customHeight="1" x14ac:dyDescent="0.3">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row>
    <row r="967" spans="1:26" ht="12.75" customHeight="1" x14ac:dyDescent="0.3">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row>
    <row r="968" spans="1:26" ht="12.75" customHeight="1" x14ac:dyDescent="0.3">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row>
    <row r="969" spans="1:26" ht="12.75" customHeight="1" x14ac:dyDescent="0.3">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row>
    <row r="970" spans="1:26" ht="12.75" customHeight="1" x14ac:dyDescent="0.3">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row>
    <row r="971" spans="1:26" ht="12.75" customHeight="1" x14ac:dyDescent="0.3">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row>
    <row r="972" spans="1:26" ht="12.75" customHeight="1" x14ac:dyDescent="0.3">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row>
    <row r="973" spans="1:26" ht="12.75" customHeight="1" x14ac:dyDescent="0.3">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row>
    <row r="974" spans="1:26" ht="12.75" customHeight="1" x14ac:dyDescent="0.3">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row>
    <row r="975" spans="1:26" ht="12.75" customHeight="1" x14ac:dyDescent="0.3">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row>
    <row r="976" spans="1:26" ht="12.75" customHeight="1" x14ac:dyDescent="0.3">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row>
    <row r="977" spans="1:26" ht="12.75" customHeight="1" x14ac:dyDescent="0.3">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row>
    <row r="978" spans="1:26" ht="12.75" customHeight="1" x14ac:dyDescent="0.3">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row>
    <row r="979" spans="1:26" ht="12.75" customHeight="1" x14ac:dyDescent="0.3">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row>
    <row r="980" spans="1:26" ht="12.75" customHeight="1" x14ac:dyDescent="0.3">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row>
    <row r="981" spans="1:26" ht="12.75" customHeight="1" x14ac:dyDescent="0.3">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row>
    <row r="982" spans="1:26" ht="12.75" customHeight="1" x14ac:dyDescent="0.3">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row>
    <row r="983" spans="1:26" ht="12.75" customHeight="1" x14ac:dyDescent="0.3">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row>
    <row r="984" spans="1:26" ht="12.75" customHeight="1" x14ac:dyDescent="0.3">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row>
    <row r="985" spans="1:26" ht="12.75" customHeight="1" x14ac:dyDescent="0.3">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row>
    <row r="986" spans="1:26" ht="12.75" customHeight="1" x14ac:dyDescent="0.3">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row>
    <row r="987" spans="1:26" ht="12.75" customHeight="1" x14ac:dyDescent="0.3">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row>
    <row r="988" spans="1:26" ht="12.75" customHeight="1" x14ac:dyDescent="0.3">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row>
    <row r="989" spans="1:26" ht="12.75" customHeight="1" x14ac:dyDescent="0.3">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row>
    <row r="990" spans="1:26" ht="12.75" customHeight="1" x14ac:dyDescent="0.3">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row>
    <row r="991" spans="1:26" ht="12.75" customHeight="1" x14ac:dyDescent="0.3">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row>
    <row r="992" spans="1:26" ht="12.75" customHeight="1" x14ac:dyDescent="0.3">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row>
    <row r="993" spans="1:26" ht="12.75" customHeight="1" x14ac:dyDescent="0.3">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row>
    <row r="994" spans="1:26" ht="12.75" customHeight="1" x14ac:dyDescent="0.3">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row>
    <row r="995" spans="1:26" ht="12.75" customHeight="1" x14ac:dyDescent="0.3">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row>
    <row r="996" spans="1:26" ht="12.75" customHeight="1" x14ac:dyDescent="0.3">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row>
    <row r="997" spans="1:26" ht="12.75" customHeight="1" x14ac:dyDescent="0.3">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row>
    <row r="998" spans="1:26" ht="12.75" customHeight="1" x14ac:dyDescent="0.3">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row>
    <row r="999" spans="1:26" ht="12.75" customHeight="1" x14ac:dyDescent="0.3">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row>
    <row r="1000" spans="1:26" ht="12.75" customHeight="1" x14ac:dyDescent="0.3">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Intructivo</vt:lpstr>
      <vt:lpstr>Mapa final</vt:lpstr>
      <vt:lpstr>Opciones Tratamiento</vt:lpstr>
      <vt:lpstr>Matriz Calor Inherente</vt:lpstr>
      <vt:lpstr>Matriz Calor Residual</vt:lpstr>
      <vt:lpstr>Tabla probabilidad</vt:lpstr>
      <vt:lpstr>Tabla Impacto</vt:lpstr>
      <vt:lpstr>Tabla Valoración controles</vt:lpstr>
      <vt:lpstr>Hoja1</vt:lpstr>
      <vt:lpstr>De_corrupción</vt:lpstr>
      <vt:lpstr>De_gestión</vt:lpstr>
      <vt:lpstr>De_seguridad_de_la_información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Ofelia Galvàn</cp:lastModifiedBy>
  <dcterms:created xsi:type="dcterms:W3CDTF">2020-03-24T23:12:47Z</dcterms:created>
  <dcterms:modified xsi:type="dcterms:W3CDTF">2023-09-21T20:51:24Z</dcterms:modified>
</cp:coreProperties>
</file>