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Users\User\Desktop\CUENTA SEPTIEMBRE SSF\"/>
    </mc:Choice>
  </mc:AlternateContent>
  <xr:revisionPtr revIDLastSave="0" documentId="8_{B35B906B-56A3-460E-A8CD-9159B466CF21}" xr6:coauthVersionLast="47" xr6:coauthVersionMax="47" xr10:uidLastSave="{00000000-0000-0000-0000-000000000000}"/>
  <bookViews>
    <workbookView xWindow="-120" yWindow="-120" windowWidth="20730" windowHeight="11160" activeTab="1" xr2:uid="{00000000-000D-0000-FFFF-FFFF00000000}"/>
  </bookViews>
  <sheets>
    <sheet name="Intructivo" sheetId="1" r:id="rId1"/>
    <sheet name="Mapa final" sheetId="2" r:id="rId2"/>
    <sheet name="Opciones Tratamiento" sheetId="8" r:id="rId3"/>
    <sheet name="Matriz Calor Inherente" sheetId="3" r:id="rId4"/>
    <sheet name="Matriz Calor Residual" sheetId="4" r:id="rId5"/>
    <sheet name="Tabla probabilidad" sheetId="5" r:id="rId6"/>
    <sheet name="Tabla Impacto" sheetId="6" r:id="rId7"/>
    <sheet name="Tabla Valoración controles" sheetId="7" r:id="rId8"/>
    <sheet name="Hoja1" sheetId="9" r:id="rId9"/>
  </sheets>
  <externalReferences>
    <externalReference r:id="rId10"/>
  </externalReferences>
  <definedNames>
    <definedName name="De_corrupción">'Opciones Tratamiento'!$I$3</definedName>
    <definedName name="De_gestión">'Opciones Tratamiento'!$I$2</definedName>
    <definedName name="De_seguridad_de_la_información">'Opciones Tratamiento'!$I$4:$I$14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ixqwPtEhObUuHcyVNHEb4MhbHD2A=="/>
    </ext>
  </extLst>
</workbook>
</file>

<file path=xl/calcChain.xml><?xml version="1.0" encoding="utf-8"?>
<calcChain xmlns="http://schemas.openxmlformats.org/spreadsheetml/2006/main">
  <c r="H10" i="2" l="1"/>
  <c r="L10" i="2"/>
  <c r="M10" i="2" s="1"/>
  <c r="AI10" i="2"/>
  <c r="AJ10" i="2" s="1"/>
  <c r="AN10" i="2"/>
  <c r="AO10" i="2"/>
  <c r="AQ10" i="2"/>
  <c r="AX10" i="2" s="1"/>
  <c r="AT10" i="2"/>
  <c r="H40" i="2"/>
  <c r="G57" i="2"/>
  <c r="AZ10" i="2" l="1"/>
  <c r="AY10" i="2"/>
  <c r="BB10" i="2"/>
  <c r="BA10" i="2" s="1"/>
  <c r="AK10" i="2"/>
  <c r="AT69" i="2"/>
  <c r="AQ69" i="2"/>
  <c r="AO69" i="2"/>
  <c r="AN69" i="2"/>
  <c r="AT68" i="2"/>
  <c r="AQ68" i="2"/>
  <c r="AO68" i="2"/>
  <c r="AN68" i="2"/>
  <c r="AT67" i="2"/>
  <c r="AQ67" i="2"/>
  <c r="AO67" i="2"/>
  <c r="AN67" i="2"/>
  <c r="AT66" i="2"/>
  <c r="AQ66" i="2"/>
  <c r="AO66" i="2"/>
  <c r="AN66" i="2"/>
  <c r="AI66" i="2"/>
  <c r="AJ66" i="2" s="1"/>
  <c r="L66" i="2"/>
  <c r="M66" i="2" s="1"/>
  <c r="H66" i="2"/>
  <c r="AT65" i="2"/>
  <c r="AQ65" i="2"/>
  <c r="AO65" i="2"/>
  <c r="AN65" i="2"/>
  <c r="AT64" i="2"/>
  <c r="AQ64" i="2"/>
  <c r="AO64" i="2"/>
  <c r="AN64" i="2"/>
  <c r="AT63" i="2"/>
  <c r="AQ63" i="2"/>
  <c r="AO63" i="2"/>
  <c r="AN63" i="2"/>
  <c r="AT62" i="2"/>
  <c r="AQ62" i="2"/>
  <c r="AO62" i="2"/>
  <c r="AN62" i="2"/>
  <c r="AT61" i="2"/>
  <c r="AQ61" i="2"/>
  <c r="AO61" i="2"/>
  <c r="AN61" i="2"/>
  <c r="AT60" i="2"/>
  <c r="AQ60" i="2"/>
  <c r="AO60" i="2"/>
  <c r="AN60" i="2"/>
  <c r="AI60" i="2"/>
  <c r="AJ60" i="2" s="1"/>
  <c r="L60" i="2"/>
  <c r="M60" i="2" s="1"/>
  <c r="H60" i="2"/>
  <c r="AT59" i="2"/>
  <c r="AQ59" i="2"/>
  <c r="AO59" i="2"/>
  <c r="AN59" i="2"/>
  <c r="AT58" i="2"/>
  <c r="AQ58" i="2"/>
  <c r="AO58" i="2"/>
  <c r="AN58" i="2"/>
  <c r="AT57" i="2"/>
  <c r="AQ57" i="2"/>
  <c r="AO57" i="2"/>
  <c r="AN57" i="2"/>
  <c r="AI57" i="2"/>
  <c r="AJ57" i="2" s="1"/>
  <c r="L57" i="2"/>
  <c r="M57" i="2" s="1"/>
  <c r="H57" i="2"/>
  <c r="AT56" i="2"/>
  <c r="AQ56" i="2"/>
  <c r="AO56" i="2"/>
  <c r="AN56" i="2"/>
  <c r="AT55" i="2"/>
  <c r="AQ55" i="2"/>
  <c r="AO55" i="2"/>
  <c r="AN55" i="2"/>
  <c r="AT54" i="2"/>
  <c r="AQ54" i="2"/>
  <c r="AO54" i="2"/>
  <c r="AN54" i="2"/>
  <c r="AT53" i="2"/>
  <c r="AQ53" i="2"/>
  <c r="AO53" i="2"/>
  <c r="AN53" i="2"/>
  <c r="AI53" i="2"/>
  <c r="AJ53" i="2" s="1"/>
  <c r="L53" i="2"/>
  <c r="M53" i="2" s="1"/>
  <c r="H53" i="2"/>
  <c r="AT52" i="2"/>
  <c r="AQ52" i="2"/>
  <c r="AO52" i="2"/>
  <c r="AN52" i="2"/>
  <c r="AT51" i="2"/>
  <c r="AQ51" i="2"/>
  <c r="AO51" i="2"/>
  <c r="AN51" i="2"/>
  <c r="AT50" i="2"/>
  <c r="AQ50" i="2"/>
  <c r="AO50" i="2"/>
  <c r="AN50" i="2"/>
  <c r="AT49" i="2"/>
  <c r="AQ49" i="2"/>
  <c r="AO49" i="2"/>
  <c r="AN49" i="2"/>
  <c r="AJ49" i="2"/>
  <c r="L49" i="2"/>
  <c r="M49" i="2" s="1"/>
  <c r="H49" i="2"/>
  <c r="AT48" i="2"/>
  <c r="AQ48" i="2"/>
  <c r="AO48" i="2"/>
  <c r="AN48" i="2"/>
  <c r="AT47" i="2"/>
  <c r="AQ47" i="2"/>
  <c r="AO47" i="2"/>
  <c r="AN47" i="2"/>
  <c r="AT46" i="2"/>
  <c r="AQ46" i="2"/>
  <c r="AO46" i="2"/>
  <c r="AN46" i="2"/>
  <c r="AT45" i="2"/>
  <c r="AQ45" i="2"/>
  <c r="AO45" i="2"/>
  <c r="AN45" i="2"/>
  <c r="AI45" i="2"/>
  <c r="AJ45" i="2" s="1"/>
  <c r="L45" i="2"/>
  <c r="M45" i="2" s="1"/>
  <c r="H45" i="2"/>
  <c r="AT44" i="2"/>
  <c r="AQ44" i="2"/>
  <c r="AO44" i="2"/>
  <c r="AN44" i="2"/>
  <c r="AT43" i="2"/>
  <c r="AQ43" i="2"/>
  <c r="AO43" i="2"/>
  <c r="AN43" i="2"/>
  <c r="AT42" i="2"/>
  <c r="AQ42" i="2"/>
  <c r="AO42" i="2"/>
  <c r="AN42" i="2"/>
  <c r="AT41" i="2"/>
  <c r="AQ41" i="2"/>
  <c r="AO41" i="2"/>
  <c r="AN41" i="2"/>
  <c r="AT40" i="2"/>
  <c r="AQ40" i="2"/>
  <c r="AO40" i="2"/>
  <c r="AN40" i="2"/>
  <c r="AI40" i="2"/>
  <c r="AJ40" i="2" s="1"/>
  <c r="L40" i="2"/>
  <c r="M40" i="2" s="1"/>
  <c r="AT39" i="2"/>
  <c r="AQ39" i="2"/>
  <c r="AO39" i="2"/>
  <c r="AN39" i="2"/>
  <c r="AT38" i="2"/>
  <c r="AQ38" i="2"/>
  <c r="AO38" i="2"/>
  <c r="AN38" i="2"/>
  <c r="AT37" i="2"/>
  <c r="AQ37" i="2"/>
  <c r="AO37" i="2"/>
  <c r="AN37" i="2"/>
  <c r="AT36" i="2"/>
  <c r="AQ36" i="2"/>
  <c r="AO36" i="2"/>
  <c r="AN36" i="2"/>
  <c r="AT35" i="2"/>
  <c r="AQ35" i="2"/>
  <c r="AO35" i="2"/>
  <c r="AN35" i="2"/>
  <c r="AI35" i="2"/>
  <c r="AJ35" i="2" s="1"/>
  <c r="L35" i="2"/>
  <c r="M35" i="2" s="1"/>
  <c r="H35" i="2"/>
  <c r="AT34" i="2"/>
  <c r="AQ34" i="2"/>
  <c r="AO34" i="2"/>
  <c r="AN34" i="2"/>
  <c r="AT33" i="2"/>
  <c r="AQ33" i="2"/>
  <c r="AO33" i="2"/>
  <c r="AN33" i="2"/>
  <c r="AT32" i="2"/>
  <c r="AQ32" i="2"/>
  <c r="AO32" i="2"/>
  <c r="AN32" i="2"/>
  <c r="AT31" i="2"/>
  <c r="AQ31" i="2"/>
  <c r="AO31" i="2"/>
  <c r="AN31" i="2"/>
  <c r="AT30" i="2"/>
  <c r="AQ30" i="2"/>
  <c r="AO30" i="2"/>
  <c r="AN30" i="2"/>
  <c r="AI30" i="2"/>
  <c r="AJ30" i="2" s="1"/>
  <c r="L30" i="2"/>
  <c r="M30" i="2" s="1"/>
  <c r="H30" i="2"/>
  <c r="AT29" i="2"/>
  <c r="AQ29" i="2"/>
  <c r="AO29" i="2"/>
  <c r="AN29" i="2"/>
  <c r="AT28" i="2"/>
  <c r="AQ28" i="2"/>
  <c r="AO28" i="2"/>
  <c r="AN28" i="2"/>
  <c r="AT27" i="2"/>
  <c r="AQ27" i="2"/>
  <c r="AO27" i="2"/>
  <c r="AN27" i="2"/>
  <c r="AT26" i="2"/>
  <c r="AQ26" i="2"/>
  <c r="AO26" i="2"/>
  <c r="AN26" i="2"/>
  <c r="AT25" i="2"/>
  <c r="AQ25" i="2"/>
  <c r="AO25" i="2"/>
  <c r="AN25" i="2"/>
  <c r="AT24" i="2"/>
  <c r="AQ24" i="2"/>
  <c r="AO24" i="2"/>
  <c r="AN24" i="2"/>
  <c r="AI24" i="2"/>
  <c r="AJ24" i="2" s="1"/>
  <c r="L24" i="2"/>
  <c r="M24" i="2" s="1"/>
  <c r="H24" i="2"/>
  <c r="AT23" i="2"/>
  <c r="AQ23" i="2"/>
  <c r="AO23" i="2"/>
  <c r="AN23" i="2"/>
  <c r="AT22" i="2"/>
  <c r="AQ22" i="2"/>
  <c r="AO22" i="2"/>
  <c r="AN22" i="2"/>
  <c r="AT21" i="2"/>
  <c r="AQ21" i="2"/>
  <c r="AO21" i="2"/>
  <c r="AN21" i="2"/>
  <c r="AT20" i="2"/>
  <c r="AQ20" i="2"/>
  <c r="AO20" i="2"/>
  <c r="AN20" i="2"/>
  <c r="AT19" i="2"/>
  <c r="AQ19" i="2"/>
  <c r="AO19" i="2"/>
  <c r="AN19" i="2"/>
  <c r="AT18" i="2"/>
  <c r="AQ18" i="2"/>
  <c r="AO18" i="2"/>
  <c r="AN18" i="2"/>
  <c r="AI18" i="2"/>
  <c r="AJ18" i="2" s="1"/>
  <c r="L18" i="2"/>
  <c r="H18" i="2"/>
  <c r="AT17" i="2"/>
  <c r="AQ17" i="2"/>
  <c r="AO17" i="2"/>
  <c r="AN17" i="2"/>
  <c r="AT16" i="2"/>
  <c r="AQ16" i="2"/>
  <c r="AO16" i="2"/>
  <c r="AN16" i="2"/>
  <c r="AT15" i="2"/>
  <c r="AQ15" i="2"/>
  <c r="AO15" i="2"/>
  <c r="AN15" i="2"/>
  <c r="AT14" i="2"/>
  <c r="AQ14" i="2"/>
  <c r="AO14" i="2"/>
  <c r="AN14" i="2"/>
  <c r="AI14" i="2"/>
  <c r="AJ14" i="2" s="1"/>
  <c r="L14" i="2"/>
  <c r="M14" i="2" s="1"/>
  <c r="H14" i="2"/>
  <c r="BC10" i="2" l="1"/>
  <c r="AX60" i="2"/>
  <c r="AZ60" i="2" s="1"/>
  <c r="AX61" i="2" s="1"/>
  <c r="AX53" i="2"/>
  <c r="AZ53" i="2" s="1"/>
  <c r="AX35" i="2"/>
  <c r="AZ35" i="2" s="1"/>
  <c r="AX36" i="2" s="1"/>
  <c r="AX30" i="2"/>
  <c r="AZ30" i="2" s="1"/>
  <c r="AX31" i="2" s="1"/>
  <c r="AX24" i="2"/>
  <c r="AZ24" i="2" s="1"/>
  <c r="AX25" i="2" s="1"/>
  <c r="AX66" i="2"/>
  <c r="AZ66" i="2" s="1"/>
  <c r="AX67" i="2" s="1"/>
  <c r="BA61" i="2"/>
  <c r="AK66" i="2"/>
  <c r="BB66" i="2"/>
  <c r="BA66" i="2" s="1"/>
  <c r="BB62" i="2"/>
  <c r="BA62" i="2" s="1"/>
  <c r="AK18" i="2"/>
  <c r="AK60" i="2"/>
  <c r="AX57" i="2"/>
  <c r="AZ57" i="2" s="1"/>
  <c r="AX58" i="2" s="1"/>
  <c r="BB60" i="2"/>
  <c r="BA60" i="2" s="1"/>
  <c r="AK57" i="2"/>
  <c r="BB57" i="2"/>
  <c r="BA57" i="2" s="1"/>
  <c r="AX54" i="2"/>
  <c r="AK53" i="2"/>
  <c r="BB53" i="2"/>
  <c r="BA53" i="2" s="1"/>
  <c r="AZ49" i="2"/>
  <c r="AX50" i="2" s="1"/>
  <c r="AK49" i="2"/>
  <c r="BB49" i="2"/>
  <c r="BA49" i="2" s="1"/>
  <c r="AX45" i="2"/>
  <c r="AZ45" i="2" s="1"/>
  <c r="AX46" i="2" s="1"/>
  <c r="AK45" i="2"/>
  <c r="AK40" i="2"/>
  <c r="AX40" i="2"/>
  <c r="AZ40" i="2" s="1"/>
  <c r="AX41" i="2" s="1"/>
  <c r="BB45" i="2"/>
  <c r="BA45" i="2" s="1"/>
  <c r="BB40" i="2"/>
  <c r="BA40" i="2" s="1"/>
  <c r="AY35" i="2"/>
  <c r="AK35" i="2"/>
  <c r="BB35" i="2"/>
  <c r="BA35" i="2" s="1"/>
  <c r="AK30" i="2"/>
  <c r="BB30" i="2"/>
  <c r="BA30" i="2" s="1"/>
  <c r="AK24" i="2"/>
  <c r="BB24" i="2"/>
  <c r="BA24" i="2" s="1"/>
  <c r="M18" i="2"/>
  <c r="AX18" i="2" s="1"/>
  <c r="AX14" i="2"/>
  <c r="AZ14" i="2" s="1"/>
  <c r="AX15" i="2" s="1"/>
  <c r="BB18" i="2"/>
  <c r="BA18" i="2" s="1"/>
  <c r="AK14" i="2"/>
  <c r="BB14" i="2"/>
  <c r="BA14" i="2" s="1"/>
  <c r="AY53" i="2" l="1"/>
  <c r="BB67" i="2"/>
  <c r="BA67" i="2" s="1"/>
  <c r="BB68" i="2"/>
  <c r="BA68" i="2" s="1"/>
  <c r="BB64" i="2"/>
  <c r="BB63" i="2"/>
  <c r="BA63" i="2" s="1"/>
  <c r="AY60" i="2"/>
  <c r="BC60" i="2" s="1"/>
  <c r="BB51" i="2"/>
  <c r="AY24" i="2"/>
  <c r="BC24" i="2" s="1"/>
  <c r="BB47" i="2"/>
  <c r="BB16" i="2"/>
  <c r="AY30" i="2"/>
  <c r="AY66" i="2"/>
  <c r="BC66" i="2" s="1"/>
  <c r="AZ67" i="2"/>
  <c r="AX68" i="2" s="1"/>
  <c r="AY68" i="2" s="1"/>
  <c r="AY67" i="2"/>
  <c r="BC67" i="2" s="1"/>
  <c r="AZ61" i="2"/>
  <c r="AX62" i="2" s="1"/>
  <c r="AZ62" i="2" s="1"/>
  <c r="AX63" i="2" s="1"/>
  <c r="AY63" i="2" s="1"/>
  <c r="AY61" i="2"/>
  <c r="BC61" i="2" s="1"/>
  <c r="AY40" i="2"/>
  <c r="BC40" i="2" s="1"/>
  <c r="AY57" i="2"/>
  <c r="BC57" i="2" s="1"/>
  <c r="AY45" i="2"/>
  <c r="BC45" i="2" s="1"/>
  <c r="AZ58" i="2"/>
  <c r="AX59" i="2" s="1"/>
  <c r="AY59" i="2" s="1"/>
  <c r="AY58" i="2"/>
  <c r="AY49" i="2"/>
  <c r="BC49" i="2" s="1"/>
  <c r="BC53" i="2"/>
  <c r="AZ54" i="2"/>
  <c r="AX55" i="2" s="1"/>
  <c r="AZ55" i="2" s="1"/>
  <c r="AX56" i="2" s="1"/>
  <c r="AZ56" i="2" s="1"/>
  <c r="AY54" i="2"/>
  <c r="BC35" i="2"/>
  <c r="AZ50" i="2"/>
  <c r="AX51" i="2" s="1"/>
  <c r="AZ51" i="2" s="1"/>
  <c r="AX52" i="2" s="1"/>
  <c r="AZ52" i="2" s="1"/>
  <c r="AY50" i="2"/>
  <c r="AZ46" i="2"/>
  <c r="AX47" i="2" s="1"/>
  <c r="AZ47" i="2" s="1"/>
  <c r="AX48" i="2" s="1"/>
  <c r="AY48" i="2" s="1"/>
  <c r="AY46" i="2"/>
  <c r="AZ41" i="2"/>
  <c r="AX42" i="2" s="1"/>
  <c r="AZ42" i="2" s="1"/>
  <c r="AX43" i="2" s="1"/>
  <c r="AY43" i="2" s="1"/>
  <c r="AY41" i="2"/>
  <c r="AZ36" i="2"/>
  <c r="AX37" i="2" s="1"/>
  <c r="AZ37" i="2" s="1"/>
  <c r="AX38" i="2" s="1"/>
  <c r="AY38" i="2" s="1"/>
  <c r="AY36" i="2"/>
  <c r="BC30" i="2"/>
  <c r="AZ31" i="2"/>
  <c r="AX32" i="2" s="1"/>
  <c r="AY32" i="2" s="1"/>
  <c r="AY31" i="2"/>
  <c r="AZ25" i="2"/>
  <c r="AX26" i="2" s="1"/>
  <c r="AZ26" i="2" s="1"/>
  <c r="AX27" i="2" s="1"/>
  <c r="AZ27" i="2" s="1"/>
  <c r="AX28" i="2" s="1"/>
  <c r="AZ28" i="2" s="1"/>
  <c r="AX29" i="2" s="1"/>
  <c r="AZ29" i="2" s="1"/>
  <c r="AY25" i="2"/>
  <c r="AY14" i="2"/>
  <c r="BC14" i="2" s="1"/>
  <c r="AZ18" i="2"/>
  <c r="AX19" i="2" s="1"/>
  <c r="AZ19" i="2" s="1"/>
  <c r="AX20" i="2" s="1"/>
  <c r="AY18" i="2"/>
  <c r="BC18" i="2" s="1"/>
  <c r="AZ15" i="2"/>
  <c r="AX16" i="2" s="1"/>
  <c r="AZ16" i="2" s="1"/>
  <c r="AX17" i="2" s="1"/>
  <c r="AZ17" i="2" s="1"/>
  <c r="AY15" i="2"/>
  <c r="BC68" i="2" l="1"/>
  <c r="BB17" i="2"/>
  <c r="BA17" i="2" s="1"/>
  <c r="BB69" i="2"/>
  <c r="BA69" i="2" s="1"/>
  <c r="AZ68" i="2"/>
  <c r="AX69" i="2" s="1"/>
  <c r="BC63" i="2"/>
  <c r="AY62" i="2"/>
  <c r="BC62" i="2" s="1"/>
  <c r="AZ63" i="2"/>
  <c r="AX64" i="2" s="1"/>
  <c r="BB65" i="2"/>
  <c r="AZ59" i="2"/>
  <c r="BA51" i="2"/>
  <c r="BA54" i="2"/>
  <c r="BC54" i="2" s="1"/>
  <c r="AY56" i="2"/>
  <c r="AY55" i="2"/>
  <c r="BA55" i="2"/>
  <c r="BB56" i="2"/>
  <c r="BA56" i="2" s="1"/>
  <c r="BA47" i="2"/>
  <c r="BA50" i="2"/>
  <c r="BC50" i="2" s="1"/>
  <c r="BB52" i="2"/>
  <c r="BA52" i="2" s="1"/>
  <c r="AY51" i="2"/>
  <c r="AY52" i="2"/>
  <c r="AY47" i="2"/>
  <c r="BB48" i="2"/>
  <c r="BA48" i="2" s="1"/>
  <c r="BC48" i="2" s="1"/>
  <c r="AZ48" i="2"/>
  <c r="AZ43" i="2"/>
  <c r="AX44" i="2" s="1"/>
  <c r="AY42" i="2"/>
  <c r="AZ38" i="2"/>
  <c r="AX39" i="2" s="1"/>
  <c r="AY37" i="2"/>
  <c r="BA16" i="2"/>
  <c r="AZ32" i="2"/>
  <c r="AX33" i="2" s="1"/>
  <c r="AY28" i="2"/>
  <c r="AY26" i="2"/>
  <c r="AY29" i="2"/>
  <c r="AY27" i="2"/>
  <c r="AZ20" i="2"/>
  <c r="AX21" i="2" s="1"/>
  <c r="AY20" i="2"/>
  <c r="AY19" i="2"/>
  <c r="AY17" i="2"/>
  <c r="BC17" i="2" s="1"/>
  <c r="AY16" i="2"/>
  <c r="AN13" i="2"/>
  <c r="AN12" i="2"/>
  <c r="AN11" i="2"/>
  <c r="AN7" i="2"/>
  <c r="AN8" i="2"/>
  <c r="AN9" i="2"/>
  <c r="AN6" i="2"/>
  <c r="AT9" i="2"/>
  <c r="AQ7" i="2"/>
  <c r="AQ6" i="2"/>
  <c r="AO6" i="2"/>
  <c r="AO7" i="2"/>
  <c r="AO8" i="2"/>
  <c r="AO9" i="2"/>
  <c r="AZ69" i="2" l="1"/>
  <c r="AY69" i="2"/>
  <c r="BC69" i="2" s="1"/>
  <c r="AZ64" i="2"/>
  <c r="AX65" i="2" s="1"/>
  <c r="AY64" i="2"/>
  <c r="BC52" i="2"/>
  <c r="BC51" i="2"/>
  <c r="BC55" i="2"/>
  <c r="BC56" i="2"/>
  <c r="BC47" i="2"/>
  <c r="BC16" i="2"/>
  <c r="AZ44" i="2"/>
  <c r="AY44" i="2"/>
  <c r="AZ39" i="2"/>
  <c r="AY39" i="2"/>
  <c r="AY33" i="2"/>
  <c r="AZ33" i="2"/>
  <c r="AX34" i="2" s="1"/>
  <c r="BA19" i="2"/>
  <c r="BC19" i="2" s="1"/>
  <c r="BB20" i="2"/>
  <c r="AZ21" i="2"/>
  <c r="AX22" i="2" s="1"/>
  <c r="AY21" i="2"/>
  <c r="H6" i="2"/>
  <c r="AO11" i="2"/>
  <c r="AO12" i="2"/>
  <c r="AO13" i="2"/>
  <c r="L6" i="2"/>
  <c r="AZ65" i="2" l="1"/>
  <c r="AY65" i="2"/>
  <c r="BC65" i="2" s="1"/>
  <c r="BA20" i="2"/>
  <c r="BC20" i="2" s="1"/>
  <c r="BB25" i="2"/>
  <c r="BB21" i="2"/>
  <c r="BA21" i="2" s="1"/>
  <c r="BC21" i="2" s="1"/>
  <c r="BB22" i="2"/>
  <c r="AZ34" i="2"/>
  <c r="AY34" i="2"/>
  <c r="AZ22" i="2"/>
  <c r="AX23" i="2" s="1"/>
  <c r="AY22" i="2"/>
  <c r="B223" i="6"/>
  <c r="B222" i="6"/>
  <c r="F221" i="6"/>
  <c r="B221" i="6"/>
  <c r="F220" i="6"/>
  <c r="F219" i="6"/>
  <c r="F218" i="6"/>
  <c r="F217" i="6"/>
  <c r="F216" i="6"/>
  <c r="F215" i="6"/>
  <c r="F214" i="6"/>
  <c r="F213" i="6"/>
  <c r="F212" i="6"/>
  <c r="F211" i="6"/>
  <c r="H210"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AT13" i="2"/>
  <c r="AQ13" i="2"/>
  <c r="AT12" i="2"/>
  <c r="AQ12" i="2"/>
  <c r="AT11" i="2"/>
  <c r="AQ11" i="2"/>
  <c r="AQ9" i="2"/>
  <c r="AT8" i="2"/>
  <c r="AQ8" i="2"/>
  <c r="AT7" i="2"/>
  <c r="AT6" i="2"/>
  <c r="M6" i="2"/>
  <c r="O10" i="2" l="1"/>
  <c r="BA25" i="2"/>
  <c r="BC25" i="2" s="1"/>
  <c r="BB26" i="2"/>
  <c r="BA22" i="2"/>
  <c r="BC22" i="2" s="1"/>
  <c r="BB23" i="2"/>
  <c r="BA23" i="2" s="1"/>
  <c r="AZ23" i="2"/>
  <c r="AY23" i="2"/>
  <c r="O60" i="2"/>
  <c r="O66" i="2"/>
  <c r="O57" i="2"/>
  <c r="O53" i="2"/>
  <c r="O45" i="2"/>
  <c r="O49" i="2"/>
  <c r="O35" i="2"/>
  <c r="O40" i="2"/>
  <c r="O24" i="2"/>
  <c r="O30" i="2"/>
  <c r="O14" i="2"/>
  <c r="O18" i="2"/>
  <c r="Z16" i="3"/>
  <c r="N26" i="3"/>
  <c r="O6" i="2"/>
  <c r="AI6" i="2" s="1"/>
  <c r="AB18" i="3"/>
  <c r="L10" i="3"/>
  <c r="AX6" i="2"/>
  <c r="BC23" i="2" l="1"/>
  <c r="BA26" i="2"/>
  <c r="BC26" i="2" s="1"/>
  <c r="BB31" i="2"/>
  <c r="BB28" i="2"/>
  <c r="BB27" i="2"/>
  <c r="BA27" i="2" s="1"/>
  <c r="BC27" i="2" s="1"/>
  <c r="AM34" i="4"/>
  <c r="AK44" i="4"/>
  <c r="AJ8" i="3"/>
  <c r="AH32" i="3"/>
  <c r="AH22" i="3"/>
  <c r="AG47" i="4"/>
  <c r="O46" i="4"/>
  <c r="N50" i="4"/>
  <c r="S38" i="4"/>
  <c r="AG50" i="4"/>
  <c r="K54" i="4"/>
  <c r="T42" i="4"/>
  <c r="S49" i="4"/>
  <c r="AE52" i="4"/>
  <c r="U39" i="4"/>
  <c r="M50" i="4"/>
  <c r="T44" i="4"/>
  <c r="AA42" i="4"/>
  <c r="R50" i="4"/>
  <c r="L26" i="3"/>
  <c r="AL16" i="3"/>
  <c r="N16" i="3"/>
  <c r="AL8" i="3"/>
  <c r="AF16" i="3"/>
  <c r="Z32" i="3"/>
  <c r="T32" i="3"/>
  <c r="AF8" i="3"/>
  <c r="AL40" i="3"/>
  <c r="Z8" i="3"/>
  <c r="Z40" i="3"/>
  <c r="N40" i="3"/>
  <c r="N8" i="3"/>
  <c r="N32" i="3"/>
  <c r="Z24" i="3"/>
  <c r="T24" i="3"/>
  <c r="AL32" i="3"/>
  <c r="AF32" i="3"/>
  <c r="AL24" i="3"/>
  <c r="T16" i="3"/>
  <c r="AJ44" i="4"/>
  <c r="T40" i="3"/>
  <c r="AF24" i="3"/>
  <c r="N24" i="3"/>
  <c r="AF40" i="3"/>
  <c r="R34" i="3"/>
  <c r="X18" i="3"/>
  <c r="AH14" i="3"/>
  <c r="X42" i="3"/>
  <c r="P6" i="3"/>
  <c r="AD42" i="3"/>
  <c r="T8" i="3"/>
  <c r="AL26" i="3"/>
  <c r="AF26" i="3"/>
  <c r="R26" i="3"/>
  <c r="X34" i="3"/>
  <c r="X10" i="3"/>
  <c r="AD10" i="3"/>
  <c r="AF34" i="3"/>
  <c r="AJ10" i="3"/>
  <c r="R10" i="3"/>
  <c r="L42" i="3"/>
  <c r="T10" i="3"/>
  <c r="AD34" i="3"/>
  <c r="AL34" i="3"/>
  <c r="Z18" i="3"/>
  <c r="T42" i="3"/>
  <c r="AF42" i="3"/>
  <c r="T18" i="3"/>
  <c r="N42" i="3"/>
  <c r="Z26" i="3"/>
  <c r="N34" i="3"/>
  <c r="Z34" i="3"/>
  <c r="N18" i="3"/>
  <c r="AF10" i="3"/>
  <c r="AL10" i="3"/>
  <c r="AH26" i="3"/>
  <c r="P26" i="3"/>
  <c r="V18" i="3"/>
  <c r="P34" i="3"/>
  <c r="J34" i="3"/>
  <c r="AB34" i="3"/>
  <c r="V26" i="3"/>
  <c r="AH10" i="3"/>
  <c r="AH42" i="3"/>
  <c r="AB26" i="3"/>
  <c r="AL18" i="3"/>
  <c r="V6" i="3"/>
  <c r="T34" i="3"/>
  <c r="N10" i="3"/>
  <c r="AL42" i="3"/>
  <c r="AF18" i="3"/>
  <c r="Z10" i="3"/>
  <c r="Z42" i="3"/>
  <c r="J18" i="3"/>
  <c r="T26" i="3"/>
  <c r="P20" i="3"/>
  <c r="P36" i="3"/>
  <c r="AB42" i="3"/>
  <c r="AB44" i="3"/>
  <c r="V34" i="3"/>
  <c r="P10" i="3"/>
  <c r="P42" i="3"/>
  <c r="AH18" i="3"/>
  <c r="AH34" i="3"/>
  <c r="P28" i="3"/>
  <c r="AB10" i="3"/>
  <c r="AB28" i="3"/>
  <c r="AH44" i="3"/>
  <c r="AH36" i="3"/>
  <c r="V42" i="3"/>
  <c r="P18" i="3"/>
  <c r="J10" i="3"/>
  <c r="J26" i="3"/>
  <c r="J42" i="3"/>
  <c r="V10" i="3"/>
  <c r="V12" i="3"/>
  <c r="P44" i="3"/>
  <c r="AH28" i="3"/>
  <c r="V20" i="3"/>
  <c r="AB36" i="3"/>
  <c r="AB12" i="3"/>
  <c r="J36" i="3"/>
  <c r="AH20" i="3"/>
  <c r="J28" i="3"/>
  <c r="J20" i="3"/>
  <c r="AH12" i="3"/>
  <c r="AB20" i="3"/>
  <c r="J12" i="3"/>
  <c r="V44" i="3"/>
  <c r="P12" i="3"/>
  <c r="V14" i="3"/>
  <c r="AJ6" i="2"/>
  <c r="BB6" i="2" s="1"/>
  <c r="AK6" i="2"/>
  <c r="J38" i="3"/>
  <c r="P38" i="3"/>
  <c r="L34" i="3"/>
  <c r="AJ34" i="3"/>
  <c r="AD26" i="3"/>
  <c r="L18" i="3"/>
  <c r="R18" i="3"/>
  <c r="X26" i="3"/>
  <c r="J30" i="3"/>
  <c r="AH38" i="3"/>
  <c r="AB30" i="3"/>
  <c r="V22" i="3"/>
  <c r="AJ42" i="3"/>
  <c r="AJ18" i="3"/>
  <c r="J6" i="3"/>
  <c r="AJ26" i="3"/>
  <c r="AD18" i="3"/>
  <c r="AH6" i="3"/>
  <c r="R42" i="3"/>
  <c r="V36" i="3"/>
  <c r="V28" i="3"/>
  <c r="P30" i="3"/>
  <c r="AB22" i="3"/>
  <c r="AB6" i="3"/>
  <c r="AB38" i="3"/>
  <c r="V30" i="3"/>
  <c r="P14" i="3"/>
  <c r="AH30" i="3"/>
  <c r="J14" i="3"/>
  <c r="J22" i="3"/>
  <c r="J44" i="3"/>
  <c r="AX11" i="2"/>
  <c r="AY11" i="2" s="1"/>
  <c r="AY6" i="2"/>
  <c r="AZ6" i="2"/>
  <c r="AX7" i="2" s="1"/>
  <c r="AY7" i="2" s="1"/>
  <c r="Q52" i="4"/>
  <c r="K52" i="4"/>
  <c r="AI42" i="4"/>
  <c r="W42" i="4"/>
  <c r="K42" i="4"/>
  <c r="AC52" i="4"/>
  <c r="AC42" i="4"/>
  <c r="AI52" i="4"/>
  <c r="W52" i="4"/>
  <c r="Q42" i="4"/>
  <c r="Q32" i="4"/>
  <c r="K32" i="4"/>
  <c r="AI22" i="4"/>
  <c r="W22" i="4"/>
  <c r="K22" i="4"/>
  <c r="AC12" i="4"/>
  <c r="W12" i="4"/>
  <c r="K12" i="4"/>
  <c r="AC32" i="4"/>
  <c r="Q22" i="4"/>
  <c r="AI32" i="4"/>
  <c r="Q12" i="4"/>
  <c r="W32" i="4"/>
  <c r="AC22" i="4"/>
  <c r="AI12" i="4"/>
  <c r="AB54" i="4"/>
  <c r="P54" i="4"/>
  <c r="J54" i="4"/>
  <c r="AB44" i="4"/>
  <c r="P44" i="4"/>
  <c r="V54" i="4"/>
  <c r="AH44" i="4"/>
  <c r="AB34" i="4"/>
  <c r="P34" i="4"/>
  <c r="V44" i="4"/>
  <c r="AH54" i="4"/>
  <c r="J44" i="4"/>
  <c r="J34" i="4"/>
  <c r="AB24" i="4"/>
  <c r="P24" i="4"/>
  <c r="AB14" i="4"/>
  <c r="P14" i="4"/>
  <c r="AH34" i="4"/>
  <c r="V24" i="4"/>
  <c r="V14" i="4"/>
  <c r="V34" i="4"/>
  <c r="J14" i="4"/>
  <c r="AH24" i="4"/>
  <c r="J24" i="4"/>
  <c r="AH14" i="4"/>
  <c r="AB52" i="4"/>
  <c r="P52" i="4"/>
  <c r="V52" i="4"/>
  <c r="AB42" i="4"/>
  <c r="P42" i="4"/>
  <c r="J52" i="4"/>
  <c r="AB32" i="4"/>
  <c r="P32" i="4"/>
  <c r="AH42" i="4"/>
  <c r="J42" i="4"/>
  <c r="AH52" i="4"/>
  <c r="V42" i="4"/>
  <c r="V32" i="4"/>
  <c r="AB22" i="4"/>
  <c r="P22" i="4"/>
  <c r="AB12" i="4"/>
  <c r="J32" i="4"/>
  <c r="AH22" i="4"/>
  <c r="J22" i="4"/>
  <c r="AH12" i="4"/>
  <c r="V12" i="4"/>
  <c r="J12" i="4"/>
  <c r="V22" i="4"/>
  <c r="AH32" i="4"/>
  <c r="P12" i="4"/>
  <c r="AJ52" i="4"/>
  <c r="X52" i="4"/>
  <c r="L52" i="4"/>
  <c r="AJ42" i="4"/>
  <c r="X42" i="4"/>
  <c r="L42" i="4"/>
  <c r="R52" i="4"/>
  <c r="AJ32" i="4"/>
  <c r="X32" i="4"/>
  <c r="L32" i="4"/>
  <c r="R42" i="4"/>
  <c r="AD52" i="4"/>
  <c r="AD42" i="4"/>
  <c r="AJ22" i="4"/>
  <c r="X22" i="4"/>
  <c r="L22" i="4"/>
  <c r="AJ12" i="4"/>
  <c r="X12" i="4"/>
  <c r="AD32" i="4"/>
  <c r="R22" i="4"/>
  <c r="R32" i="4"/>
  <c r="R12" i="4"/>
  <c r="AD22" i="4"/>
  <c r="AD12" i="4"/>
  <c r="L12" i="4"/>
  <c r="O14" i="4"/>
  <c r="AE54" i="4"/>
  <c r="Y54" i="4"/>
  <c r="M54" i="4"/>
  <c r="AE34" i="4"/>
  <c r="S34" i="4"/>
  <c r="AK14" i="4"/>
  <c r="S14" i="4"/>
  <c r="Y24" i="4"/>
  <c r="AL50" i="4"/>
  <c r="AM48" i="4"/>
  <c r="AM38" i="4"/>
  <c r="AA38" i="4"/>
  <c r="O38" i="4"/>
  <c r="U48" i="4"/>
  <c r="AA48" i="4"/>
  <c r="AG38" i="4"/>
  <c r="O48" i="4"/>
  <c r="U38" i="4"/>
  <c r="AG48" i="4"/>
  <c r="AM28" i="4"/>
  <c r="AA28" i="4"/>
  <c r="O28" i="4"/>
  <c r="AM18" i="4"/>
  <c r="AA18" i="4"/>
  <c r="O18" i="4"/>
  <c r="AM8" i="4"/>
  <c r="AA8" i="4"/>
  <c r="O8" i="4"/>
  <c r="U28" i="4"/>
  <c r="AG18" i="4"/>
  <c r="AG8" i="4"/>
  <c r="U8" i="4"/>
  <c r="AG28" i="4"/>
  <c r="U18" i="4"/>
  <c r="Y14" i="4" l="1"/>
  <c r="AK34" i="4"/>
  <c r="M24" i="4"/>
  <c r="Y44" i="4"/>
  <c r="S24" i="4"/>
  <c r="AE44" i="4"/>
  <c r="AK24" i="4"/>
  <c r="S44" i="4"/>
  <c r="AE24" i="4"/>
  <c r="S54" i="4"/>
  <c r="BB58" i="2"/>
  <c r="AM14" i="4"/>
  <c r="BA28" i="2"/>
  <c r="BC28" i="2" s="1"/>
  <c r="BB29" i="2"/>
  <c r="BA29" i="2" s="1"/>
  <c r="BC29" i="2" s="1"/>
  <c r="BA31" i="2"/>
  <c r="BC31" i="2" s="1"/>
  <c r="BB33" i="2"/>
  <c r="BB32" i="2"/>
  <c r="AM44" i="4"/>
  <c r="AA24" i="4"/>
  <c r="AG54" i="4"/>
  <c r="AG14" i="4"/>
  <c r="O34" i="4"/>
  <c r="AA54" i="4"/>
  <c r="AG34" i="4"/>
  <c r="O54" i="4"/>
  <c r="U14" i="4"/>
  <c r="AM54" i="4"/>
  <c r="AA34" i="4"/>
  <c r="O44" i="4"/>
  <c r="AM24" i="4"/>
  <c r="U54" i="4"/>
  <c r="U24" i="4"/>
  <c r="U34" i="4"/>
  <c r="AA44" i="4"/>
  <c r="Z10" i="4"/>
  <c r="AA14" i="4"/>
  <c r="U44" i="4"/>
  <c r="AG44" i="4"/>
  <c r="AG24" i="4"/>
  <c r="O24" i="4"/>
  <c r="AG22" i="4"/>
  <c r="AM32" i="4"/>
  <c r="O52" i="4"/>
  <c r="M14" i="4"/>
  <c r="M34" i="4"/>
  <c r="M44" i="4"/>
  <c r="AK54" i="4"/>
  <c r="Y22" i="4"/>
  <c r="AE14" i="4"/>
  <c r="Y34" i="4"/>
  <c r="AK22" i="4"/>
  <c r="Y52" i="4"/>
  <c r="S12" i="4"/>
  <c r="S32" i="4"/>
  <c r="S22" i="4"/>
  <c r="Y42" i="4"/>
  <c r="AK52" i="4"/>
  <c r="AK30" i="4"/>
  <c r="M10" i="4"/>
  <c r="AE10" i="4"/>
  <c r="S20" i="4"/>
  <c r="S50" i="4"/>
  <c r="AK40" i="4"/>
  <c r="AZ11" i="2"/>
  <c r="AX12" i="2" s="1"/>
  <c r="AZ12" i="2" s="1"/>
  <c r="AX13" i="2" s="1"/>
  <c r="AY13" i="2" s="1"/>
  <c r="AM27" i="4"/>
  <c r="O17" i="4"/>
  <c r="BA11" i="2"/>
  <c r="K47" i="4" s="1"/>
  <c r="AM37" i="4"/>
  <c r="AA27" i="4"/>
  <c r="AG17" i="4"/>
  <c r="AG27" i="4"/>
  <c r="O37" i="4"/>
  <c r="O27" i="4"/>
  <c r="U47" i="4"/>
  <c r="V47" i="4"/>
  <c r="AM42" i="4"/>
  <c r="M22" i="4"/>
  <c r="M52" i="4"/>
  <c r="AM7" i="4"/>
  <c r="O47" i="4"/>
  <c r="U52" i="4"/>
  <c r="M32" i="4"/>
  <c r="M42" i="4"/>
  <c r="AM17" i="4"/>
  <c r="AM47" i="4"/>
  <c r="Z30" i="4"/>
  <c r="AF30" i="4"/>
  <c r="Z20" i="4"/>
  <c r="Z40" i="4"/>
  <c r="AJ40" i="3"/>
  <c r="AJ24" i="3"/>
  <c r="AD24" i="3"/>
  <c r="R16" i="3"/>
  <c r="Y10" i="4"/>
  <c r="AE50" i="4"/>
  <c r="M30" i="4"/>
  <c r="S10" i="4"/>
  <c r="Y40" i="4"/>
  <c r="R24" i="3"/>
  <c r="X8" i="3"/>
  <c r="AJ16" i="3"/>
  <c r="AE20" i="4"/>
  <c r="AD40" i="3"/>
  <c r="AJ32" i="3"/>
  <c r="AH50" i="4"/>
  <c r="L32" i="3"/>
  <c r="X16" i="3"/>
  <c r="X40" i="3"/>
  <c r="R32" i="3"/>
  <c r="L24" i="3"/>
  <c r="X24" i="3"/>
  <c r="AD32" i="3"/>
  <c r="X32" i="3"/>
  <c r="L16" i="3"/>
  <c r="R40" i="3"/>
  <c r="AD16" i="3"/>
  <c r="R8" i="3"/>
  <c r="L40" i="3"/>
  <c r="AD8" i="3"/>
  <c r="L8" i="3"/>
  <c r="T50" i="4"/>
  <c r="T10" i="4"/>
  <c r="T20" i="4"/>
  <c r="AL40" i="4"/>
  <c r="N30" i="4"/>
  <c r="AL10" i="4"/>
  <c r="Z50" i="4"/>
  <c r="AF40" i="4"/>
  <c r="AL30" i="4"/>
  <c r="N20" i="4"/>
  <c r="AF20" i="4"/>
  <c r="N40" i="4"/>
  <c r="AF50" i="4"/>
  <c r="AF10" i="4"/>
  <c r="N10" i="4"/>
  <c r="AL20" i="4"/>
  <c r="T30" i="4"/>
  <c r="T40" i="4"/>
  <c r="AH38" i="4"/>
  <c r="AK18" i="4"/>
  <c r="AE38" i="4"/>
  <c r="AF22" i="3"/>
  <c r="AL6" i="3"/>
  <c r="AF14" i="3"/>
  <c r="V8" i="3"/>
  <c r="AH24" i="3"/>
  <c r="AH16" i="3"/>
  <c r="AB16" i="3"/>
  <c r="AB32" i="3"/>
  <c r="AB8" i="3"/>
  <c r="P24" i="3"/>
  <c r="AB24" i="3"/>
  <c r="V24" i="3"/>
  <c r="AB40" i="3"/>
  <c r="J16" i="3"/>
  <c r="P16" i="3"/>
  <c r="J8" i="3"/>
  <c r="P32" i="3"/>
  <c r="AH40" i="3"/>
  <c r="P40" i="3"/>
  <c r="J40" i="3"/>
  <c r="AH8" i="3"/>
  <c r="V40" i="3"/>
  <c r="J32" i="3"/>
  <c r="V32" i="3"/>
  <c r="J24" i="3"/>
  <c r="V16" i="3"/>
  <c r="P8" i="3"/>
  <c r="T6" i="3"/>
  <c r="T38" i="3"/>
  <c r="M18" i="4"/>
  <c r="AL30" i="3"/>
  <c r="AF6" i="3"/>
  <c r="N38" i="3"/>
  <c r="AK28" i="4"/>
  <c r="T22" i="3"/>
  <c r="T14" i="3"/>
  <c r="AK48" i="4"/>
  <c r="M28" i="4"/>
  <c r="AL14" i="3"/>
  <c r="Z14" i="3"/>
  <c r="N30" i="3"/>
  <c r="T30" i="3"/>
  <c r="S8" i="4"/>
  <c r="M48" i="4"/>
  <c r="AK8" i="4"/>
  <c r="Y18" i="4"/>
  <c r="S28" i="4"/>
  <c r="N14" i="3"/>
  <c r="AF30" i="3"/>
  <c r="AL22" i="3"/>
  <c r="N22" i="3"/>
  <c r="AF38" i="3"/>
  <c r="Z38" i="3"/>
  <c r="Z22" i="3"/>
  <c r="AL38" i="3"/>
  <c r="N6" i="3"/>
  <c r="Z6" i="3"/>
  <c r="Z30" i="3"/>
  <c r="O7" i="4"/>
  <c r="U17" i="4"/>
  <c r="U7" i="4"/>
  <c r="AA37" i="4"/>
  <c r="U37" i="4"/>
  <c r="AA47" i="4"/>
  <c r="AA7" i="4"/>
  <c r="AA17" i="4"/>
  <c r="AG7" i="4"/>
  <c r="U27" i="4"/>
  <c r="AG37" i="4"/>
  <c r="AZ7" i="2"/>
  <c r="AX8" i="2" s="1"/>
  <c r="AZ8" i="2" s="1"/>
  <c r="AX9" i="2" s="1"/>
  <c r="AY9" i="2" s="1"/>
  <c r="AJ14" i="3"/>
  <c r="AD14" i="3"/>
  <c r="O6" i="4"/>
  <c r="U46" i="4"/>
  <c r="U16" i="4"/>
  <c r="BA6" i="2"/>
  <c r="AB46" i="4" s="1"/>
  <c r="BB7" i="2"/>
  <c r="AA16" i="4"/>
  <c r="AG36" i="4"/>
  <c r="U6" i="4"/>
  <c r="AA36" i="4"/>
  <c r="AG16" i="4"/>
  <c r="AG6" i="4"/>
  <c r="AA6" i="4"/>
  <c r="O26" i="4"/>
  <c r="AM46" i="4"/>
  <c r="AM36" i="4"/>
  <c r="U26" i="4"/>
  <c r="AM16" i="4"/>
  <c r="AM6" i="4"/>
  <c r="AA26" i="4"/>
  <c r="AG46" i="4"/>
  <c r="AA46" i="4"/>
  <c r="U36" i="4"/>
  <c r="AG26" i="4"/>
  <c r="O16" i="4"/>
  <c r="AM26" i="4"/>
  <c r="O36" i="4"/>
  <c r="AM9" i="4"/>
  <c r="U29" i="4"/>
  <c r="S48" i="4"/>
  <c r="Y48" i="4"/>
  <c r="AE28" i="4"/>
  <c r="Y38" i="4"/>
  <c r="AK38" i="4"/>
  <c r="AD22" i="3"/>
  <c r="X38" i="3"/>
  <c r="L22" i="3"/>
  <c r="AD6" i="3"/>
  <c r="R6" i="3"/>
  <c r="L14" i="3"/>
  <c r="R38" i="3"/>
  <c r="R30" i="3"/>
  <c r="R14" i="3"/>
  <c r="X22" i="3"/>
  <c r="AJ22" i="3"/>
  <c r="R22" i="3"/>
  <c r="L38" i="3"/>
  <c r="X14" i="3"/>
  <c r="AJ38" i="3"/>
  <c r="L6" i="3"/>
  <c r="AJ6" i="3"/>
  <c r="X6" i="3"/>
  <c r="AJ30" i="3"/>
  <c r="AD38" i="3"/>
  <c r="X30" i="3"/>
  <c r="L30" i="3"/>
  <c r="AD30" i="3"/>
  <c r="AM10" i="4"/>
  <c r="O20" i="4"/>
  <c r="AL14" i="4"/>
  <c r="U10" i="4"/>
  <c r="AL44" i="4"/>
  <c r="AF44" i="4"/>
  <c r="AM20" i="4"/>
  <c r="L14" i="4"/>
  <c r="U40" i="4"/>
  <c r="AG40" i="4"/>
  <c r="L54" i="4"/>
  <c r="AA20" i="4"/>
  <c r="AG20" i="4"/>
  <c r="AM50" i="4"/>
  <c r="AB14" i="3"/>
  <c r="P22" i="3"/>
  <c r="V38" i="3"/>
  <c r="K44" i="4"/>
  <c r="AC24" i="4"/>
  <c r="W54" i="4"/>
  <c r="X54" i="4"/>
  <c r="W44" i="4"/>
  <c r="AI54" i="4"/>
  <c r="W14" i="4"/>
  <c r="AK49" i="4"/>
  <c r="N12" i="4"/>
  <c r="AL12" i="4"/>
  <c r="K14" i="4"/>
  <c r="AL54" i="4"/>
  <c r="U30" i="4"/>
  <c r="U50" i="4"/>
  <c r="Q14" i="4"/>
  <c r="AL42" i="4"/>
  <c r="AJ54" i="4"/>
  <c r="AI34" i="4"/>
  <c r="AF42" i="4"/>
  <c r="N42" i="4"/>
  <c r="Z54" i="4"/>
  <c r="AG10" i="4"/>
  <c r="O40" i="4"/>
  <c r="AI44" i="4"/>
  <c r="AE9" i="4"/>
  <c r="AL52" i="4"/>
  <c r="Y29" i="4"/>
  <c r="AK29" i="4"/>
  <c r="AE29" i="4"/>
  <c r="Z42" i="4"/>
  <c r="AE39" i="4"/>
  <c r="T12" i="4"/>
  <c r="U20" i="4"/>
  <c r="AA40" i="4"/>
  <c r="AC34" i="4"/>
  <c r="Q54" i="4"/>
  <c r="AF12" i="4"/>
  <c r="AG30" i="4"/>
  <c r="AA30" i="4"/>
  <c r="AM40" i="4"/>
  <c r="K34" i="4"/>
  <c r="K24" i="4"/>
  <c r="AC54" i="4"/>
  <c r="Y19" i="4"/>
  <c r="Y39" i="4"/>
  <c r="AG39" i="4"/>
  <c r="N22" i="4"/>
  <c r="T22" i="4"/>
  <c r="AF32" i="4"/>
  <c r="Y28" i="4"/>
  <c r="AE8" i="4"/>
  <c r="M38" i="4"/>
  <c r="S19" i="4"/>
  <c r="AC14" i="4"/>
  <c r="AC44" i="4"/>
  <c r="M9" i="4"/>
  <c r="N24" i="4"/>
  <c r="AK9" i="4"/>
  <c r="M39" i="4"/>
  <c r="Z12" i="4"/>
  <c r="T32" i="4"/>
  <c r="AL24" i="4"/>
  <c r="Z34" i="4"/>
  <c r="O10" i="4"/>
  <c r="AM30" i="4"/>
  <c r="AA50" i="4"/>
  <c r="AI14" i="4"/>
  <c r="W24" i="4"/>
  <c r="Q44" i="4"/>
  <c r="AE19" i="4"/>
  <c r="AK19" i="4"/>
  <c r="AK39" i="4"/>
  <c r="AL22" i="4"/>
  <c r="AF22" i="4"/>
  <c r="Z52" i="4"/>
  <c r="M8" i="4"/>
  <c r="S18" i="4"/>
  <c r="AE48" i="4"/>
  <c r="S39" i="4"/>
  <c r="Z22" i="4"/>
  <c r="T52" i="4"/>
  <c r="W34" i="4"/>
  <c r="Z32" i="4"/>
  <c r="N52" i="4"/>
  <c r="AF52" i="4"/>
  <c r="O30" i="4"/>
  <c r="Q24" i="4"/>
  <c r="Z44" i="4"/>
  <c r="AA10" i="4"/>
  <c r="O50" i="4"/>
  <c r="Q34" i="4"/>
  <c r="AI24" i="4"/>
  <c r="S9" i="4"/>
  <c r="M29" i="4"/>
  <c r="Y49" i="4"/>
  <c r="N32" i="4"/>
  <c r="AL32" i="4"/>
  <c r="R14" i="4"/>
  <c r="Y8" i="4"/>
  <c r="AE18" i="4"/>
  <c r="AA19" i="4"/>
  <c r="O19" i="4"/>
  <c r="AA49" i="4"/>
  <c r="AK10" i="4"/>
  <c r="Y50" i="4"/>
  <c r="AE22" i="4"/>
  <c r="U9" i="4"/>
  <c r="U32" i="4"/>
  <c r="M20" i="4"/>
  <c r="AE30" i="4"/>
  <c r="S40" i="4"/>
  <c r="AE12" i="4"/>
  <c r="AE32" i="4"/>
  <c r="S42" i="4"/>
  <c r="Y9" i="4"/>
  <c r="M49" i="4"/>
  <c r="AE49" i="4"/>
  <c r="AA29" i="4"/>
  <c r="AG9" i="4"/>
  <c r="O39" i="4"/>
  <c r="O29" i="4"/>
  <c r="AM39" i="4"/>
  <c r="AA32" i="4"/>
  <c r="AE40" i="4"/>
  <c r="AE42" i="4"/>
  <c r="O9" i="4"/>
  <c r="U19" i="4"/>
  <c r="AG49" i="4"/>
  <c r="AG29" i="4"/>
  <c r="O49" i="4"/>
  <c r="AA39" i="4"/>
  <c r="U49" i="4"/>
  <c r="AM29" i="4"/>
  <c r="O12" i="4"/>
  <c r="S30" i="4"/>
  <c r="M12" i="4"/>
  <c r="AK42" i="4"/>
  <c r="AM19" i="4"/>
  <c r="AM49" i="4"/>
  <c r="AK20" i="4"/>
  <c r="M40" i="4"/>
  <c r="AK12" i="4"/>
  <c r="AK32" i="4"/>
  <c r="AG32" i="4"/>
  <c r="Y20" i="4"/>
  <c r="Y30" i="4"/>
  <c r="AK50" i="4"/>
  <c r="Y12" i="4"/>
  <c r="Y32" i="4"/>
  <c r="S52" i="4"/>
  <c r="S29" i="4"/>
  <c r="M19" i="4"/>
  <c r="AA9" i="4"/>
  <c r="AG19" i="4"/>
  <c r="X20" i="4"/>
  <c r="L30" i="4"/>
  <c r="X30" i="4"/>
  <c r="L10" i="4"/>
  <c r="AJ40" i="4"/>
  <c r="AJ20" i="4"/>
  <c r="R20" i="4"/>
  <c r="AD50" i="4"/>
  <c r="AD30" i="4"/>
  <c r="L40" i="4"/>
  <c r="R10" i="4"/>
  <c r="L50" i="4"/>
  <c r="T14" i="4"/>
  <c r="X50" i="4"/>
  <c r="AJ14" i="4"/>
  <c r="Z24" i="4"/>
  <c r="AF14" i="4"/>
  <c r="AF34" i="4"/>
  <c r="AJ10" i="4"/>
  <c r="AD20" i="4"/>
  <c r="R40" i="4"/>
  <c r="AJ50" i="4"/>
  <c r="R54" i="4"/>
  <c r="N34" i="4"/>
  <c r="N44" i="4"/>
  <c r="T54" i="4"/>
  <c r="T34" i="4"/>
  <c r="AJ30" i="4"/>
  <c r="X10" i="4"/>
  <c r="R30" i="4"/>
  <c r="X40" i="4"/>
  <c r="L34" i="4"/>
  <c r="X14" i="4"/>
  <c r="N14" i="4"/>
  <c r="AF54" i="4"/>
  <c r="AD10" i="4"/>
  <c r="AL34" i="4"/>
  <c r="T24" i="4"/>
  <c r="N54" i="4"/>
  <c r="Z14" i="4"/>
  <c r="AF24" i="4"/>
  <c r="L20" i="4"/>
  <c r="AD40" i="4"/>
  <c r="X34" i="4"/>
  <c r="AG42" i="4"/>
  <c r="AA52" i="4"/>
  <c r="U22" i="4"/>
  <c r="U42" i="4"/>
  <c r="U12" i="4"/>
  <c r="AM52" i="4"/>
  <c r="O22" i="4"/>
  <c r="AA12" i="4"/>
  <c r="AM22" i="4"/>
  <c r="O42" i="4"/>
  <c r="AM12" i="4"/>
  <c r="AG52" i="4"/>
  <c r="AA22" i="4"/>
  <c r="AG12" i="4"/>
  <c r="O32" i="4"/>
  <c r="AJ34" i="4"/>
  <c r="AD24" i="4"/>
  <c r="AJ24" i="4"/>
  <c r="L44" i="4"/>
  <c r="R24" i="4"/>
  <c r="R34" i="4"/>
  <c r="R44" i="4"/>
  <c r="X44" i="4"/>
  <c r="AD14" i="4"/>
  <c r="L24" i="4"/>
  <c r="X24" i="4"/>
  <c r="AD54" i="4"/>
  <c r="AD34" i="4"/>
  <c r="AD44" i="4"/>
  <c r="S53" i="4"/>
  <c r="M53" i="4"/>
  <c r="AK43" i="4"/>
  <c r="Y43" i="4"/>
  <c r="M43" i="4"/>
  <c r="AE53" i="4"/>
  <c r="AE43" i="4"/>
  <c r="AK53" i="4"/>
  <c r="Y53" i="4"/>
  <c r="S43" i="4"/>
  <c r="S33" i="4"/>
  <c r="M33" i="4"/>
  <c r="AK23" i="4"/>
  <c r="Y23" i="4"/>
  <c r="M23" i="4"/>
  <c r="AK33" i="4"/>
  <c r="AE13" i="4"/>
  <c r="Y13" i="4"/>
  <c r="AE33" i="4"/>
  <c r="S23" i="4"/>
  <c r="S13" i="4"/>
  <c r="M13" i="4"/>
  <c r="Y33" i="4"/>
  <c r="AE23" i="4"/>
  <c r="AK13" i="4"/>
  <c r="AL55" i="4"/>
  <c r="Z55" i="4"/>
  <c r="N55" i="4"/>
  <c r="AL45" i="4"/>
  <c r="Z45" i="4"/>
  <c r="N45" i="4"/>
  <c r="AF55" i="4"/>
  <c r="AL35" i="4"/>
  <c r="Z35" i="4"/>
  <c r="N35" i="4"/>
  <c r="T55" i="4"/>
  <c r="AF45" i="4"/>
  <c r="T45" i="4"/>
  <c r="AF35" i="4"/>
  <c r="T35" i="4"/>
  <c r="AL25" i="4"/>
  <c r="Z25" i="4"/>
  <c r="N25" i="4"/>
  <c r="AL15" i="4"/>
  <c r="Z15" i="4"/>
  <c r="N15" i="4"/>
  <c r="AF25" i="4"/>
  <c r="T25" i="4"/>
  <c r="AF15" i="4"/>
  <c r="T15" i="4"/>
  <c r="AH51" i="4"/>
  <c r="V51" i="4"/>
  <c r="J51" i="4"/>
  <c r="P51" i="4"/>
  <c r="AH31" i="4"/>
  <c r="AH41" i="4"/>
  <c r="AB41" i="4"/>
  <c r="V41" i="4"/>
  <c r="P41" i="4"/>
  <c r="AB51" i="4"/>
  <c r="J41" i="4"/>
  <c r="V31" i="4"/>
  <c r="J31" i="4"/>
  <c r="AH21" i="4"/>
  <c r="V21" i="4"/>
  <c r="J21" i="4"/>
  <c r="AB31" i="4"/>
  <c r="P21" i="4"/>
  <c r="AB11" i="4"/>
  <c r="P11" i="4"/>
  <c r="P31" i="4"/>
  <c r="AB21" i="4"/>
  <c r="AH11" i="4"/>
  <c r="J11" i="4"/>
  <c r="V11" i="4"/>
  <c r="AD55" i="4"/>
  <c r="R55" i="4"/>
  <c r="AD45" i="4"/>
  <c r="R45" i="4"/>
  <c r="L55" i="4"/>
  <c r="X45" i="4"/>
  <c r="L45" i="4"/>
  <c r="AJ55" i="4"/>
  <c r="X55" i="4"/>
  <c r="AJ45" i="4"/>
  <c r="AD35" i="4"/>
  <c r="R35" i="4"/>
  <c r="AJ35" i="4"/>
  <c r="X35" i="4"/>
  <c r="AD25" i="4"/>
  <c r="R25" i="4"/>
  <c r="AD15" i="4"/>
  <c r="R15" i="4"/>
  <c r="L35" i="4"/>
  <c r="X25" i="4"/>
  <c r="X15" i="4"/>
  <c r="L15" i="4"/>
  <c r="AJ25" i="4"/>
  <c r="L25" i="4"/>
  <c r="AJ15" i="4"/>
  <c r="AF46" i="4"/>
  <c r="T46" i="4"/>
  <c r="Z46" i="4"/>
  <c r="N46" i="4"/>
  <c r="AL46" i="4"/>
  <c r="AF36" i="4"/>
  <c r="T36" i="4"/>
  <c r="AL36" i="4"/>
  <c r="Z36" i="4"/>
  <c r="N36" i="4"/>
  <c r="AF26" i="4"/>
  <c r="T26" i="4"/>
  <c r="AF16" i="4"/>
  <c r="T16" i="4"/>
  <c r="Z26" i="4"/>
  <c r="Z16" i="4"/>
  <c r="N16" i="4"/>
  <c r="AL6" i="4"/>
  <c r="Z6" i="4"/>
  <c r="N6" i="4"/>
  <c r="AL26" i="4"/>
  <c r="N26" i="4"/>
  <c r="AL16" i="4"/>
  <c r="T6" i="4"/>
  <c r="AF6" i="4"/>
  <c r="W55" i="4"/>
  <c r="Q55" i="4"/>
  <c r="AI45" i="4"/>
  <c r="AC45" i="4"/>
  <c r="K55" i="4"/>
  <c r="W45" i="4"/>
  <c r="Q45" i="4"/>
  <c r="AI55" i="4"/>
  <c r="K45" i="4"/>
  <c r="AC35" i="4"/>
  <c r="Q35" i="4"/>
  <c r="AC55" i="4"/>
  <c r="AC25" i="4"/>
  <c r="Q25" i="4"/>
  <c r="W35" i="4"/>
  <c r="K35" i="4"/>
  <c r="AI35" i="4"/>
  <c r="AI15" i="4"/>
  <c r="AC15" i="4"/>
  <c r="W25" i="4"/>
  <c r="W15" i="4"/>
  <c r="Q15" i="4"/>
  <c r="K15" i="4"/>
  <c r="AI25" i="4"/>
  <c r="K25" i="4"/>
  <c r="AM53" i="4"/>
  <c r="AG53" i="4"/>
  <c r="AG43" i="4"/>
  <c r="U43" i="4"/>
  <c r="AM43" i="4"/>
  <c r="O43" i="4"/>
  <c r="AA53" i="4"/>
  <c r="O53" i="4"/>
  <c r="AA43" i="4"/>
  <c r="U53" i="4"/>
  <c r="AM33" i="4"/>
  <c r="AG33" i="4"/>
  <c r="AG23" i="4"/>
  <c r="U23" i="4"/>
  <c r="AA33" i="4"/>
  <c r="U33" i="4"/>
  <c r="O33" i="4"/>
  <c r="O13" i="4"/>
  <c r="AA23" i="4"/>
  <c r="AM13" i="4"/>
  <c r="AG13" i="4"/>
  <c r="AM23" i="4"/>
  <c r="O23" i="4"/>
  <c r="AA13" i="4"/>
  <c r="U13" i="4"/>
  <c r="AF48" i="4"/>
  <c r="T48" i="4"/>
  <c r="N48" i="4"/>
  <c r="AL48" i="4"/>
  <c r="AL38" i="4"/>
  <c r="Z48" i="4"/>
  <c r="AF38" i="4"/>
  <c r="Z38" i="4"/>
  <c r="AF28" i="4"/>
  <c r="T28" i="4"/>
  <c r="AF18" i="4"/>
  <c r="T18" i="4"/>
  <c r="T38" i="4"/>
  <c r="N38" i="4"/>
  <c r="AL28" i="4"/>
  <c r="N28" i="4"/>
  <c r="Z18" i="4"/>
  <c r="AL8" i="4"/>
  <c r="Z8" i="4"/>
  <c r="N8" i="4"/>
  <c r="Z28" i="4"/>
  <c r="AL18" i="4"/>
  <c r="N18" i="4"/>
  <c r="T8" i="4"/>
  <c r="AF8" i="4"/>
  <c r="AH55" i="4"/>
  <c r="V55" i="4"/>
  <c r="J55" i="4"/>
  <c r="AH45" i="4"/>
  <c r="V45" i="4"/>
  <c r="J45" i="4"/>
  <c r="AB55" i="4"/>
  <c r="P55" i="4"/>
  <c r="AB45" i="4"/>
  <c r="AH35" i="4"/>
  <c r="V35" i="4"/>
  <c r="J35" i="4"/>
  <c r="AB35" i="4"/>
  <c r="P35" i="4"/>
  <c r="P45" i="4"/>
  <c r="AH25" i="4"/>
  <c r="V25" i="4"/>
  <c r="J25" i="4"/>
  <c r="AH15" i="4"/>
  <c r="V15" i="4"/>
  <c r="J15" i="4"/>
  <c r="P25" i="4"/>
  <c r="AB15" i="4"/>
  <c r="AB25" i="4"/>
  <c r="P15" i="4"/>
  <c r="AL53" i="4"/>
  <c r="Z53" i="4"/>
  <c r="N53" i="4"/>
  <c r="AL43" i="4"/>
  <c r="Z43" i="4"/>
  <c r="N43" i="4"/>
  <c r="T53" i="4"/>
  <c r="AL33" i="4"/>
  <c r="Z33" i="4"/>
  <c r="N33" i="4"/>
  <c r="T43" i="4"/>
  <c r="AF53" i="4"/>
  <c r="AF43" i="4"/>
  <c r="AL23" i="4"/>
  <c r="Z23" i="4"/>
  <c r="N23" i="4"/>
  <c r="AL13" i="4"/>
  <c r="Z13" i="4"/>
  <c r="N13" i="4"/>
  <c r="AF33" i="4"/>
  <c r="T23" i="4"/>
  <c r="T13" i="4"/>
  <c r="AF23" i="4"/>
  <c r="T33" i="4"/>
  <c r="AF13" i="4"/>
  <c r="S45" i="4"/>
  <c r="M45" i="4"/>
  <c r="AK55" i="4"/>
  <c r="M55" i="4"/>
  <c r="Y45" i="4"/>
  <c r="AE55" i="4"/>
  <c r="AK35" i="4"/>
  <c r="Y35" i="4"/>
  <c r="M35" i="4"/>
  <c r="S55" i="4"/>
  <c r="AE45" i="4"/>
  <c r="Y55" i="4"/>
  <c r="AK45" i="4"/>
  <c r="AE35" i="4"/>
  <c r="AK25" i="4"/>
  <c r="Y25" i="4"/>
  <c r="M25" i="4"/>
  <c r="S15" i="4"/>
  <c r="M15" i="4"/>
  <c r="S35" i="4"/>
  <c r="AE25" i="4"/>
  <c r="AK15" i="4"/>
  <c r="S25" i="4"/>
  <c r="AE15" i="4"/>
  <c r="Y15" i="4"/>
  <c r="AL51" i="4"/>
  <c r="Z51" i="4"/>
  <c r="N51" i="4"/>
  <c r="T51" i="4"/>
  <c r="AL41" i="4"/>
  <c r="N41" i="4"/>
  <c r="AL31" i="4"/>
  <c r="AF51" i="4"/>
  <c r="AF41" i="4"/>
  <c r="Z41" i="4"/>
  <c r="T41" i="4"/>
  <c r="Z31" i="4"/>
  <c r="N31" i="4"/>
  <c r="AL21" i="4"/>
  <c r="Z21" i="4"/>
  <c r="N21" i="4"/>
  <c r="T31" i="4"/>
  <c r="AF21" i="4"/>
  <c r="AF11" i="4"/>
  <c r="T11" i="4"/>
  <c r="T21" i="4"/>
  <c r="AF31" i="4"/>
  <c r="N11" i="4"/>
  <c r="Z11" i="4"/>
  <c r="AL11" i="4"/>
  <c r="AL49" i="4"/>
  <c r="Z49" i="4"/>
  <c r="N49" i="4"/>
  <c r="AF49" i="4"/>
  <c r="T49" i="4"/>
  <c r="Z39" i="4"/>
  <c r="T39" i="4"/>
  <c r="N39" i="4"/>
  <c r="AL39" i="4"/>
  <c r="AF39" i="4"/>
  <c r="AL29" i="4"/>
  <c r="Z29" i="4"/>
  <c r="N29" i="4"/>
  <c r="AL19" i="4"/>
  <c r="Z19" i="4"/>
  <c r="N19" i="4"/>
  <c r="AF29" i="4"/>
  <c r="T19" i="4"/>
  <c r="AF9" i="4"/>
  <c r="T9" i="4"/>
  <c r="T29" i="4"/>
  <c r="AF19" i="4"/>
  <c r="N9" i="4"/>
  <c r="Z9" i="4"/>
  <c r="AL9" i="4"/>
  <c r="AH53" i="4"/>
  <c r="V53" i="4"/>
  <c r="J53" i="4"/>
  <c r="AH43" i="4"/>
  <c r="V43" i="4"/>
  <c r="J43" i="4"/>
  <c r="AB53" i="4"/>
  <c r="AH33" i="4"/>
  <c r="V33" i="4"/>
  <c r="J33" i="4"/>
  <c r="P53" i="4"/>
  <c r="AB43" i="4"/>
  <c r="P43" i="4"/>
  <c r="AH23" i="4"/>
  <c r="V23" i="4"/>
  <c r="J23" i="4"/>
  <c r="AH13" i="4"/>
  <c r="V13" i="4"/>
  <c r="J13" i="4"/>
  <c r="AB33" i="4"/>
  <c r="P33" i="4"/>
  <c r="AB23" i="4"/>
  <c r="P23" i="4"/>
  <c r="AB13" i="4"/>
  <c r="P13" i="4"/>
  <c r="AE51" i="4"/>
  <c r="Y51" i="4"/>
  <c r="S51" i="4"/>
  <c r="M51" i="4"/>
  <c r="AK41" i="4"/>
  <c r="Y41" i="4"/>
  <c r="M41" i="4"/>
  <c r="AK51" i="4"/>
  <c r="S41" i="4"/>
  <c r="AE41" i="4"/>
  <c r="AE31" i="4"/>
  <c r="Y31" i="4"/>
  <c r="M31" i="4"/>
  <c r="AK21" i="4"/>
  <c r="Y21" i="4"/>
  <c r="M21" i="4"/>
  <c r="AK11" i="4"/>
  <c r="Y11" i="4"/>
  <c r="M11" i="4"/>
  <c r="AK31" i="4"/>
  <c r="S31" i="4"/>
  <c r="AE21" i="4"/>
  <c r="AE11" i="4"/>
  <c r="S11" i="4"/>
  <c r="S21" i="4"/>
  <c r="O51" i="4"/>
  <c r="AG41" i="4"/>
  <c r="U41" i="4"/>
  <c r="AA51" i="4"/>
  <c r="AG51" i="4"/>
  <c r="U51" i="4"/>
  <c r="AM41" i="4"/>
  <c r="AA41" i="4"/>
  <c r="AM51" i="4"/>
  <c r="O41" i="4"/>
  <c r="U31" i="4"/>
  <c r="AG21" i="4"/>
  <c r="U21" i="4"/>
  <c r="AM31" i="4"/>
  <c r="AG11" i="4"/>
  <c r="U11" i="4"/>
  <c r="AA31" i="4"/>
  <c r="AM21" i="4"/>
  <c r="O21" i="4"/>
  <c r="AG31" i="4"/>
  <c r="AM11" i="4"/>
  <c r="AA11" i="4"/>
  <c r="O11" i="4"/>
  <c r="O31" i="4"/>
  <c r="AA21" i="4"/>
  <c r="AI53" i="4"/>
  <c r="AC53" i="4"/>
  <c r="W53" i="4"/>
  <c r="Q53" i="4"/>
  <c r="AC43" i="4"/>
  <c r="Q43" i="4"/>
  <c r="W43" i="4"/>
  <c r="AI43" i="4"/>
  <c r="K43" i="4"/>
  <c r="K53" i="4"/>
  <c r="AI33" i="4"/>
  <c r="AC33" i="4"/>
  <c r="W33" i="4"/>
  <c r="Q33" i="4"/>
  <c r="AC23" i="4"/>
  <c r="Q23" i="4"/>
  <c r="K33" i="4"/>
  <c r="AI23" i="4"/>
  <c r="K23" i="4"/>
  <c r="AI13" i="4"/>
  <c r="AC13" i="4"/>
  <c r="W13" i="4"/>
  <c r="Q13" i="4"/>
  <c r="W23" i="4"/>
  <c r="K13" i="4"/>
  <c r="AI51" i="4"/>
  <c r="AC51" i="4"/>
  <c r="AC41" i="4"/>
  <c r="Q41" i="4"/>
  <c r="AI41" i="4"/>
  <c r="W51" i="4"/>
  <c r="W41" i="4"/>
  <c r="K51" i="4"/>
  <c r="K41" i="4"/>
  <c r="Q51" i="4"/>
  <c r="AI31" i="4"/>
  <c r="AC31" i="4"/>
  <c r="Q31" i="4"/>
  <c r="AC21" i="4"/>
  <c r="Q21" i="4"/>
  <c r="AC11" i="4"/>
  <c r="Q11" i="4"/>
  <c r="K31" i="4"/>
  <c r="W21" i="4"/>
  <c r="AI11" i="4"/>
  <c r="W11" i="4"/>
  <c r="K11" i="4"/>
  <c r="W31" i="4"/>
  <c r="AI21" i="4"/>
  <c r="K21" i="4"/>
  <c r="AD53" i="4"/>
  <c r="R53" i="4"/>
  <c r="X53" i="4"/>
  <c r="AD43" i="4"/>
  <c r="R43" i="4"/>
  <c r="L53" i="4"/>
  <c r="AD33" i="4"/>
  <c r="R33" i="4"/>
  <c r="AJ43" i="4"/>
  <c r="L43" i="4"/>
  <c r="AJ53" i="4"/>
  <c r="X43" i="4"/>
  <c r="X33" i="4"/>
  <c r="AD23" i="4"/>
  <c r="R23" i="4"/>
  <c r="AD13" i="4"/>
  <c r="R13" i="4"/>
  <c r="L33" i="4"/>
  <c r="AJ33" i="4"/>
  <c r="AJ23" i="4"/>
  <c r="L23" i="4"/>
  <c r="AJ13" i="4"/>
  <c r="X13" i="4"/>
  <c r="X23" i="4"/>
  <c r="L13" i="4"/>
  <c r="AD51" i="4"/>
  <c r="R51" i="4"/>
  <c r="AJ51" i="4"/>
  <c r="X51" i="4"/>
  <c r="AD41" i="4"/>
  <c r="X41" i="4"/>
  <c r="AD31" i="4"/>
  <c r="L51" i="4"/>
  <c r="R41" i="4"/>
  <c r="L41" i="4"/>
  <c r="AJ41" i="4"/>
  <c r="AJ31" i="4"/>
  <c r="R31" i="4"/>
  <c r="AD21" i="4"/>
  <c r="R21" i="4"/>
  <c r="L31" i="4"/>
  <c r="X21" i="4"/>
  <c r="AJ11" i="4"/>
  <c r="X11" i="4"/>
  <c r="L11" i="4"/>
  <c r="X31" i="4"/>
  <c r="AJ21" i="4"/>
  <c r="L21" i="4"/>
  <c r="R11" i="4"/>
  <c r="AD11" i="4"/>
  <c r="AM55" i="4"/>
  <c r="AG55" i="4"/>
  <c r="AA55" i="4"/>
  <c r="U55" i="4"/>
  <c r="AM45" i="4"/>
  <c r="AG45" i="4"/>
  <c r="O45" i="4"/>
  <c r="U45" i="4"/>
  <c r="AG35" i="4"/>
  <c r="U35" i="4"/>
  <c r="O55" i="4"/>
  <c r="AA45" i="4"/>
  <c r="O35" i="4"/>
  <c r="AA35" i="4"/>
  <c r="AG25" i="4"/>
  <c r="U25" i="4"/>
  <c r="AM35" i="4"/>
  <c r="AM25" i="4"/>
  <c r="O25" i="4"/>
  <c r="AM15" i="4"/>
  <c r="AG15" i="4"/>
  <c r="AA15" i="4"/>
  <c r="U15" i="4"/>
  <c r="AA25" i="4"/>
  <c r="O15" i="4"/>
  <c r="BA58" i="2" l="1"/>
  <c r="BC58" i="2" s="1"/>
  <c r="BB59" i="2"/>
  <c r="BA59" i="2" s="1"/>
  <c r="BC59" i="2" s="1"/>
  <c r="BA32" i="2"/>
  <c r="BC32" i="2" s="1"/>
  <c r="BB36" i="2"/>
  <c r="BA33" i="2"/>
  <c r="BC33" i="2" s="1"/>
  <c r="BB34" i="2"/>
  <c r="BA34" i="2" s="1"/>
  <c r="BC34" i="2" s="1"/>
  <c r="AZ13" i="2"/>
  <c r="AH7" i="4"/>
  <c r="V7" i="4"/>
  <c r="AH17" i="4"/>
  <c r="J27" i="4"/>
  <c r="J37" i="4"/>
  <c r="AY12" i="2"/>
  <c r="J17" i="4"/>
  <c r="AB47" i="4"/>
  <c r="V17" i="4"/>
  <c r="J7" i="4"/>
  <c r="V37" i="4"/>
  <c r="P27" i="4"/>
  <c r="AH37" i="4"/>
  <c r="AB27" i="4"/>
  <c r="P47" i="4"/>
  <c r="P7" i="4"/>
  <c r="V27" i="4"/>
  <c r="J47" i="4"/>
  <c r="BB12" i="2"/>
  <c r="BB13" i="2" s="1"/>
  <c r="AB7" i="4"/>
  <c r="AH27" i="4"/>
  <c r="AH47" i="4"/>
  <c r="P17" i="4"/>
  <c r="AB37" i="4"/>
  <c r="AB17" i="4"/>
  <c r="P37" i="4"/>
  <c r="AY8" i="2"/>
  <c r="AH28" i="4"/>
  <c r="P9" i="4"/>
  <c r="AH10" i="4"/>
  <c r="J40" i="4"/>
  <c r="V40" i="4"/>
  <c r="P20" i="4"/>
  <c r="V20" i="4"/>
  <c r="AB10" i="4"/>
  <c r="P50" i="4"/>
  <c r="AH20" i="4"/>
  <c r="AH40" i="4"/>
  <c r="AB50" i="4"/>
  <c r="V30" i="4"/>
  <c r="AB20" i="4"/>
  <c r="AB40" i="4"/>
  <c r="P8" i="4"/>
  <c r="P10" i="4"/>
  <c r="J30" i="4"/>
  <c r="V50" i="4"/>
  <c r="J10" i="4"/>
  <c r="P30" i="4"/>
  <c r="P40" i="4"/>
  <c r="J20" i="4"/>
  <c r="V10" i="4"/>
  <c r="AH30" i="4"/>
  <c r="AB30" i="4"/>
  <c r="J50" i="4"/>
  <c r="AB8" i="4"/>
  <c r="V28" i="4"/>
  <c r="AB48" i="4"/>
  <c r="AH48" i="4"/>
  <c r="J28" i="4"/>
  <c r="V8" i="4"/>
  <c r="V18" i="4"/>
  <c r="J48" i="4"/>
  <c r="AB38" i="4"/>
  <c r="P38" i="4"/>
  <c r="P48" i="4"/>
  <c r="AB28" i="4"/>
  <c r="P18" i="4"/>
  <c r="J38" i="4"/>
  <c r="P28" i="4"/>
  <c r="V38" i="4"/>
  <c r="J8" i="4"/>
  <c r="AB18" i="4"/>
  <c r="J18" i="4"/>
  <c r="AH18" i="4"/>
  <c r="V48" i="4"/>
  <c r="AH8" i="4"/>
  <c r="P6" i="4"/>
  <c r="AH16" i="4"/>
  <c r="J46" i="4"/>
  <c r="AZ9" i="2"/>
  <c r="W47" i="4"/>
  <c r="Q47" i="4"/>
  <c r="K27" i="4"/>
  <c r="AI27" i="4"/>
  <c r="BC11" i="2"/>
  <c r="Q27" i="4"/>
  <c r="AC17" i="4"/>
  <c r="AC27" i="4"/>
  <c r="K7" i="4"/>
  <c r="AC7" i="4"/>
  <c r="Q37" i="4"/>
  <c r="W7" i="4"/>
  <c r="Q17" i="4"/>
  <c r="AC37" i="4"/>
  <c r="AI17" i="4"/>
  <c r="AI7" i="4"/>
  <c r="W37" i="4"/>
  <c r="W17" i="4"/>
  <c r="AI37" i="4"/>
  <c r="AC47" i="4"/>
  <c r="W27" i="4"/>
  <c r="K17" i="4"/>
  <c r="Q7" i="4"/>
  <c r="K37" i="4"/>
  <c r="AI47" i="4"/>
  <c r="P16" i="4"/>
  <c r="AB26" i="4"/>
  <c r="V6" i="4"/>
  <c r="AH36" i="4"/>
  <c r="J26" i="4"/>
  <c r="AH46" i="4"/>
  <c r="V16" i="4"/>
  <c r="AH6" i="4"/>
  <c r="P26" i="4"/>
  <c r="V46" i="4"/>
  <c r="P46" i="4"/>
  <c r="BC6" i="2"/>
  <c r="J6" i="4"/>
  <c r="AH26" i="4"/>
  <c r="J36" i="4"/>
  <c r="AB36" i="4"/>
  <c r="AB6" i="4"/>
  <c r="V26" i="4"/>
  <c r="J16" i="4"/>
  <c r="AB16" i="4"/>
  <c r="V36" i="4"/>
  <c r="P36" i="4"/>
  <c r="BA7" i="2"/>
  <c r="BB8" i="2"/>
  <c r="BA36" i="2" l="1"/>
  <c r="BC36" i="2" s="1"/>
  <c r="BB37" i="2"/>
  <c r="BB38" i="2"/>
  <c r="BA12" i="2"/>
  <c r="R37" i="4" s="1"/>
  <c r="BA15" i="2"/>
  <c r="BC15" i="2" s="1"/>
  <c r="BA13" i="2"/>
  <c r="AK27" i="4" s="1"/>
  <c r="AH9" i="4"/>
  <c r="AH19" i="4"/>
  <c r="AH49" i="4"/>
  <c r="AB29" i="4"/>
  <c r="V39" i="4"/>
  <c r="J19" i="4"/>
  <c r="AB9" i="4"/>
  <c r="V49" i="4"/>
  <c r="P19" i="4"/>
  <c r="V19" i="4"/>
  <c r="AH29" i="4"/>
  <c r="AH39" i="4"/>
  <c r="V29" i="4"/>
  <c r="J9" i="4"/>
  <c r="P49" i="4"/>
  <c r="AB19" i="4"/>
  <c r="P29" i="4"/>
  <c r="P39" i="4"/>
  <c r="AC38" i="4"/>
  <c r="W18" i="4"/>
  <c r="Q8" i="4"/>
  <c r="Q38" i="4"/>
  <c r="AC18" i="4"/>
  <c r="K48" i="4"/>
  <c r="Q48" i="4"/>
  <c r="K18" i="4"/>
  <c r="Q28" i="4"/>
  <c r="W8" i="4"/>
  <c r="AI48" i="4"/>
  <c r="AI8" i="4"/>
  <c r="AC48" i="4"/>
  <c r="W48" i="4"/>
  <c r="AI28" i="4"/>
  <c r="K8" i="4"/>
  <c r="AI38" i="4"/>
  <c r="W28" i="4"/>
  <c r="AC28" i="4"/>
  <c r="AC8" i="4"/>
  <c r="W38" i="4"/>
  <c r="K28" i="4"/>
  <c r="Q18" i="4"/>
  <c r="K38" i="4"/>
  <c r="AI18" i="4"/>
  <c r="R48" i="4"/>
  <c r="L28" i="4"/>
  <c r="R28" i="4"/>
  <c r="X38" i="4"/>
  <c r="AJ18" i="4"/>
  <c r="AD18" i="4"/>
  <c r="R38" i="4"/>
  <c r="X18" i="4"/>
  <c r="L8" i="4"/>
  <c r="L38" i="4"/>
  <c r="L18" i="4"/>
  <c r="X8" i="4"/>
  <c r="AJ48" i="4"/>
  <c r="AJ38" i="4"/>
  <c r="AD28" i="4"/>
  <c r="X48" i="4"/>
  <c r="AD38" i="4"/>
  <c r="R18" i="4"/>
  <c r="AJ8" i="4"/>
  <c r="L48" i="4"/>
  <c r="AJ28" i="4"/>
  <c r="AD8" i="4"/>
  <c r="AD48" i="4"/>
  <c r="X28" i="4"/>
  <c r="R8" i="4"/>
  <c r="J29" i="4"/>
  <c r="J49" i="4"/>
  <c r="Q50" i="4"/>
  <c r="K40" i="4"/>
  <c r="AI30" i="4"/>
  <c r="W20" i="4"/>
  <c r="K10" i="4"/>
  <c r="Q10" i="4"/>
  <c r="K50" i="4"/>
  <c r="W30" i="4"/>
  <c r="Q30" i="4"/>
  <c r="AI50" i="4"/>
  <c r="K20" i="4"/>
  <c r="AC30" i="4"/>
  <c r="W50" i="4"/>
  <c r="AC40" i="4"/>
  <c r="AI20" i="4"/>
  <c r="AC10" i="4"/>
  <c r="AC50" i="4"/>
  <c r="AI40" i="4"/>
  <c r="Q40" i="4"/>
  <c r="K30" i="4"/>
  <c r="AI10" i="4"/>
  <c r="AC20" i="4"/>
  <c r="Q20" i="4"/>
  <c r="W40" i="4"/>
  <c r="W10" i="4"/>
  <c r="AB49" i="4"/>
  <c r="J39" i="4"/>
  <c r="AB39" i="4"/>
  <c r="V9" i="4"/>
  <c r="AD49" i="4"/>
  <c r="X39" i="4"/>
  <c r="AD9" i="4"/>
  <c r="AD39" i="4"/>
  <c r="AJ39" i="4"/>
  <c r="AD29" i="4"/>
  <c r="AJ29" i="4"/>
  <c r="AD19" i="4"/>
  <c r="R39" i="4"/>
  <c r="L9" i="4"/>
  <c r="R9" i="4"/>
  <c r="AJ9" i="4"/>
  <c r="X9" i="4"/>
  <c r="AJ19" i="4"/>
  <c r="X19" i="4"/>
  <c r="L29" i="4"/>
  <c r="L49" i="4"/>
  <c r="R49" i="4"/>
  <c r="AJ49" i="4"/>
  <c r="R29" i="4"/>
  <c r="L19" i="4"/>
  <c r="L39" i="4"/>
  <c r="R19" i="4"/>
  <c r="X49" i="4"/>
  <c r="X29" i="4"/>
  <c r="W29" i="4"/>
  <c r="K39" i="4"/>
  <c r="K49" i="4"/>
  <c r="AI49" i="4"/>
  <c r="W39" i="4"/>
  <c r="W9" i="4"/>
  <c r="AI29" i="4"/>
  <c r="Q19" i="4"/>
  <c r="W49" i="4"/>
  <c r="AC29" i="4"/>
  <c r="Q39" i="4"/>
  <c r="AC9" i="4"/>
  <c r="K9" i="4"/>
  <c r="AC19" i="4"/>
  <c r="AI19" i="4"/>
  <c r="Q49" i="4"/>
  <c r="AI39" i="4"/>
  <c r="AC49" i="4"/>
  <c r="K29" i="4"/>
  <c r="Q29" i="4"/>
  <c r="AI9" i="4"/>
  <c r="K19" i="4"/>
  <c r="W19" i="4"/>
  <c r="AC39" i="4"/>
  <c r="Q9" i="4"/>
  <c r="W46" i="4"/>
  <c r="K46" i="4"/>
  <c r="AI26" i="4"/>
  <c r="W6" i="4"/>
  <c r="AC16" i="4"/>
  <c r="AC26" i="4"/>
  <c r="Q46" i="4"/>
  <c r="AI16" i="4"/>
  <c r="AI36" i="4"/>
  <c r="AC46" i="4"/>
  <c r="W26" i="4"/>
  <c r="K6" i="4"/>
  <c r="W16" i="4"/>
  <c r="Q16" i="4"/>
  <c r="K36" i="4"/>
  <c r="AI6" i="4"/>
  <c r="BC7" i="2"/>
  <c r="AI46" i="4"/>
  <c r="W36" i="4"/>
  <c r="Q36" i="4"/>
  <c r="K26" i="4"/>
  <c r="Q26" i="4"/>
  <c r="AC6" i="4"/>
  <c r="K16" i="4"/>
  <c r="AC36" i="4"/>
  <c r="Q6" i="4"/>
  <c r="BA8" i="2"/>
  <c r="BB9" i="2"/>
  <c r="BA9" i="2" s="1"/>
  <c r="AE27" i="4" l="1"/>
  <c r="AJ47" i="4"/>
  <c r="Y47" i="4"/>
  <c r="AD17" i="4"/>
  <c r="L27" i="4"/>
  <c r="AD37" i="4"/>
  <c r="AJ37" i="4"/>
  <c r="AD47" i="4"/>
  <c r="AJ17" i="4"/>
  <c r="X47" i="4"/>
  <c r="AE47" i="4"/>
  <c r="X17" i="4"/>
  <c r="AJ27" i="4"/>
  <c r="AD7" i="4"/>
  <c r="X37" i="4"/>
  <c r="BC12" i="2"/>
  <c r="R17" i="4"/>
  <c r="R47" i="4"/>
  <c r="X27" i="4"/>
  <c r="Y37" i="4"/>
  <c r="M37" i="4"/>
  <c r="M17" i="4"/>
  <c r="S27" i="4"/>
  <c r="AK17" i="4"/>
  <c r="M47" i="4"/>
  <c r="S7" i="4"/>
  <c r="AE37" i="4"/>
  <c r="AK47" i="4"/>
  <c r="M27" i="4"/>
  <c r="Y7" i="4"/>
  <c r="AE7" i="4"/>
  <c r="AK7" i="4"/>
  <c r="BC13" i="2"/>
  <c r="AK37" i="4"/>
  <c r="M7" i="4"/>
  <c r="AE17" i="4"/>
  <c r="S37" i="4"/>
  <c r="S47" i="4"/>
  <c r="Y17" i="4"/>
  <c r="AD27" i="4"/>
  <c r="L47" i="4"/>
  <c r="R7" i="4"/>
  <c r="X7" i="4"/>
  <c r="R27" i="4"/>
  <c r="L17" i="4"/>
  <c r="AJ7" i="4"/>
  <c r="L37" i="4"/>
  <c r="L7" i="4"/>
  <c r="BA37" i="2"/>
  <c r="BC37" i="2" s="1"/>
  <c r="BA38" i="2"/>
  <c r="BC38" i="2" s="1"/>
  <c r="BB39" i="2"/>
  <c r="BA39" i="2" s="1"/>
  <c r="BC39" i="2" s="1"/>
  <c r="Z47" i="4"/>
  <c r="T47" i="4"/>
  <c r="AF17" i="4"/>
  <c r="N7" i="4"/>
  <c r="AF37" i="4"/>
  <c r="N47" i="4"/>
  <c r="AL27" i="4"/>
  <c r="AF7" i="4"/>
  <c r="AF47" i="4"/>
  <c r="T7" i="4"/>
  <c r="Z27" i="4"/>
  <c r="N17" i="4"/>
  <c r="T37" i="4"/>
  <c r="AL37" i="4"/>
  <c r="N27" i="4"/>
  <c r="AF27" i="4"/>
  <c r="AL7" i="4"/>
  <c r="T27" i="4"/>
  <c r="Z37" i="4"/>
  <c r="AL17" i="4"/>
  <c r="T17" i="4"/>
  <c r="N37" i="4"/>
  <c r="Z17" i="4"/>
  <c r="Z7" i="4"/>
  <c r="AL47" i="4"/>
  <c r="Y27" i="4"/>
  <c r="S17" i="4"/>
  <c r="Y46" i="4"/>
  <c r="S36" i="4"/>
  <c r="Y36" i="4"/>
  <c r="S6" i="4"/>
  <c r="AK36" i="4"/>
  <c r="M6" i="4"/>
  <c r="BC9" i="2"/>
  <c r="S46" i="4"/>
  <c r="M36" i="4"/>
  <c r="AK16" i="4"/>
  <c r="Y26" i="4"/>
  <c r="M16" i="4"/>
  <c r="AK26" i="4"/>
  <c r="Y6" i="4"/>
  <c r="AK46" i="4"/>
  <c r="M46" i="4"/>
  <c r="AE26" i="4"/>
  <c r="AE16" i="4"/>
  <c r="Y16" i="4"/>
  <c r="AK6" i="4"/>
  <c r="M26" i="4"/>
  <c r="AE46" i="4"/>
  <c r="AE36" i="4"/>
  <c r="S26" i="4"/>
  <c r="AE6" i="4"/>
  <c r="S16" i="4"/>
  <c r="L46" i="4"/>
  <c r="L36" i="4"/>
  <c r="AJ26" i="4"/>
  <c r="X16" i="4"/>
  <c r="AD6" i="4"/>
  <c r="X6" i="4"/>
  <c r="AD46" i="4"/>
  <c r="AD36" i="4"/>
  <c r="X26" i="4"/>
  <c r="L16" i="4"/>
  <c r="R6" i="4"/>
  <c r="AJ6" i="4"/>
  <c r="AJ46" i="4"/>
  <c r="AJ36" i="4"/>
  <c r="R36" i="4"/>
  <c r="L26" i="4"/>
  <c r="R26" i="4"/>
  <c r="AD26" i="4"/>
  <c r="L6" i="4"/>
  <c r="X46" i="4"/>
  <c r="X36" i="4"/>
  <c r="R46" i="4"/>
  <c r="AJ16" i="4"/>
  <c r="AD16" i="4"/>
  <c r="R16" i="4"/>
  <c r="BC8" i="2"/>
  <c r="BA41" i="2" l="1"/>
  <c r="BC41" i="2" s="1"/>
  <c r="BB42" i="2"/>
  <c r="BB43" i="2"/>
  <c r="BA42" i="2" l="1"/>
  <c r="BC42" i="2" s="1"/>
  <c r="BB46" i="2"/>
  <c r="BA46" i="2" s="1"/>
  <c r="BC46" i="2" s="1"/>
  <c r="BA43" i="2"/>
  <c r="BC43" i="2" s="1"/>
  <c r="BB44" i="2"/>
  <c r="BA44" i="2" s="1"/>
  <c r="BC44" i="2" s="1"/>
</calcChain>
</file>

<file path=xl/sharedStrings.xml><?xml version="1.0" encoding="utf-8"?>
<sst xmlns="http://schemas.openxmlformats.org/spreadsheetml/2006/main" count="1360" uniqueCount="494">
  <si>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</si>
  <si>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</si>
  <si>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</si>
  <si>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</si>
  <si>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</si>
  <si>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</si>
  <si>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</si>
  <si>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</si>
  <si>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</si>
  <si>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</si>
  <si>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</si>
  <si>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</si>
  <si>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</si>
  <si>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</si>
  <si>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</si>
  <si>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</si>
  <si>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</si>
  <si>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</si>
  <si>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</si>
  <si>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</si>
  <si>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</si>
  <si>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</si>
  <si>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</si>
  <si>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</si>
  <si>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</si>
  <si>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</si>
  <si>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</si>
  <si>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</si>
  <si>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</si>
  <si>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</si>
  <si>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</si>
  <si>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</si>
  <si>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</si>
  <si>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</si>
  <si>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</si>
  <si>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</si>
  <si>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</si>
  <si>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</si>
  <si>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</si>
  <si>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</si>
  <si>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</si>
  <si>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</si>
  <si>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</si>
  <si>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</si>
  <si>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</si>
  <si>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</si>
  <si>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</si>
  <si>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</si>
  <si>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</si>
  <si>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</si>
  <si>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</si>
  <si>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</si>
  <si>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</si>
  <si>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</si>
  <si>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</si>
  <si>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</si>
  <si>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</si>
  <si>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</si>
  <si>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</si>
  <si>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</si>
  <si>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</si>
  <si>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</si>
  <si>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</si>
  <si>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</si>
  <si>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</si>
  <si>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</si>
  <si>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</si>
  <si>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</si>
  <si>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</si>
  <si>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</si>
  <si>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</si>
  <si>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</si>
  <si>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</si>
  <si>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</si>
  <si>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</si>
  <si>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</si>
  <si>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</si>
  <si>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</si>
  <si>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</si>
  <si>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</si>
  <si>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</si>
  <si>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</si>
  <si>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</si>
  <si>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</si>
  <si>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</si>
  <si>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</si>
  <si>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</si>
  <si>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</si>
  <si>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</si>
  <si>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</si>
  <si>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</si>
  <si>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</si>
  <si>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</si>
  <si>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</si>
  <si>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</si>
  <si>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</si>
  <si>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</si>
  <si>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</si>
  <si>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</si>
  <si>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</si>
  <si>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</si>
  <si>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</si>
  <si>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</si>
  <si>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</si>
  <si>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</si>
  <si>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</si>
  <si>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</si>
  <si>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</si>
  <si>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</si>
  <si>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</si>
  <si>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</si>
  <si>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</si>
  <si>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</si>
  <si>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</si>
  <si>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</si>
  <si>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</si>
  <si>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</si>
  <si>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</si>
  <si>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</si>
  <si>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</si>
  <si>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</si>
  <si>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</si>
  <si>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</si>
  <si>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</si>
  <si>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</si>
  <si>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</si>
  <si>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</si>
  <si>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</si>
  <si>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</si>
  <si>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</si>
  <si>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</si>
  <si>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</si>
  <si>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</si>
  <si>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</si>
  <si>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</si>
  <si>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</si>
  <si>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</si>
  <si>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</si>
  <si>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</si>
  <si>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</si>
  <si>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</si>
  <si>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</si>
  <si>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</si>
  <si>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</si>
  <si>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</si>
  <si>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</si>
  <si>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</si>
  <si>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</si>
  <si>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</si>
  <si>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</si>
  <si>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</si>
  <si>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</si>
  <si>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</si>
  <si>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</si>
  <si>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</si>
  <si>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</si>
  <si>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</si>
  <si>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</si>
  <si>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</si>
  <si>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</si>
  <si>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</si>
  <si>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</si>
  <si>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</si>
  <si>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</si>
  <si>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</si>
  <si>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</si>
  <si>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</si>
  <si>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</si>
  <si>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</si>
  <si>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</si>
  <si>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</si>
  <si>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</si>
  <si>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</si>
  <si>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</si>
  <si>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</si>
  <si>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</si>
  <si>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</si>
  <si>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</si>
  <si>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</si>
  <si>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</si>
  <si>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</si>
  <si>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</si>
  <si>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</si>
  <si>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</si>
  <si>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</si>
  <si>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</si>
  <si>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</si>
  <si>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</si>
  <si>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</si>
  <si>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</si>
  <si>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</si>
  <si>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</si>
  <si>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</si>
  <si>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</si>
  <si>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</si>
  <si>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</si>
  <si>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</si>
  <si>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</si>
  <si>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</si>
  <si>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</si>
  <si>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</si>
  <si>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</si>
  <si>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</si>
  <si>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</si>
  <si>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</si>
  <si>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</si>
  <si>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</si>
  <si>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Tipo de Riesgo</t>
  </si>
  <si>
    <t>Activo de información</t>
  </si>
  <si>
    <t>Activos de información</t>
  </si>
  <si>
    <t>No Aplica</t>
  </si>
  <si>
    <t>Columna6</t>
  </si>
  <si>
    <t>De_gestión</t>
  </si>
  <si>
    <t>De_seguridad_de_la_información</t>
  </si>
  <si>
    <t>Activo 4</t>
  </si>
  <si>
    <t>Activo 5</t>
  </si>
  <si>
    <t>Activo 6</t>
  </si>
  <si>
    <t>Activo 7</t>
  </si>
  <si>
    <t>Activo 8</t>
  </si>
  <si>
    <t>Activo 9</t>
  </si>
  <si>
    <t>Activo 10</t>
  </si>
  <si>
    <t>Activo 11</t>
  </si>
  <si>
    <t>De_corrupción</t>
  </si>
  <si>
    <t>¿Genera Interrupción?</t>
  </si>
  <si>
    <t>Interrupción</t>
  </si>
  <si>
    <t>Si</t>
  </si>
  <si>
    <t>No</t>
  </si>
  <si>
    <t>Disponibilidad</t>
  </si>
  <si>
    <t>Integridad</t>
  </si>
  <si>
    <t>Confidencialidad</t>
  </si>
  <si>
    <t>Frecuencia de ejecución de la actividad</t>
  </si>
  <si>
    <t>Criterio para probabilidad</t>
  </si>
  <si>
    <t>Cada_Hora</t>
  </si>
  <si>
    <t>Más de 5000 veces por año</t>
  </si>
  <si>
    <t>Dos_veces_al_día</t>
  </si>
  <si>
    <t>mínimo 500 veces al año y máximo 5000 veces por año</t>
  </si>
  <si>
    <t>Diaria</t>
  </si>
  <si>
    <t>De 24 a 500 veces por año</t>
  </si>
  <si>
    <t>Cada_dos_días</t>
  </si>
  <si>
    <t>Cada_tres_días</t>
  </si>
  <si>
    <t>Cada_cuatro_días</t>
  </si>
  <si>
    <t>Semanal</t>
  </si>
  <si>
    <t>Quincenal</t>
  </si>
  <si>
    <t>Mensual</t>
  </si>
  <si>
    <t xml:space="preserve">De 3 a 24 veces por año </t>
  </si>
  <si>
    <t>Bimestral</t>
  </si>
  <si>
    <t>Trimestral</t>
  </si>
  <si>
    <t>Cuatrimestral</t>
  </si>
  <si>
    <t>Semestral</t>
  </si>
  <si>
    <t xml:space="preserve">Máximo 2 veces por año </t>
  </si>
  <si>
    <t>Anual</t>
  </si>
  <si>
    <t>Bienal</t>
  </si>
  <si>
    <t>Permanente</t>
  </si>
  <si>
    <t>ALINEACIÓN ISO 27001</t>
  </si>
  <si>
    <t>11.2 Seguridad de los equipos.</t>
  </si>
  <si>
    <t>12.4 Registro de actividad y supervisión.</t>
  </si>
  <si>
    <t>Criterios de impacto para riesgos de gestión y/o seguridad de la información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</si>
  <si>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</si>
  <si>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</si>
  <si>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</si>
  <si>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</si>
  <si>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recursos económicos?</t>
  </si>
  <si>
    <t>¿Generar pérdida de confianza de la entidad, afectando su reputación?</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</si>
  <si>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</si>
  <si>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</si>
  <si>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</si>
  <si>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</si>
  <si>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</si>
  <si>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</si>
  <si>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</si>
  <si>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</si>
  <si>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</si>
  <si>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</si>
  <si>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</si>
  <si>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</si>
  <si>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</si>
  <si>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Nombre </t>
  </si>
  <si>
    <t>Objetivo de Control ISO 27001</t>
  </si>
  <si>
    <t>#</t>
  </si>
  <si>
    <t>5.1 Directrices de la Dirección en seguridad de la información.</t>
  </si>
  <si>
    <t>Brindar orientación y soporte, por parte de la dirección, para la seguridad de la información de acuerdo con los requisitos del negocio y con las leyes y reglamentos pertinentes</t>
  </si>
  <si>
    <t>C1</t>
  </si>
  <si>
    <t>6.1 Organización interna.</t>
  </si>
  <si>
    <t>Establecer un marco de referencia de gestión para iniciar y controlar la implementación y operación de la seguridad de la información dentro de la organización.</t>
  </si>
  <si>
    <t>C2</t>
  </si>
  <si>
    <t>6.2 Dispositivos para movilidad y teletrabajo.</t>
  </si>
  <si>
    <t>Garantizar la seguridad del teletrabajo y el uso de dispositivos móviles</t>
  </si>
  <si>
    <t>C3</t>
  </si>
  <si>
    <t>7.1 Antes de la contratación.</t>
  </si>
  <si>
    <t>Asegurar que los empleados y contratistas comprenden sus responsabilidades y son idóneos en los roles para los que se consideran.</t>
  </si>
  <si>
    <t>C4</t>
  </si>
  <si>
    <t>7.2 Durante la contratación.</t>
  </si>
  <si>
    <t>Asegurarse de que los empleados y contratistas tomen conciencia de sus responsabilidades de seguridad de la información y las cumplan.</t>
  </si>
  <si>
    <t>C5</t>
  </si>
  <si>
    <t>7.3 Cese o cambio de puesto de trabajo.</t>
  </si>
  <si>
    <t>Proteger los intereses de la organización como parte del proceso de cambio o terminación de empleo</t>
  </si>
  <si>
    <t>C6</t>
  </si>
  <si>
    <t>8.1 Responsabilidad sobre los activos.</t>
  </si>
  <si>
    <t>Identificar los activos organizacionales y definir las responsabilidades de protección adecuadas.</t>
  </si>
  <si>
    <t>C7</t>
  </si>
  <si>
    <t>8.2 Clasificación de la información.</t>
  </si>
  <si>
    <t>Asegurar que la información recibe un nivel apropiado de protección, de acuerdo con su importancia para la organización.</t>
  </si>
  <si>
    <t>C8</t>
  </si>
  <si>
    <t>8.3 Manejo de los soportes de almacenamiento.</t>
  </si>
  <si>
    <t>Evitar la divulgación, la modificación, el retiro o la destrucción no autorizados de información almacenada en los medios</t>
  </si>
  <si>
    <t>C9</t>
  </si>
  <si>
    <t>9.1 Requisitos de negocio para el control de accesos.</t>
  </si>
  <si>
    <t>Limitar el acceso a información y a instalaciones de procesamiento de información.</t>
  </si>
  <si>
    <t>C10</t>
  </si>
  <si>
    <t>9.2 Gestión de acceso de usuario.</t>
  </si>
  <si>
    <t>Asegurar el acceso de los usuarios autorizados y evitar el acceso no autorizado a sistemas y servicios.</t>
  </si>
  <si>
    <t>C11</t>
  </si>
  <si>
    <t>9.3 Responsabilidades del usuario.</t>
  </si>
  <si>
    <t>Hacer que los usuarios rindan cuentas por la salvaguarda de su información de autenticación.</t>
  </si>
  <si>
    <t>C12</t>
  </si>
  <si>
    <t>9.4 Control de acceso a sistemas y aplicaciones.</t>
  </si>
  <si>
    <t>Evitar el acceso no autorizado a sistemas y aplicaciones.</t>
  </si>
  <si>
    <t>C13</t>
  </si>
  <si>
    <t>10.1 Controles criptográficos.</t>
  </si>
  <si>
    <t>Asegurar el uso apropiado y eficaz de la criptografía para proteger la confidencialidad, autenticidad y/o la integridad de la información</t>
  </si>
  <si>
    <t>C14</t>
  </si>
  <si>
    <t>11.1 Áreas seguras.</t>
  </si>
  <si>
    <t>Prevenir el acceso físico no autorizado, el daño e interferencia a la información y a las instalaciones de procesamiento de información de la organización.</t>
  </si>
  <si>
    <t>C15</t>
  </si>
  <si>
    <t>Prevenir la perdida, daño, robo o compromiso de activos, y la interrupción de las operaciones de la organización.</t>
  </si>
  <si>
    <t>C16</t>
  </si>
  <si>
    <t>12.1 Responsabilidades y procedimientos de operación.</t>
  </si>
  <si>
    <t>Asegurar las operaciones correctas y seguras de las instalaciones de procesamiento de información.</t>
  </si>
  <si>
    <t>C17</t>
  </si>
  <si>
    <t>12.2 Protección contra código malicioso.</t>
  </si>
  <si>
    <t>Asegurarse de que la información y las instalaciones de procesamiento de información estén protegidas contra códigos maliciosos.</t>
  </si>
  <si>
    <t>C18</t>
  </si>
  <si>
    <t>12.3 Copias de seguridad.</t>
  </si>
  <si>
    <t>Proteger contra la perdida de datos</t>
  </si>
  <si>
    <t>C19</t>
  </si>
  <si>
    <t>Registrar eventos y generar evidencia</t>
  </si>
  <si>
    <t>C20</t>
  </si>
  <si>
    <t>12.5 Control del software en explotación.</t>
  </si>
  <si>
    <t>Asegurarse de la integridad de los sistemas operacionales</t>
  </si>
  <si>
    <t>C21</t>
  </si>
  <si>
    <t>12.6 Gestión de la vulnerabilidad técnica.</t>
  </si>
  <si>
    <t>Prevenir el aprovechamiento de las vulnerabilidades técnicas</t>
  </si>
  <si>
    <t>C22</t>
  </si>
  <si>
    <t>12.7 Consideraciones de las auditorías de los sistemas de información.</t>
  </si>
  <si>
    <t>Minimizar el impacto de las actividades de auditoria sobre los sistemas operativos</t>
  </si>
  <si>
    <t>C23</t>
  </si>
  <si>
    <t>13.1 Gestión de la seguridad en las redes.</t>
  </si>
  <si>
    <t>Asegurar la protección de la información en las redes, y sus instalaciones de procesamiento de información de soporte.</t>
  </si>
  <si>
    <t>C24</t>
  </si>
  <si>
    <t>13.2 Intercambio de información con partes externas.</t>
  </si>
  <si>
    <t>Mantener la seguridad de la información transferida dentro de una organización y con cualquier entidad externa.</t>
  </si>
  <si>
    <t>C25</t>
  </si>
  <si>
    <t>14.1 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</si>
  <si>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sobre redes.</t>
  </si>
  <si>
    <t>C26</t>
  </si>
  <si>
    <t>14.2 Seguridad en los procesos de desarrollo y soporte.</t>
  </si>
  <si>
    <t>Asegurar que la seguridad de la información este diseñada e implementada dentro del ciclo de vida de desarrollo de los sistemas de información.</t>
  </si>
  <si>
    <t>C27</t>
  </si>
  <si>
    <t>14.3 Datos de prueba.</t>
  </si>
  <si>
    <t xml:space="preserve">Asegurar la protección de los datos usados para  pruebas. </t>
  </si>
  <si>
    <t>C28</t>
  </si>
  <si>
    <t>15.1 Seguridad de la información en las relaciones con proveedores.</t>
  </si>
  <si>
    <t>Asegurar la protección de los activos de la organización que sean accesibles a los proveedores.</t>
  </si>
  <si>
    <t>C29</t>
  </si>
  <si>
    <t>15.2 Gestión de la prestación del servicio por proveedores.</t>
  </si>
  <si>
    <t>Mantener el nivel acordado de seguridad de la información y de prestación del servicio en línea con los acuerdos con los proveedores</t>
  </si>
  <si>
    <t>C30</t>
  </si>
  <si>
    <t>16.1 Gestión de incidentes de seguridad de la información y mejoras.</t>
  </si>
  <si>
    <t>Asegurar un enfoque coherente y eficaz para la gestión de incidentes de seguridad de la información, incluida la comunicación sobre eventos de seguridad y debilidades.</t>
  </si>
  <si>
    <t>C31</t>
  </si>
  <si>
    <t>17.1 Continuidad de la seguridad de la información.</t>
  </si>
  <si>
    <t>La continuidad de seguridad de la información se debe incluir en los sistemas de gestión de la continuidad de negocio de la organización.</t>
  </si>
  <si>
    <t>C32</t>
  </si>
  <si>
    <t>17.2 Redundancias.</t>
  </si>
  <si>
    <t>Asegurar la disponibilidad de instalaciones de procesamiento de información.</t>
  </si>
  <si>
    <t>C33</t>
  </si>
  <si>
    <t>18.1 Cumplimiento de los requisitos legales y contractuales.</t>
  </si>
  <si>
    <t>Evitar el incumplimiento de las obligaciones legales, estatutarias, de reglamentación o contractuales relacionadas con seguridad de la información y de cualquier requisito de seguridad.</t>
  </si>
  <si>
    <t>C34</t>
  </si>
  <si>
    <t>18.2 Revisiones de la seguridad de la información.</t>
  </si>
  <si>
    <t>Asegurar que la seguridad de la información se implemente y opere de acuerdo con las políticas y procedimientos organizacionales.</t>
  </si>
  <si>
    <t>C35</t>
  </si>
  <si>
    <t>Objetivo del control</t>
  </si>
  <si>
    <t>Nombre del control de acuerdo a la norma</t>
  </si>
  <si>
    <t>ID del control</t>
  </si>
  <si>
    <t>CRITERIOS DE IMPACTO RIESGOS DE CORRUPCIÓN</t>
  </si>
  <si>
    <t>Causa Inmediata / Amenaza S I</t>
  </si>
  <si>
    <t>Causa Raíz /  S I</t>
  </si>
  <si>
    <t>Frecuencia con la cual se realiza la actividad (PROMEDIO)</t>
  </si>
  <si>
    <t>Carpeta compartida OAP</t>
  </si>
  <si>
    <t>Sistema de Gestión Documental</t>
  </si>
  <si>
    <t>Servicio de correo corporativo</t>
  </si>
  <si>
    <t>PROCESO</t>
  </si>
  <si>
    <t>DIRECCIONAMIENTO ESTRATÉGICO</t>
  </si>
  <si>
    <t xml:space="preserve">Realizar auditorias internas </t>
  </si>
  <si>
    <t>Aprobar las directrices y políticas institucionales a partir de los comités</t>
  </si>
  <si>
    <t>Presentar informe de servidor público a Control Interno Disciplinario</t>
  </si>
  <si>
    <t>Presentar informe de servidor público a Organismos de Control</t>
  </si>
  <si>
    <t>Manipulación de la información de los seguimientos a los proyectos de inversión, para favorecer o perjudicar al área</t>
  </si>
  <si>
    <t xml:space="preserve"> Motivación económica  o conflictos de interés
</t>
  </si>
  <si>
    <t>PLANEACIÓN INSTITUCIONAL</t>
  </si>
  <si>
    <t xml:space="preserve">El Profesional Especializado Oficina Asesora de Planeación realiza seguimiento a los proyectos de inversión en la plataforma del Departamento Nacional de Planeación SPI </t>
  </si>
  <si>
    <t xml:space="preserve">El  Profesional Especializado Oficina de Control Interno realiza seguimiento a la ejecución de los proyectos de inversión </t>
  </si>
  <si>
    <t>El Servidor Público presenta informe de servidor público a Control Interno Disciplinario en caso de presentarse un hecho de corrupción para determinar las responsabilidades</t>
  </si>
  <si>
    <t>El Servidor Público presenta informe de servidor público a Entes de Control en caso de presentarse un hecho de corrupción para determinar las responsabilidades</t>
  </si>
  <si>
    <t>CONTROL FINANCIERO Y CONTABLE DE LAS CCF</t>
  </si>
  <si>
    <t>Emitir informes de inspección y vigilancia con información alterada de las Cajas de Compensación Familiar y demás entidades vigiladas respecto de los recursos del subsidio familiar para un beneficio particular</t>
  </si>
  <si>
    <t>El Director de Gestión Financiera y Contable  revisa, valida y da visto bueno de los actos administrativos en los aspectos financieros y contables para ser remitido a la aprobación final por parte de la alta dirección.</t>
  </si>
  <si>
    <t>Reporte de la situación  presentada  a la Oficina de Control Disciplinario por presuntas irregularidades en el proceso de inspección y vigilancia</t>
  </si>
  <si>
    <t>EVALUACIÓN DE LA GESTIÓN DE LAS CCF</t>
  </si>
  <si>
    <t>Emisión de informes de inspección y vigilancia con información alterada de las Cajas de Compensación Familiar y demás entidades vigiladas respecto de los recursos del subsidio familiar para un beneficio particular</t>
  </si>
  <si>
    <t>Conflictos de interés no gestionados
Tráfico de influencias
Utilización indebida de información de carácter confidencial de la SSF
Debilidades en la revisión de los informes</t>
  </si>
  <si>
    <t>El Director para la Gestión de las CCF realiza el reporte de la situación  presentada  a la Oficina de Control Disciplinario por presuntas irregularidades en el proceso de inspección y vigilancia para determinar las responsabilidades a que haya lugar.</t>
  </si>
  <si>
    <t>Reporte del  presunto hecho de corrupción a entes de control</t>
  </si>
  <si>
    <t>VISITAS A ENTES VIGILADOS</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</si>
  <si>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</si>
  <si>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Posible conflictos de interés no gestionados 
Tráfico de influencias
Motivación Económica</t>
  </si>
  <si>
    <t>Revisar la conformación de equipos interdisciplinarios de acuerdo con las competencias requeridas para la realización de las visitas.</t>
  </si>
  <si>
    <t>Revisar y aprobar  los informes de visita de acuerdo con la resolución de programación y ejecución de visitas ordinarias vigente</t>
  </si>
  <si>
    <t>Solicitud de declaración de impedimento</t>
  </si>
  <si>
    <t xml:space="preserve">Traslado del hecho a la Oficina de Control Disciplinario por irregularidades en el proceso de inspección y vigilancia </t>
  </si>
  <si>
    <t>ESTUDIOS ESPECIALES Y EVALUACIÓN DE PROYECTOS</t>
  </si>
  <si>
    <t>Favorecer a privados, con relación a un  informe de seguimiento, omitiendo su traslado a medidas especiales</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</si>
  <si>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</si>
  <si>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Superintendente Delegado realiza Revisión de diferentes instancias para la emisión de documentos (oficios, resoluciones, conceptos técnicos y publicaciones estadísticas) de la delegada</t>
  </si>
  <si>
    <t xml:space="preserve">El Servidor público que se afecta por conflicto de interés realiza la Solicitud de declaración de impedimento	</t>
  </si>
  <si>
    <t>Superintendente del Subsidio Familiar realiza la Solicitud de publicación de la normatividad vigente y los parámetros técnicos de los trámites de la Delegada</t>
  </si>
  <si>
    <t>Superintendente Delegado realiza Presentación de informe de servidor público, queja o denuncia a control interno disciplinario</t>
  </si>
  <si>
    <t>Superintendente Delegado realiza Presentación de informe de servidor público, queja o denuncia a entes de control</t>
  </si>
  <si>
    <t>CONTROL LEGAL DE LAS CCF</t>
  </si>
  <si>
    <t>Emitir actos administrativos manipulados, en beneficio o perjuicio de los sujetos  y entidades sometidos a la inspección, vigilancia y control , sin fundamentos jurídicos</t>
  </si>
  <si>
    <t xml:space="preserve"> Posible conflicto de interés no gestionado
 Tráfico de influencias
Cohecho</t>
  </si>
  <si>
    <t>Revisión de la solidez jurídica y técnica de las decisiones</t>
  </si>
  <si>
    <t>Distribución aleatoria de la asignación de procesos.</t>
  </si>
  <si>
    <t>Reporte del hecho de corrupción a control interno disciplinario</t>
  </si>
  <si>
    <t>Reporte del hecho de corrupción a entes de control</t>
  </si>
  <si>
    <t>INTERACCIÓN CON EL CIUDADANO</t>
  </si>
  <si>
    <t>Revisión de grabación del canal chat</t>
  </si>
  <si>
    <t>Difusión pedagógica sobre la gratuidad de los trámites de la SSF</t>
  </si>
  <si>
    <t>Traslado a los entes de control para su investigación</t>
  </si>
  <si>
    <t>Implementar preguntas en las encuestas de satisfacción relacionadas con el presunto cobro por trámites</t>
  </si>
  <si>
    <t>Jefe de  la Oficina de Protección al Usuario</t>
  </si>
  <si>
    <t>PROCESOS DISCIPLINARIOS</t>
  </si>
  <si>
    <t>Mora deliberada en el trámite de los procesos con el fin de obtener vencimiento de términos  o prescripción del mismo para beneficio del investigado</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</si>
  <si>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</si>
  <si>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Verificar en los tiempos establecidos en la Ley la adopción de las decisiones  fundamentadas en derecho y el material probatorio existente en el expediente.</t>
  </si>
  <si>
    <t>Reporte del hecho materializado a los organismos de control cuando aplique</t>
  </si>
  <si>
    <t>GESTIÓN JURÍDICA</t>
  </si>
  <si>
    <t>Recibir dadivas por acción o por omisión en el trámite de los procedimientos propios de la oficina asesora jurídica para favorecer a un tercero a titulo propio</t>
  </si>
  <si>
    <t>Verificación de la aplicación de los criterios de unificación de la doctrina y de las actuaciones administrativas</t>
  </si>
  <si>
    <t>GESTIÓN FINANCIERA Y PRESUPUESTAL</t>
  </si>
  <si>
    <t>Pérdida y/o desvíos de
recursos de la Entidad para un beneficio particular</t>
  </si>
  <si>
    <t xml:space="preserve">Segregación de  los perfiles que intervienen en el proceso </t>
  </si>
  <si>
    <t>Reporte del hecho a control interno disciplinario</t>
  </si>
  <si>
    <t>Reporte del hecho a entes de control</t>
  </si>
  <si>
    <t>CONTRATACIÓN ADMINISTRATIVA</t>
  </si>
  <si>
    <t>Contratación indebida de bienes y servicios para favorecer intereses particulares</t>
  </si>
  <si>
    <t xml:space="preserve">Violación  en la aplicación de las normas, procesos y procedimientos en las diferentes modalidades de contratación
Presentación de documentos falsos en los procesos de contratación
posible conflicto de interés no gestionados
</t>
  </si>
  <si>
    <t>Verificación de la documentación exigida de acuerdo con la normatividad.</t>
  </si>
  <si>
    <t>Verificación hojas de vida en SIGEP</t>
  </si>
  <si>
    <t>Reporte a organismos de control en caso de presentarse el hecho</t>
  </si>
  <si>
    <t>GESTIÓN DEL TALENTO HUMANO</t>
  </si>
  <si>
    <t>Deesviación de valores de la nomina para beneficio propio o de un tercero</t>
  </si>
  <si>
    <t>Motivaciiones económicas Debilidades en los controles</t>
  </si>
  <si>
    <t>Revisiones previas de la liquidación de nómina</t>
  </si>
  <si>
    <t>Reporte por parte de financiera  sobre inconsistencias en la nomina</t>
  </si>
  <si>
    <t>Reporte del hecho a organismos de control</t>
  </si>
  <si>
    <t>Direccionamiento de lineamientos ,políticas o decisiones institucionales para el beneficio o de un tercero</t>
  </si>
  <si>
    <t>Motivación económica, conflicto de interés no gestionado, vacíos normativos, tráfico de influencia</t>
  </si>
  <si>
    <t>Posible conflictos de interés no gestionados, Tráfico de influencias, Utilización indebida de información privilegiada, Motivación económica, Negligencia</t>
  </si>
  <si>
    <t>Solicitud de declaración de impedimento por posibles conflictos de interés</t>
  </si>
  <si>
    <t>Reporte de la situación  presentada  a los órganos de control por presuntas irregularidades en el proceso de inspección y vigilancia</t>
  </si>
  <si>
    <t xml:space="preserve">El Director para la Gestión de las CCF verifica la información contenida en el informe de análisis y evaluación  de gestión de las CCF </t>
  </si>
  <si>
    <t>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</si>
  <si>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El Servidor público que se ve afectado por conflicto de interés realiza la solicitud de declaración de impedimento para el desarrollo de la actividad, sobre entes vigilados</t>
  </si>
  <si>
    <t xml:space="preserve">Realizar  y analizar el ejercicio del debido proceso de las CCF  para  las aclaraciones  en el informe que haya a lugar sobre el informe preliminar </t>
  </si>
  <si>
    <t>Traslado a órganos de control</t>
  </si>
  <si>
    <t>Grabación  y revisión de llamadas de canal telefónico</t>
  </si>
  <si>
    <t>Traslado a la Oficina de Control Disciplinario por el cobro para la gestión de los tramites</t>
  </si>
  <si>
    <t>El profesional especializado de la oficina de control disciplinario deberá iniciar la acción disciplinaria cuando la conducta sea disciplinable</t>
  </si>
  <si>
    <t>Emitir actos administrativos manipulados, en  el marco de la acción disciplinaria para beneficiar a los interesados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</si>
  <si>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</si>
  <si>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Verificar las decisiones adoptadas que estén  fundamentadas en derecho y el material probatorio existente en el expediente., mediante la proyección, revisión y aprobación.</t>
  </si>
  <si>
    <t>Debilidades en el control  a las matrices de  seguimiento a la correspondencia de los procedimientos.
Debilidad en el control de calidad del producto
Conflictos de interés no gestionados</t>
  </si>
  <si>
    <t>Aplicación del procedimiento de  declaración de conflictos de interés y causales de impedimento y recusación</t>
  </si>
  <si>
    <t>Verificación de la descripción de la necesidad por parte de la dependencia solicitante.</t>
  </si>
  <si>
    <t>Declaración de conflictos de interés cuando aplique y elaboración del acta anticorrupción.</t>
  </si>
  <si>
    <t>Reporte a control interno disciplinario en caso de presentarse el hecho.</t>
  </si>
  <si>
    <t>x</t>
  </si>
  <si>
    <t>MAPA DE RIESGOS DE CORRUPCIÓN SSF 2024 V1</t>
  </si>
  <si>
    <t>Cobro por la realización de un trámite (Concusión) para beneficio propio o de un tercero</t>
  </si>
  <si>
    <t>Debilidades en el seguimiento por parte de los responsables de los procesos sobre las actividades de los colaboradores.</t>
  </si>
  <si>
    <t>El Director para la Gestión de las CCF realiza la revisión  de los informes consolidados de FONIÑEZ - FONDO LEY 115/94 - FOSFEC  y Limite Máximo de Inversiones.</t>
  </si>
  <si>
    <t>Posibilidad de afectación económica y reputacional por direccionamiento de lineamientos ,políticas o decisiones institucionales para el beneficio o de un tercero, debido a motivación económica, conflicto de interés no gestionado, vacíos normativos, tráfico de influencia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</si>
</sst>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0" x14ac:knownFonts="1">
    <font>
      <sz val="11"/>
      <color theme="1"/>
      <name val="Arial"/>
    </font>
    <font>
      <sz val="11"/>
      <color theme="1"/>
      <name val="calibri"/>
      <family val="2"/>
      <scheme val="minor"/>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1"/>
      <color theme="1"/>
      <name val="Arial"/>
      <family val="2"/>
    </font>
    <font>
      <sz val="8"/>
      <name val="Arial"/>
      <family val="2"/>
    </font>
    <font>
      <b/>
      <sz val="11"/>
      <color theme="1"/>
      <name val="Arial Narrow"/>
      <family val="2"/>
    </font>
    <font>
      <b/>
      <sz val="10"/>
      <name val="Arial"/>
      <family val="2"/>
    </font>
    <font>
      <b/>
      <sz val="16"/>
      <color theme="1"/>
      <name val="Arial Narrow"/>
      <family val="2"/>
    </font>
    <font>
      <b/>
      <sz val="20"/>
      <color theme="1"/>
      <name val="Arial Narrow"/>
      <family val="2"/>
    </font>
    <font>
      <sz val="20"/>
      <name val="Arial"/>
      <family val="2"/>
    </font>
    <font>
      <sz val="22"/>
      <color theme="1"/>
      <name val="Arial Narrow"/>
      <family val="2"/>
    </font>
  </fonts>
  <fills count="20">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2" tint="-0.14999847407452621"/>
        <bgColor rgb="FFFBD4B4"/>
      </patternFill>
    </fill>
    <fill>
      <patternFill patternType="solid">
        <fgColor theme="2" tint="-0.14999847407452621"/>
        <bgColor indexed="64"/>
      </patternFill>
    </fill>
    <fill>
      <patternFill patternType="solid">
        <fgColor theme="4" tint="0.59999389629810485"/>
        <bgColor rgb="FFFBD4B4"/>
      </patternFill>
    </fill>
    <fill>
      <patternFill patternType="solid">
        <fgColor theme="4" tint="0.59999389629810485"/>
        <bgColor indexed="64"/>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66"/>
  </cellStyleXfs>
  <cellXfs count="302">
    <xf numFmtId="0" fontId="0" fillId="0" borderId="0" xfId="0"/>
    <xf numFmtId="0" fontId="2" fillId="2" borderId="1"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8" fillId="2" borderId="19"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0" xfId="0" applyFont="1" applyFill="1" applyBorder="1" applyAlignment="1">
      <alignment horizontal="left" vertical="top" wrapText="1"/>
    </xf>
    <xf numFmtId="0" fontId="5" fillId="2" borderId="19" xfId="0" applyFont="1" applyFill="1" applyBorder="1"/>
    <xf numFmtId="0" fontId="5" fillId="2" borderId="1" xfId="0" applyFont="1" applyFill="1" applyBorder="1"/>
    <xf numFmtId="0" fontId="1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0" xfId="0" applyFont="1" applyFill="1" applyBorder="1"/>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5" fillId="2" borderId="40" xfId="0" applyFont="1" applyFill="1" applyBorder="1"/>
    <xf numFmtId="0" fontId="5" fillId="2" borderId="41" xfId="0" applyFont="1" applyFill="1" applyBorder="1"/>
    <xf numFmtId="0" fontId="5" fillId="2" borderId="42" xfId="0" applyFont="1" applyFill="1" applyBorder="1"/>
    <xf numFmtId="0" fontId="7" fillId="2" borderId="1" xfId="0" applyFont="1" applyFill="1" applyBorder="1"/>
    <xf numFmtId="0" fontId="9" fillId="2" borderId="1" xfId="0" applyFont="1" applyFill="1" applyBorder="1" applyAlignment="1">
      <alignment horizontal="center" vertical="center"/>
    </xf>
    <xf numFmtId="0" fontId="7" fillId="2" borderId="1" xfId="0" applyFont="1" applyFill="1" applyBorder="1" applyAlignment="1">
      <alignment vertical="center"/>
    </xf>
    <xf numFmtId="0" fontId="7" fillId="0" borderId="0" xfId="0" applyFont="1"/>
    <xf numFmtId="0" fontId="7" fillId="0" borderId="5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left" vertical="center"/>
    </xf>
    <xf numFmtId="0" fontId="19" fillId="2" borderId="1" xfId="0" applyFont="1" applyFill="1" applyBorder="1" applyAlignment="1">
      <alignment vertical="center"/>
    </xf>
    <xf numFmtId="0" fontId="22" fillId="7" borderId="89" xfId="0" applyFont="1" applyFill="1" applyBorder="1" applyAlignment="1">
      <alignment horizontal="center" vertical="center" wrapText="1" readingOrder="1"/>
    </xf>
    <xf numFmtId="0" fontId="22" fillId="7" borderId="90" xfId="0" applyFont="1" applyFill="1" applyBorder="1" applyAlignment="1">
      <alignment horizontal="center" vertical="center" wrapText="1" readingOrder="1"/>
    </xf>
    <xf numFmtId="0" fontId="22" fillId="7" borderId="91" xfId="0" applyFont="1" applyFill="1" applyBorder="1" applyAlignment="1">
      <alignment horizontal="center" vertical="center" wrapText="1" readingOrder="1"/>
    </xf>
    <xf numFmtId="0" fontId="22" fillId="8" borderId="89" xfId="0" applyFont="1" applyFill="1" applyBorder="1" applyAlignment="1">
      <alignment horizontal="center" wrapText="1" readingOrder="1"/>
    </xf>
    <xf numFmtId="0" fontId="22" fillId="8" borderId="90" xfId="0" applyFont="1" applyFill="1" applyBorder="1" applyAlignment="1">
      <alignment horizontal="center" wrapText="1" readingOrder="1"/>
    </xf>
    <xf numFmtId="0" fontId="22" fillId="8" borderId="91" xfId="0" applyFont="1" applyFill="1" applyBorder="1" applyAlignment="1">
      <alignment horizontal="center" wrapText="1" readingOrder="1"/>
    </xf>
    <xf numFmtId="0" fontId="22" fillId="7" borderId="19" xfId="0" applyFont="1" applyFill="1" applyBorder="1" applyAlignment="1">
      <alignment horizontal="center" vertical="center" wrapText="1" readingOrder="1"/>
    </xf>
    <xf numFmtId="0" fontId="22" fillId="7" borderId="1" xfId="0" applyFont="1" applyFill="1" applyBorder="1" applyAlignment="1">
      <alignment horizontal="center" vertical="center" wrapText="1" readingOrder="1"/>
    </xf>
    <xf numFmtId="0" fontId="22" fillId="7" borderId="20" xfId="0" applyFont="1" applyFill="1" applyBorder="1" applyAlignment="1">
      <alignment horizontal="center" vertical="center" wrapText="1" readingOrder="1"/>
    </xf>
    <xf numFmtId="0" fontId="22" fillId="8" borderId="19" xfId="0" applyFont="1" applyFill="1" applyBorder="1" applyAlignment="1">
      <alignment horizontal="center" wrapText="1" readingOrder="1"/>
    </xf>
    <xf numFmtId="0" fontId="22" fillId="8" borderId="1" xfId="0" applyFont="1" applyFill="1" applyBorder="1" applyAlignment="1">
      <alignment horizontal="center" wrapText="1" readingOrder="1"/>
    </xf>
    <xf numFmtId="0" fontId="22" fillId="8" borderId="20" xfId="0" applyFont="1" applyFill="1" applyBorder="1" applyAlignment="1">
      <alignment horizontal="center" wrapText="1" readingOrder="1"/>
    </xf>
    <xf numFmtId="0" fontId="22" fillId="7" borderId="40" xfId="0" applyFont="1" applyFill="1" applyBorder="1" applyAlignment="1">
      <alignment horizontal="center" vertical="center" wrapText="1" readingOrder="1"/>
    </xf>
    <xf numFmtId="0" fontId="22" fillId="7" borderId="41" xfId="0" applyFont="1" applyFill="1" applyBorder="1" applyAlignment="1">
      <alignment horizontal="center" vertical="center" wrapText="1" readingOrder="1"/>
    </xf>
    <xf numFmtId="0" fontId="22" fillId="7" borderId="42" xfId="0" applyFont="1" applyFill="1" applyBorder="1" applyAlignment="1">
      <alignment horizontal="center" vertical="center" wrapText="1" readingOrder="1"/>
    </xf>
    <xf numFmtId="0" fontId="22" fillId="8" borderId="40" xfId="0" applyFont="1" applyFill="1" applyBorder="1" applyAlignment="1">
      <alignment horizontal="center" wrapText="1" readingOrder="1"/>
    </xf>
    <xf numFmtId="0" fontId="22" fillId="8" borderId="41" xfId="0" applyFont="1" applyFill="1" applyBorder="1" applyAlignment="1">
      <alignment horizontal="center" wrapText="1" readingOrder="1"/>
    </xf>
    <xf numFmtId="0" fontId="22" fillId="8" borderId="42" xfId="0" applyFont="1" applyFill="1" applyBorder="1" applyAlignment="1">
      <alignment horizontal="center" wrapText="1" readingOrder="1"/>
    </xf>
    <xf numFmtId="0" fontId="22" fillId="9" borderId="89" xfId="0" applyFont="1" applyFill="1" applyBorder="1" applyAlignment="1">
      <alignment horizontal="center" wrapText="1" readingOrder="1"/>
    </xf>
    <xf numFmtId="0" fontId="22" fillId="9" borderId="90" xfId="0" applyFont="1" applyFill="1" applyBorder="1" applyAlignment="1">
      <alignment horizontal="center" wrapText="1" readingOrder="1"/>
    </xf>
    <xf numFmtId="0" fontId="22" fillId="9" borderId="91" xfId="0" applyFont="1" applyFill="1" applyBorder="1" applyAlignment="1">
      <alignment horizontal="center" wrapText="1" readingOrder="1"/>
    </xf>
    <xf numFmtId="0" fontId="22" fillId="9" borderId="19" xfId="0" applyFont="1" applyFill="1" applyBorder="1" applyAlignment="1">
      <alignment horizontal="center" wrapText="1" readingOrder="1"/>
    </xf>
    <xf numFmtId="0" fontId="22" fillId="9" borderId="1" xfId="0" applyFont="1" applyFill="1" applyBorder="1" applyAlignment="1">
      <alignment horizontal="center" wrapText="1" readingOrder="1"/>
    </xf>
    <xf numFmtId="0" fontId="22" fillId="9" borderId="20" xfId="0" applyFont="1" applyFill="1" applyBorder="1" applyAlignment="1">
      <alignment horizontal="center" wrapText="1" readingOrder="1"/>
    </xf>
    <xf numFmtId="0" fontId="22" fillId="9" borderId="40" xfId="0" applyFont="1" applyFill="1" applyBorder="1" applyAlignment="1">
      <alignment horizontal="center" wrapText="1" readingOrder="1"/>
    </xf>
    <xf numFmtId="0" fontId="22" fillId="9" borderId="41" xfId="0" applyFont="1" applyFill="1" applyBorder="1" applyAlignment="1">
      <alignment horizontal="center" wrapText="1" readingOrder="1"/>
    </xf>
    <xf numFmtId="0" fontId="22" fillId="9" borderId="42" xfId="0" applyFont="1" applyFill="1" applyBorder="1" applyAlignment="1">
      <alignment horizontal="center" wrapText="1" readingOrder="1"/>
    </xf>
    <xf numFmtId="0" fontId="22" fillId="10" borderId="89" xfId="0" applyFont="1" applyFill="1" applyBorder="1" applyAlignment="1">
      <alignment horizontal="center" wrapText="1" readingOrder="1"/>
    </xf>
    <xf numFmtId="0" fontId="22" fillId="10" borderId="90" xfId="0" applyFont="1" applyFill="1" applyBorder="1" applyAlignment="1">
      <alignment horizontal="center" wrapText="1" readingOrder="1"/>
    </xf>
    <xf numFmtId="0" fontId="22" fillId="10" borderId="91" xfId="0" applyFont="1" applyFill="1" applyBorder="1" applyAlignment="1">
      <alignment horizontal="center" wrapText="1" readingOrder="1"/>
    </xf>
    <xf numFmtId="0" fontId="22" fillId="10" borderId="19" xfId="0" applyFont="1" applyFill="1" applyBorder="1" applyAlignment="1">
      <alignment horizontal="center" wrapText="1" readingOrder="1"/>
    </xf>
    <xf numFmtId="0" fontId="22" fillId="10" borderId="1" xfId="0" applyFont="1" applyFill="1" applyBorder="1" applyAlignment="1">
      <alignment horizontal="center" wrapText="1" readingOrder="1"/>
    </xf>
    <xf numFmtId="0" fontId="22" fillId="10" borderId="20" xfId="0" applyFont="1" applyFill="1" applyBorder="1" applyAlignment="1">
      <alignment horizontal="center" wrapText="1" readingOrder="1"/>
    </xf>
    <xf numFmtId="0" fontId="22" fillId="10" borderId="40" xfId="0" applyFont="1" applyFill="1" applyBorder="1" applyAlignment="1">
      <alignment horizontal="center" wrapText="1" readingOrder="1"/>
    </xf>
    <xf numFmtId="0" fontId="22" fillId="10" borderId="41" xfId="0" applyFont="1" applyFill="1" applyBorder="1" applyAlignment="1">
      <alignment horizontal="center" wrapText="1" readingOrder="1"/>
    </xf>
    <xf numFmtId="0" fontId="22" fillId="10" borderId="42" xfId="0" applyFont="1" applyFill="1" applyBorder="1" applyAlignment="1">
      <alignment horizontal="center" wrapText="1" readingOrder="1"/>
    </xf>
    <xf numFmtId="0" fontId="24" fillId="9" borderId="90" xfId="0" applyFont="1" applyFill="1" applyBorder="1" applyAlignment="1">
      <alignment horizontal="center" wrapText="1" readingOrder="1"/>
    </xf>
    <xf numFmtId="0" fontId="25" fillId="0" borderId="0" xfId="0" applyFont="1" applyAlignment="1">
      <alignment horizontal="center" vertical="center" wrapText="1"/>
    </xf>
    <xf numFmtId="0" fontId="26" fillId="11" borderId="1" xfId="0" applyFont="1" applyFill="1" applyBorder="1" applyAlignment="1">
      <alignment horizontal="center" vertical="center" wrapText="1" readingOrder="1"/>
    </xf>
    <xf numFmtId="0" fontId="27" fillId="10" borderId="92" xfId="0" applyFont="1" applyFill="1" applyBorder="1" applyAlignment="1">
      <alignment horizontal="center" vertical="center" wrapText="1" readingOrder="1"/>
    </xf>
    <xf numFmtId="0" fontId="27" fillId="0" borderId="93" xfId="0" applyFont="1" applyBorder="1" applyAlignment="1">
      <alignment horizontal="left" vertical="center" wrapText="1" readingOrder="1"/>
    </xf>
    <xf numFmtId="9" fontId="27" fillId="0" borderId="93" xfId="0" applyNumberFormat="1" applyFont="1" applyBorder="1" applyAlignment="1">
      <alignment horizontal="center" vertical="center" wrapText="1" readingOrder="1"/>
    </xf>
    <xf numFmtId="0" fontId="27" fillId="12" borderId="94" xfId="0" applyFont="1" applyFill="1" applyBorder="1" applyAlignment="1">
      <alignment horizontal="center" vertical="center" wrapText="1" readingOrder="1"/>
    </xf>
    <xf numFmtId="0" fontId="27" fillId="0" borderId="94" xfId="0" applyFont="1" applyBorder="1" applyAlignment="1">
      <alignment horizontal="left" vertical="center" wrapText="1" readingOrder="1"/>
    </xf>
    <xf numFmtId="9" fontId="27" fillId="0" borderId="94" xfId="0" applyNumberFormat="1" applyFont="1" applyBorder="1" applyAlignment="1">
      <alignment horizontal="center" vertical="center" wrapText="1" readingOrder="1"/>
    </xf>
    <xf numFmtId="0" fontId="27" fillId="13" borderId="94" xfId="0" applyFont="1" applyFill="1" applyBorder="1" applyAlignment="1">
      <alignment horizontal="center" vertical="center" wrapText="1" readingOrder="1"/>
    </xf>
    <xf numFmtId="0" fontId="27" fillId="14" borderId="94" xfId="0" applyFont="1" applyFill="1" applyBorder="1" applyAlignment="1">
      <alignment horizontal="center" vertical="center" wrapText="1" readingOrder="1"/>
    </xf>
    <xf numFmtId="0" fontId="28" fillId="5" borderId="94" xfId="0" applyFont="1" applyFill="1" applyBorder="1" applyAlignment="1">
      <alignment horizontal="center" vertical="center" wrapText="1" readingOrder="1"/>
    </xf>
    <xf numFmtId="0" fontId="9" fillId="2" borderId="1" xfId="0" applyFont="1" applyFill="1" applyBorder="1" applyAlignment="1">
      <alignment horizontal="left" vertical="center"/>
    </xf>
    <xf numFmtId="0" fontId="30" fillId="2" borderId="1" xfId="0" applyFont="1" applyFill="1" applyBorder="1" applyAlignment="1">
      <alignment horizontal="center" vertical="center" wrapText="1"/>
    </xf>
    <xf numFmtId="0" fontId="31" fillId="11" borderId="1" xfId="0" applyFont="1" applyFill="1" applyBorder="1" applyAlignment="1">
      <alignment horizontal="center" vertical="center" wrapText="1" readingOrder="1"/>
    </xf>
    <xf numFmtId="0" fontId="32" fillId="2" borderId="1" xfId="0" applyFont="1" applyFill="1" applyBorder="1"/>
    <xf numFmtId="0" fontId="33" fillId="10" borderId="92" xfId="0" applyFont="1" applyFill="1" applyBorder="1" applyAlignment="1">
      <alignment horizontal="center" vertical="center" wrapText="1" readingOrder="1"/>
    </xf>
    <xf numFmtId="0" fontId="33" fillId="0" borderId="93" xfId="0" applyFont="1" applyBorder="1" applyAlignment="1">
      <alignment horizontal="center" vertical="center" wrapText="1" readingOrder="1"/>
    </xf>
    <xf numFmtId="0" fontId="33" fillId="0" borderId="93" xfId="0" applyFont="1" applyBorder="1" applyAlignment="1">
      <alignment horizontal="left" vertical="center" wrapText="1" readingOrder="1"/>
    </xf>
    <xf numFmtId="0" fontId="33" fillId="12" borderId="94" xfId="0" applyFont="1" applyFill="1" applyBorder="1" applyAlignment="1">
      <alignment horizontal="center" vertical="center" wrapText="1" readingOrder="1"/>
    </xf>
    <xf numFmtId="0" fontId="33" fillId="0" borderId="94" xfId="0" applyFont="1" applyBorder="1" applyAlignment="1">
      <alignment horizontal="center" vertical="center" wrapText="1" readingOrder="1"/>
    </xf>
    <xf numFmtId="0" fontId="33" fillId="0" borderId="94" xfId="0" applyFont="1" applyBorder="1" applyAlignment="1">
      <alignment horizontal="left" vertical="center" wrapText="1" readingOrder="1"/>
    </xf>
    <xf numFmtId="0" fontId="33" fillId="13" borderId="94" xfId="0" applyFont="1" applyFill="1" applyBorder="1" applyAlignment="1">
      <alignment horizontal="center" vertical="center" wrapText="1" readingOrder="1"/>
    </xf>
    <xf numFmtId="0" fontId="33" fillId="14" borderId="94" xfId="0" applyFont="1" applyFill="1" applyBorder="1" applyAlignment="1">
      <alignment horizontal="center" vertical="center" wrapText="1" readingOrder="1"/>
    </xf>
    <xf numFmtId="0" fontId="34" fillId="5" borderId="94" xfId="0" applyFont="1" applyFill="1" applyBorder="1" applyAlignment="1">
      <alignment horizontal="center" vertical="center" wrapText="1" readingOrder="1"/>
    </xf>
    <xf numFmtId="0" fontId="35" fillId="2" borderId="1" xfId="0" applyFont="1" applyFill="1" applyBorder="1" applyAlignment="1">
      <alignment horizontal="left" vertical="center" wrapText="1" readingOrder="1"/>
    </xf>
    <xf numFmtId="0" fontId="9" fillId="2" borderId="1" xfId="0" applyFont="1" applyFill="1" applyBorder="1" applyAlignment="1">
      <alignment vertical="center"/>
    </xf>
    <xf numFmtId="0" fontId="32" fillId="0" borderId="0" xfId="0" applyFont="1"/>
    <xf numFmtId="0" fontId="35" fillId="0" borderId="0" xfId="0" applyFont="1" applyAlignment="1">
      <alignment horizontal="left" vertical="center" wrapText="1" readingOrder="1"/>
    </xf>
    <xf numFmtId="0" fontId="36" fillId="0" borderId="0" xfId="0" applyFont="1" applyAlignment="1">
      <alignment vertical="center"/>
    </xf>
    <xf numFmtId="0" fontId="2"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2" borderId="1" xfId="0" applyFont="1" applyFill="1" applyBorder="1"/>
    <xf numFmtId="0" fontId="43" fillId="2" borderId="1" xfId="0" applyFont="1" applyFill="1" applyBorder="1"/>
    <xf numFmtId="0" fontId="44" fillId="15" borderId="99" xfId="0" applyFont="1" applyFill="1" applyBorder="1" applyAlignment="1">
      <alignment horizontal="center" vertical="center" wrapText="1" readingOrder="1"/>
    </xf>
    <xf numFmtId="0" fontId="44" fillId="15" borderId="100" xfId="0" applyFont="1" applyFill="1" applyBorder="1" applyAlignment="1">
      <alignment horizontal="center" vertical="center" wrapText="1" readingOrder="1"/>
    </xf>
    <xf numFmtId="0" fontId="44" fillId="2" borderId="103" xfId="0" applyFont="1" applyFill="1" applyBorder="1" applyAlignment="1">
      <alignment horizontal="center" vertical="center" wrapText="1" readingOrder="1"/>
    </xf>
    <xf numFmtId="0" fontId="45" fillId="2" borderId="103" xfId="0" applyFont="1" applyFill="1" applyBorder="1" applyAlignment="1">
      <alignment horizontal="left" vertical="center" wrapText="1" readingOrder="1"/>
    </xf>
    <xf numFmtId="9" fontId="44" fillId="2" borderId="104" xfId="0" applyNumberFormat="1" applyFont="1" applyFill="1" applyBorder="1" applyAlignment="1">
      <alignment horizontal="center" vertical="center" wrapText="1" readingOrder="1"/>
    </xf>
    <xf numFmtId="0" fontId="44" fillId="2" borderId="107" xfId="0" applyFont="1" applyFill="1" applyBorder="1" applyAlignment="1">
      <alignment horizontal="center" vertical="center" wrapText="1" readingOrder="1"/>
    </xf>
    <xf numFmtId="0" fontId="45" fillId="2" borderId="107" xfId="0" applyFont="1" applyFill="1" applyBorder="1" applyAlignment="1">
      <alignment horizontal="left" vertical="center" wrapText="1" readingOrder="1"/>
    </xf>
    <xf numFmtId="9" fontId="44" fillId="2" borderId="108" xfId="0" applyNumberFormat="1" applyFont="1" applyFill="1" applyBorder="1" applyAlignment="1">
      <alignment horizontal="center" vertical="center" wrapText="1" readingOrder="1"/>
    </xf>
    <xf numFmtId="0" fontId="45" fillId="2" borderId="108" xfId="0" applyFont="1" applyFill="1" applyBorder="1" applyAlignment="1">
      <alignment horizontal="center" vertical="center" wrapText="1" readingOrder="1"/>
    </xf>
    <xf numFmtId="0" fontId="44" fillId="2" borderId="115" xfId="0" applyFont="1" applyFill="1" applyBorder="1" applyAlignment="1">
      <alignment horizontal="center" vertical="center" wrapText="1" readingOrder="1"/>
    </xf>
    <xf numFmtId="0" fontId="45" fillId="2" borderId="115" xfId="0" applyFont="1" applyFill="1" applyBorder="1" applyAlignment="1">
      <alignment horizontal="left" vertical="center" wrapText="1" readingOrder="1"/>
    </xf>
    <xf numFmtId="0" fontId="45" fillId="2" borderId="116" xfId="0" applyFont="1" applyFill="1" applyBorder="1" applyAlignment="1">
      <alignment horizontal="center" vertical="center" wrapText="1" readingOrder="1"/>
    </xf>
    <xf numFmtId="0" fontId="11" fillId="2" borderId="1" xfId="0" applyFont="1" applyFill="1" applyBorder="1"/>
    <xf numFmtId="0" fontId="41" fillId="0" borderId="0" xfId="0" applyFont="1"/>
    <xf numFmtId="0" fontId="47" fillId="0" borderId="94" xfId="0" applyFont="1" applyBorder="1" applyAlignment="1">
      <alignment horizontal="left" vertical="center" wrapText="1" readingOrder="1"/>
    </xf>
    <xf numFmtId="0" fontId="52" fillId="0" borderId="0" xfId="0" applyFont="1"/>
    <xf numFmtId="0" fontId="7" fillId="0" borderId="49" xfId="0" applyFont="1" applyBorder="1" applyAlignment="1">
      <alignment horizontal="center" vertical="center"/>
    </xf>
    <xf numFmtId="0" fontId="55" fillId="17" borderId="56" xfId="0" applyFont="1" applyFill="1" applyBorder="1" applyAlignment="1">
      <alignment wrapText="1"/>
    </xf>
    <xf numFmtId="0" fontId="9" fillId="18" borderId="54" xfId="0" applyFont="1" applyFill="1" applyBorder="1" applyAlignment="1">
      <alignment horizontal="center" vertical="center" wrapText="1"/>
    </xf>
    <xf numFmtId="0" fontId="54" fillId="18" borderId="54" xfId="0" applyFont="1" applyFill="1" applyBorder="1" applyAlignment="1">
      <alignment horizontal="center" vertical="center" wrapText="1"/>
    </xf>
    <xf numFmtId="0" fontId="9" fillId="4" borderId="54" xfId="0" applyFont="1" applyFill="1" applyBorder="1" applyAlignment="1">
      <alignment horizontal="center" vertical="center" textRotation="90"/>
    </xf>
    <xf numFmtId="0" fontId="7" fillId="0" borderId="117" xfId="0" applyFont="1" applyBorder="1" applyAlignment="1">
      <alignment horizontal="center" vertical="top"/>
    </xf>
    <xf numFmtId="0" fontId="7" fillId="0" borderId="117" xfId="0" applyFont="1" applyBorder="1" applyAlignment="1">
      <alignment horizontal="center" vertical="top" wrapText="1"/>
    </xf>
    <xf numFmtId="9" fontId="7" fillId="0" borderId="117" xfId="0" applyNumberFormat="1" applyFont="1" applyBorder="1" applyAlignment="1">
      <alignment horizontal="center" vertical="top" wrapText="1"/>
    </xf>
    <xf numFmtId="0" fontId="5" fillId="0" borderId="117" xfId="0" applyFont="1" applyBorder="1" applyAlignment="1">
      <alignment horizontal="left" vertical="top" wrapText="1"/>
    </xf>
    <xf numFmtId="0" fontId="5" fillId="0" borderId="117" xfId="0" applyFont="1" applyBorder="1" applyAlignment="1" applyProtection="1">
      <alignment horizontal="justify" vertical="top" wrapText="1"/>
      <protection locked="0"/>
    </xf>
    <xf numFmtId="0" fontId="7" fillId="0" borderId="117" xfId="0" applyFont="1" applyBorder="1" applyAlignment="1">
      <alignment horizontal="center" vertical="top" textRotation="90"/>
    </xf>
    <xf numFmtId="9" fontId="7" fillId="0" borderId="117" xfId="0" applyNumberFormat="1" applyFont="1" applyBorder="1" applyAlignment="1">
      <alignment horizontal="center" vertical="top"/>
    </xf>
    <xf numFmtId="164" fontId="7" fillId="0" borderId="117" xfId="0" applyNumberFormat="1" applyFont="1" applyBorder="1" applyAlignment="1">
      <alignment horizontal="center" vertical="top"/>
    </xf>
    <xf numFmtId="0" fontId="9" fillId="0" borderId="117" xfId="0" applyFont="1" applyBorder="1" applyAlignment="1">
      <alignment horizontal="center" vertical="top" textRotation="90" wrapText="1"/>
    </xf>
    <xf numFmtId="0" fontId="9" fillId="0" borderId="117" xfId="0" applyFont="1" applyBorder="1" applyAlignment="1">
      <alignment horizontal="center" vertical="top" textRotation="90"/>
    </xf>
    <xf numFmtId="14" fontId="7" fillId="0" borderId="117" xfId="0" applyNumberFormat="1" applyFont="1" applyBorder="1" applyAlignment="1">
      <alignment horizontal="center" vertical="top"/>
    </xf>
    <xf numFmtId="0" fontId="7" fillId="0" borderId="118" xfId="0" applyFont="1" applyBorder="1" applyAlignment="1">
      <alignment horizontal="center" vertical="top"/>
    </xf>
    <xf numFmtId="0" fontId="5" fillId="0" borderId="118" xfId="0" applyFont="1" applyBorder="1" applyAlignment="1">
      <alignment horizontal="left" vertical="top" wrapText="1"/>
    </xf>
    <xf numFmtId="0" fontId="5" fillId="0" borderId="118" xfId="0" applyFont="1" applyBorder="1" applyAlignment="1" applyProtection="1">
      <alignment horizontal="justify" vertical="top" wrapText="1"/>
      <protection locked="0"/>
    </xf>
    <xf numFmtId="0" fontId="7" fillId="0" borderId="118" xfId="0" applyFont="1" applyBorder="1" applyAlignment="1">
      <alignment horizontal="center" vertical="top" textRotation="90"/>
    </xf>
    <xf numFmtId="9" fontId="7" fillId="0" borderId="118" xfId="0" applyNumberFormat="1" applyFont="1" applyBorder="1" applyAlignment="1">
      <alignment horizontal="center" vertical="top"/>
    </xf>
    <xf numFmtId="164" fontId="7" fillId="0" borderId="118" xfId="0" applyNumberFormat="1" applyFont="1" applyBorder="1" applyAlignment="1">
      <alignment horizontal="center" vertical="top"/>
    </xf>
    <xf numFmtId="0" fontId="9" fillId="0" borderId="118" xfId="0" applyFont="1" applyBorder="1" applyAlignment="1">
      <alignment horizontal="center" vertical="top" textRotation="90" wrapText="1"/>
    </xf>
    <xf numFmtId="0" fontId="9" fillId="0" borderId="118" xfId="0" applyFont="1" applyBorder="1" applyAlignment="1">
      <alignment horizontal="center" vertical="top" textRotation="90"/>
    </xf>
    <xf numFmtId="0" fontId="7" fillId="0" borderId="118" xfId="0" applyFont="1" applyBorder="1" applyAlignment="1">
      <alignment horizontal="center" vertical="top" wrapText="1"/>
    </xf>
    <xf numFmtId="14" fontId="7" fillId="0" borderId="118" xfId="0" applyNumberFormat="1" applyFont="1" applyBorder="1" applyAlignment="1">
      <alignment horizontal="center" vertical="top"/>
    </xf>
    <xf numFmtId="0" fontId="59" fillId="2" borderId="1" xfId="0" applyFont="1" applyFill="1" applyBorder="1"/>
    <xf numFmtId="0" fontId="3"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0" borderId="8" xfId="0" applyFont="1" applyBorder="1" applyAlignment="1">
      <alignment horizontal="left" vertical="center" wrapText="1"/>
    </xf>
    <xf numFmtId="0" fontId="0" fillId="0" borderId="0" xfId="0"/>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6" fillId="2" borderId="13" xfId="0" quotePrefix="1" applyFont="1" applyFill="1" applyBorder="1" applyAlignment="1">
      <alignment horizontal="left" vertical="top" wrapText="1"/>
    </xf>
    <xf numFmtId="0" fontId="4" fillId="0" borderId="14" xfId="0" applyFont="1" applyBorder="1"/>
    <xf numFmtId="0" fontId="4" fillId="0" borderId="15" xfId="0" applyFont="1" applyBorder="1"/>
    <xf numFmtId="0" fontId="7" fillId="2" borderId="16" xfId="0" applyFont="1" applyFill="1" applyBorder="1" applyAlignment="1">
      <alignment horizontal="left" vertical="center" wrapText="1"/>
    </xf>
    <xf numFmtId="0" fontId="4" fillId="0" borderId="17" xfId="0" applyFont="1" applyBorder="1"/>
    <xf numFmtId="0" fontId="4" fillId="0" borderId="18" xfId="0" applyFont="1" applyBorder="1"/>
    <xf numFmtId="0" fontId="5" fillId="0" borderId="8" xfId="0" applyFont="1" applyBorder="1" applyAlignment="1">
      <alignment horizontal="left" vertical="top" wrapText="1"/>
    </xf>
    <xf numFmtId="0" fontId="4" fillId="0" borderId="8" xfId="0" applyFont="1" applyBorder="1"/>
    <xf numFmtId="0" fontId="11" fillId="3" borderId="21" xfId="0" applyFont="1" applyFill="1" applyBorder="1" applyAlignment="1">
      <alignment horizontal="center" vertical="center" wrapText="1"/>
    </xf>
    <xf numFmtId="0" fontId="4" fillId="0" borderId="22" xfId="0" applyFont="1" applyBorder="1"/>
    <xf numFmtId="0" fontId="11" fillId="3" borderId="23" xfId="0" applyFont="1" applyFill="1" applyBorder="1" applyAlignment="1">
      <alignment horizontal="center" vertical="center"/>
    </xf>
    <xf numFmtId="0" fontId="4" fillId="0" borderId="24" xfId="0" applyFont="1" applyBorder="1"/>
    <xf numFmtId="0" fontId="11" fillId="2" borderId="25" xfId="0" applyFont="1" applyFill="1" applyBorder="1" applyAlignment="1">
      <alignment horizontal="left" vertical="top" wrapText="1" readingOrder="1"/>
    </xf>
    <xf numFmtId="0" fontId="4" fillId="0" borderId="26" xfId="0" applyFont="1" applyBorder="1"/>
    <xf numFmtId="0" fontId="12" fillId="2" borderId="27" xfId="0" applyFont="1" applyFill="1" applyBorder="1" applyAlignment="1">
      <alignment horizontal="left" vertical="center" wrapText="1"/>
    </xf>
    <xf numFmtId="0" fontId="4" fillId="0" borderId="28" xfId="0" applyFont="1" applyBorder="1"/>
    <xf numFmtId="0" fontId="11" fillId="2" borderId="29" xfId="0" applyFont="1" applyFill="1" applyBorder="1" applyAlignment="1">
      <alignment horizontal="left" vertical="center" wrapText="1"/>
    </xf>
    <xf numFmtId="0" fontId="4" fillId="0" borderId="30" xfId="0" applyFont="1" applyBorder="1"/>
    <xf numFmtId="0" fontId="12" fillId="2" borderId="31" xfId="0" applyFont="1" applyFill="1" applyBorder="1" applyAlignment="1">
      <alignment horizontal="left" vertical="center" wrapText="1"/>
    </xf>
    <xf numFmtId="0" fontId="4" fillId="0" borderId="32" xfId="0" applyFont="1" applyBorder="1"/>
    <xf numFmtId="0" fontId="12" fillId="2" borderId="35" xfId="0" applyFont="1" applyFill="1" applyBorder="1" applyAlignment="1">
      <alignment horizontal="left" vertical="center" wrapText="1"/>
    </xf>
    <xf numFmtId="0" fontId="4" fillId="0" borderId="36" xfId="0" applyFont="1" applyBorder="1"/>
    <xf numFmtId="0" fontId="5" fillId="2" borderId="37" xfId="0" applyFont="1" applyFill="1" applyBorder="1" applyAlignment="1">
      <alignment horizontal="left" vertical="top" wrapText="1"/>
    </xf>
    <xf numFmtId="0" fontId="4" fillId="0" borderId="38" xfId="0" applyFont="1" applyBorder="1"/>
    <xf numFmtId="0" fontId="4" fillId="0" borderId="39" xfId="0" applyFont="1" applyBorder="1"/>
    <xf numFmtId="0" fontId="11" fillId="2" borderId="33" xfId="0" applyFont="1" applyFill="1" applyBorder="1" applyAlignment="1">
      <alignment horizontal="left" vertical="center" wrapText="1"/>
    </xf>
    <xf numFmtId="0" fontId="4" fillId="0" borderId="34" xfId="0" applyFont="1" applyBorder="1"/>
    <xf numFmtId="0" fontId="7" fillId="0" borderId="117" xfId="0" applyFont="1" applyBorder="1" applyAlignment="1">
      <alignment horizontal="center" vertical="top" wrapText="1"/>
    </xf>
    <xf numFmtId="0" fontId="4" fillId="0" borderId="117" xfId="0" applyFont="1" applyBorder="1"/>
    <xf numFmtId="0" fontId="7" fillId="0" borderId="117" xfId="0" applyFont="1" applyBorder="1" applyAlignment="1">
      <alignment horizontal="center" vertical="top"/>
    </xf>
    <xf numFmtId="0" fontId="9" fillId="4" borderId="56" xfId="0" applyFont="1" applyFill="1" applyBorder="1" applyAlignment="1">
      <alignment horizontal="center" vertical="center" wrapText="1"/>
    </xf>
    <xf numFmtId="0" fontId="4" fillId="0" borderId="56" xfId="0" applyFont="1" applyBorder="1"/>
    <xf numFmtId="9" fontId="7" fillId="0" borderId="117" xfId="0" applyNumberFormat="1" applyFont="1" applyBorder="1" applyAlignment="1">
      <alignment horizontal="center" vertical="top" wrapText="1"/>
    </xf>
    <xf numFmtId="0" fontId="9" fillId="0" borderId="117" xfId="0" applyFont="1" applyBorder="1" applyAlignment="1">
      <alignment horizontal="center" vertical="top" wrapText="1"/>
    </xf>
    <xf numFmtId="0" fontId="9" fillId="4" borderId="54" xfId="0" applyFont="1" applyFill="1" applyBorder="1" applyAlignment="1">
      <alignment horizontal="center" vertical="center" wrapText="1"/>
    </xf>
    <xf numFmtId="0" fontId="4" fillId="0" borderId="58" xfId="0" applyFont="1" applyBorder="1"/>
    <xf numFmtId="0" fontId="7" fillId="0" borderId="117" xfId="0" applyFont="1" applyBorder="1" applyAlignment="1" applyProtection="1">
      <alignment horizontal="center" vertical="top" wrapText="1"/>
      <protection locked="0"/>
    </xf>
    <xf numFmtId="0" fontId="9" fillId="0" borderId="117" xfId="0" applyFont="1" applyBorder="1" applyAlignment="1">
      <alignment horizontal="center" vertical="top"/>
    </xf>
    <xf numFmtId="0" fontId="9" fillId="4" borderId="55" xfId="0" applyFont="1" applyFill="1" applyBorder="1" applyAlignment="1">
      <alignment horizontal="center" vertical="center" wrapText="1"/>
    </xf>
    <xf numFmtId="0" fontId="13" fillId="4" borderId="43" xfId="0" applyFont="1" applyFill="1" applyBorder="1" applyAlignment="1">
      <alignment horizontal="left" vertical="center"/>
    </xf>
    <xf numFmtId="0" fontId="13" fillId="4" borderId="44" xfId="0" applyFont="1" applyFill="1" applyBorder="1" applyAlignment="1">
      <alignment horizontal="left" vertical="center"/>
    </xf>
    <xf numFmtId="0" fontId="4" fillId="0" borderId="44" xfId="0" applyFont="1" applyBorder="1" applyAlignment="1">
      <alignment horizontal="left"/>
    </xf>
    <xf numFmtId="0" fontId="4" fillId="0" borderId="45" xfId="0" applyFont="1" applyBorder="1" applyAlignment="1">
      <alignment horizontal="left"/>
    </xf>
    <xf numFmtId="0" fontId="4" fillId="0" borderId="46" xfId="0" applyFont="1" applyBorder="1" applyAlignment="1">
      <alignment horizontal="left"/>
    </xf>
    <xf numFmtId="0" fontId="4" fillId="0" borderId="47" xfId="0" applyFont="1" applyBorder="1" applyAlignment="1">
      <alignment horizontal="left"/>
    </xf>
    <xf numFmtId="0" fontId="4" fillId="0" borderId="48" xfId="0" applyFont="1" applyBorder="1" applyAlignment="1">
      <alignment horizontal="left"/>
    </xf>
    <xf numFmtId="0" fontId="9" fillId="4" borderId="49" xfId="0" applyFont="1" applyFill="1" applyBorder="1" applyAlignment="1">
      <alignment horizontal="center" vertical="center"/>
    </xf>
    <xf numFmtId="0" fontId="9" fillId="4" borderId="51" xfId="0" applyFont="1" applyFill="1" applyBorder="1" applyAlignment="1">
      <alignment horizontal="center" vertical="center"/>
    </xf>
    <xf numFmtId="0" fontId="4" fillId="0" borderId="51" xfId="0" applyFont="1" applyBorder="1"/>
    <xf numFmtId="0" fontId="4" fillId="0" borderId="50" xfId="0" applyFont="1" applyBorder="1"/>
    <xf numFmtId="0" fontId="57" fillId="4" borderId="49" xfId="0" applyFont="1" applyFill="1" applyBorder="1" applyAlignment="1">
      <alignment horizontal="center" vertical="center"/>
    </xf>
    <xf numFmtId="0" fontId="58" fillId="0" borderId="51" xfId="0" applyFont="1" applyBorder="1"/>
    <xf numFmtId="0" fontId="58" fillId="0" borderId="50" xfId="0" applyFont="1" applyBorder="1"/>
    <xf numFmtId="0" fontId="3" fillId="4" borderId="54" xfId="0" applyFont="1" applyFill="1" applyBorder="1" applyAlignment="1">
      <alignment horizontal="center" vertical="center" textRotation="90"/>
    </xf>
    <xf numFmtId="0" fontId="9" fillId="4" borderId="49" xfId="0" applyFont="1" applyFill="1" applyBorder="1" applyAlignment="1">
      <alignment horizontal="center" vertical="center" wrapText="1"/>
    </xf>
    <xf numFmtId="0" fontId="9" fillId="4" borderId="54" xfId="0" applyFont="1" applyFill="1" applyBorder="1" applyAlignment="1">
      <alignment horizontal="center" vertical="center" textRotation="90" wrapText="1"/>
    </xf>
    <xf numFmtId="0" fontId="9" fillId="18" borderId="55" xfId="0" applyFont="1" applyFill="1" applyBorder="1" applyAlignment="1">
      <alignment horizontal="center" vertical="center" wrapText="1"/>
    </xf>
    <xf numFmtId="0" fontId="4" fillId="19" borderId="58" xfId="0" applyFont="1" applyFill="1" applyBorder="1"/>
    <xf numFmtId="0" fontId="9" fillId="18" borderId="43" xfId="0" applyFont="1" applyFill="1" applyBorder="1" applyAlignment="1">
      <alignment horizontal="center" vertical="center" wrapText="1"/>
    </xf>
    <xf numFmtId="0" fontId="9" fillId="18" borderId="44"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7" fillId="0" borderId="49" xfId="0" applyFont="1" applyBorder="1" applyAlignment="1">
      <alignment horizontal="left" vertical="center" wrapText="1"/>
    </xf>
    <xf numFmtId="0" fontId="7" fillId="0" borderId="51" xfId="0" applyFont="1" applyBorder="1" applyAlignment="1">
      <alignment horizontal="left" vertical="center" wrapText="1"/>
    </xf>
    <xf numFmtId="0" fontId="9" fillId="4" borderId="55" xfId="0" applyFont="1" applyFill="1" applyBorder="1" applyAlignment="1">
      <alignment horizontal="center" vertical="center"/>
    </xf>
    <xf numFmtId="0" fontId="9" fillId="4" borderId="56" xfId="0" applyFont="1" applyFill="1" applyBorder="1" applyAlignment="1">
      <alignment horizontal="center" vertical="center"/>
    </xf>
    <xf numFmtId="0" fontId="3" fillId="4" borderId="58" xfId="0" applyFont="1" applyFill="1" applyBorder="1" applyAlignment="1">
      <alignment horizontal="center" vertical="center" textRotation="90"/>
    </xf>
    <xf numFmtId="0" fontId="56" fillId="16" borderId="43" xfId="0" applyFont="1" applyFill="1" applyBorder="1" applyAlignment="1">
      <alignment horizontal="center" vertical="center" wrapText="1"/>
    </xf>
    <xf numFmtId="0" fontId="56" fillId="16" borderId="44" xfId="0" applyFont="1" applyFill="1" applyBorder="1" applyAlignment="1">
      <alignment horizontal="center" vertical="center" wrapText="1"/>
    </xf>
    <xf numFmtId="0" fontId="56" fillId="16" borderId="45" xfId="0" applyFont="1" applyFill="1" applyBorder="1" applyAlignment="1">
      <alignment horizontal="center" vertical="center" wrapText="1"/>
    </xf>
    <xf numFmtId="0" fontId="9" fillId="4" borderId="54" xfId="0" applyFont="1" applyFill="1" applyBorder="1" applyAlignment="1">
      <alignment horizontal="center" vertical="center"/>
    </xf>
    <xf numFmtId="0" fontId="4" fillId="0" borderId="58" xfId="0" applyFont="1" applyBorder="1" applyAlignment="1">
      <alignment wrapText="1"/>
    </xf>
    <xf numFmtId="0" fontId="7" fillId="0" borderId="56" xfId="0" applyFont="1" applyBorder="1" applyAlignment="1">
      <alignment horizontal="center" vertical="top"/>
    </xf>
    <xf numFmtId="0" fontId="4" fillId="0" borderId="118" xfId="0" applyFont="1" applyBorder="1"/>
    <xf numFmtId="0" fontId="7" fillId="0" borderId="118" xfId="0" applyFont="1" applyBorder="1" applyAlignment="1" applyProtection="1">
      <alignment horizontal="center" vertical="top" wrapText="1"/>
      <protection locked="0"/>
    </xf>
    <xf numFmtId="0" fontId="4" fillId="0" borderId="117" xfId="0" applyFont="1" applyBorder="1" applyAlignment="1">
      <alignment wrapText="1"/>
    </xf>
    <xf numFmtId="9" fontId="7" fillId="0" borderId="118" xfId="0" applyNumberFormat="1" applyFont="1" applyBorder="1" applyAlignment="1">
      <alignment horizontal="center" vertical="top" wrapText="1"/>
    </xf>
    <xf numFmtId="0" fontId="17" fillId="7" borderId="59" xfId="0" applyFont="1" applyFill="1" applyBorder="1" applyAlignment="1">
      <alignment horizontal="center" vertical="center" wrapText="1" readingOrder="1"/>
    </xf>
    <xf numFmtId="0" fontId="4" fillId="0" borderId="67" xfId="0" applyFont="1" applyBorder="1"/>
    <xf numFmtId="0" fontId="4" fillId="0" borderId="64" xfId="0" applyFont="1" applyBorder="1"/>
    <xf numFmtId="0" fontId="4" fillId="0" borderId="77" xfId="0" applyFont="1" applyBorder="1"/>
    <xf numFmtId="0" fontId="17" fillId="8" borderId="80" xfId="0" applyFont="1" applyFill="1" applyBorder="1" applyAlignment="1">
      <alignment horizontal="center" wrapText="1" readingOrder="1"/>
    </xf>
    <xf numFmtId="0" fontId="4" fillId="0" borderId="61" xfId="0" applyFont="1" applyBorder="1"/>
    <xf numFmtId="0" fontId="4" fillId="0" borderId="76" xfId="0" applyFont="1" applyBorder="1"/>
    <xf numFmtId="0" fontId="4" fillId="0" borderId="66" xfId="0" applyFont="1" applyBorder="1"/>
    <xf numFmtId="0" fontId="17" fillId="8" borderId="59" xfId="0" applyFont="1" applyFill="1" applyBorder="1" applyAlignment="1">
      <alignment horizontal="center" wrapText="1" readingOrder="1"/>
    </xf>
    <xf numFmtId="0" fontId="17" fillId="7" borderId="68" xfId="0" applyFont="1" applyFill="1" applyBorder="1" applyAlignment="1">
      <alignment horizontal="center" vertical="center" wrapText="1" readingOrder="1"/>
    </xf>
    <xf numFmtId="0" fontId="4" fillId="0" borderId="71" xfId="0" applyFont="1" applyBorder="1"/>
    <xf numFmtId="0" fontId="17" fillId="7" borderId="72" xfId="0" applyFont="1" applyFill="1" applyBorder="1" applyAlignment="1">
      <alignment horizontal="center" vertical="center" wrapText="1" readingOrder="1"/>
    </xf>
    <xf numFmtId="0" fontId="17" fillId="7" borderId="80" xfId="0" applyFont="1" applyFill="1" applyBorder="1" applyAlignment="1">
      <alignment horizontal="center" vertical="center" wrapText="1" readingOrder="1"/>
    </xf>
    <xf numFmtId="0" fontId="17" fillId="8" borderId="72" xfId="0" applyFont="1" applyFill="1" applyBorder="1" applyAlignment="1">
      <alignment horizontal="center" wrapText="1" readingOrder="1"/>
    </xf>
    <xf numFmtId="0" fontId="4" fillId="0" borderId="81" xfId="0" applyFont="1" applyBorder="1"/>
    <xf numFmtId="0" fontId="4" fillId="0" borderId="84" xfId="0" applyFont="1" applyBorder="1"/>
    <xf numFmtId="0" fontId="4" fillId="0" borderId="85" xfId="0" applyFont="1" applyBorder="1"/>
    <xf numFmtId="0" fontId="4" fillId="0" borderId="83" xfId="0" applyFont="1" applyBorder="1"/>
    <xf numFmtId="0" fontId="17" fillId="9" borderId="72" xfId="0" applyFont="1" applyFill="1" applyBorder="1" applyAlignment="1">
      <alignment horizontal="center" wrapText="1" readingOrder="1"/>
    </xf>
    <xf numFmtId="0" fontId="4" fillId="0" borderId="70" xfId="0" applyFont="1" applyBorder="1"/>
    <xf numFmtId="0" fontId="17" fillId="9" borderId="68" xfId="0" applyFont="1" applyFill="1" applyBorder="1" applyAlignment="1">
      <alignment horizontal="center" wrapText="1" readingOrder="1"/>
    </xf>
    <xf numFmtId="0" fontId="17" fillId="8" borderId="68" xfId="0" applyFont="1" applyFill="1" applyBorder="1" applyAlignment="1">
      <alignment horizontal="center" wrapText="1" readingOrder="1"/>
    </xf>
    <xf numFmtId="0" fontId="17" fillId="10" borderId="59" xfId="0" applyFont="1" applyFill="1" applyBorder="1" applyAlignment="1">
      <alignment horizontal="center" wrapText="1" readingOrder="1"/>
    </xf>
    <xf numFmtId="0" fontId="17" fillId="9" borderId="59" xfId="0" applyFont="1" applyFill="1" applyBorder="1" applyAlignment="1">
      <alignment horizontal="center" wrapText="1" readingOrder="1"/>
    </xf>
    <xf numFmtId="0" fontId="17" fillId="9" borderId="80" xfId="0" applyFont="1" applyFill="1" applyBorder="1" applyAlignment="1">
      <alignment horizontal="center" wrapText="1" readingOrder="1"/>
    </xf>
    <xf numFmtId="0" fontId="18" fillId="10" borderId="73" xfId="0" applyFont="1" applyFill="1" applyBorder="1" applyAlignment="1">
      <alignment horizontal="center" vertical="center" wrapText="1" readingOrder="1"/>
    </xf>
    <xf numFmtId="0" fontId="4" fillId="0" borderId="74" xfId="0" applyFont="1" applyBorder="1"/>
    <xf numFmtId="0" fontId="4" fillId="0" borderId="75" xfId="0" applyFont="1" applyBorder="1"/>
    <xf numFmtId="0" fontId="4" fillId="0" borderId="78" xfId="0" applyFont="1" applyBorder="1"/>
    <xf numFmtId="0" fontId="4" fillId="0" borderId="79" xfId="0" applyFont="1" applyBorder="1"/>
    <xf numFmtId="0" fontId="4" fillId="0" borderId="86" xfId="0" applyFont="1" applyBorder="1"/>
    <xf numFmtId="0" fontId="4" fillId="0" borderId="87" xfId="0" applyFont="1" applyBorder="1"/>
    <xf numFmtId="0" fontId="4" fillId="0" borderId="88" xfId="0" applyFont="1" applyBorder="1"/>
    <xf numFmtId="0" fontId="18" fillId="7" borderId="73" xfId="0" applyFont="1" applyFill="1" applyBorder="1" applyAlignment="1">
      <alignment horizontal="center" vertical="center" wrapText="1" readingOrder="1"/>
    </xf>
    <xf numFmtId="0" fontId="18" fillId="9" borderId="73" xfId="0" applyFont="1" applyFill="1" applyBorder="1" applyAlignment="1">
      <alignment horizontal="center" vertical="center" wrapText="1" readingOrder="1"/>
    </xf>
    <xf numFmtId="0" fontId="18" fillId="8" borderId="73" xfId="0" applyFont="1" applyFill="1" applyBorder="1" applyAlignment="1">
      <alignment horizontal="center" vertical="center" wrapText="1" readingOrder="1"/>
    </xf>
    <xf numFmtId="0" fontId="16" fillId="0" borderId="68" xfId="0" applyFont="1" applyBorder="1" applyAlignment="1">
      <alignment horizontal="center" vertical="center" wrapText="1"/>
    </xf>
    <xf numFmtId="0" fontId="4" fillId="0" borderId="69" xfId="0" applyFont="1" applyBorder="1"/>
    <xf numFmtId="0" fontId="4" fillId="0" borderId="82" xfId="0" applyFont="1" applyBorder="1"/>
    <xf numFmtId="0" fontId="17" fillId="10" borderId="68" xfId="0" applyFont="1" applyFill="1" applyBorder="1" applyAlignment="1">
      <alignment horizontal="center" wrapText="1" readingOrder="1"/>
    </xf>
    <xf numFmtId="0" fontId="17" fillId="10" borderId="80" xfId="0" applyFont="1" applyFill="1" applyBorder="1" applyAlignment="1">
      <alignment horizontal="center" wrapText="1" readingOrder="1"/>
    </xf>
    <xf numFmtId="0" fontId="17" fillId="10" borderId="72" xfId="0" applyFont="1" applyFill="1" applyBorder="1" applyAlignment="1">
      <alignment horizontal="center" wrapText="1" readingOrder="1"/>
    </xf>
    <xf numFmtId="0" fontId="13" fillId="0" borderId="0" xfId="0" applyFont="1" applyAlignment="1">
      <alignment horizontal="center" vertical="center" wrapText="1"/>
    </xf>
    <xf numFmtId="0" fontId="15" fillId="6" borderId="59" xfId="0" applyFont="1" applyFill="1" applyBorder="1" applyAlignment="1">
      <alignment horizontal="center" vertical="center" wrapText="1" readingOrder="1"/>
    </xf>
    <xf numFmtId="0" fontId="4" fillId="0" borderId="60" xfId="0" applyFont="1" applyBorder="1"/>
    <xf numFmtId="0" fontId="4" fillId="0" borderId="62" xfId="0" applyFont="1" applyBorder="1"/>
    <xf numFmtId="0" fontId="4" fillId="0" borderId="63" xfId="0" applyFont="1" applyBorder="1"/>
    <xf numFmtId="0" fontId="4" fillId="0" borderId="65" xfId="0" applyFont="1" applyBorder="1"/>
    <xf numFmtId="0" fontId="15" fillId="6" borderId="59" xfId="0" applyFont="1" applyFill="1" applyBorder="1" applyAlignment="1">
      <alignment horizontal="center" vertical="center" textRotation="90" wrapText="1" readingOrder="1"/>
    </xf>
    <xf numFmtId="0" fontId="23" fillId="7" borderId="73" xfId="0" applyFont="1" applyFill="1" applyBorder="1" applyAlignment="1">
      <alignment horizontal="center" vertical="center" wrapText="1" readingOrder="1"/>
    </xf>
    <xf numFmtId="0" fontId="23" fillId="9" borderId="73" xfId="0" applyFont="1" applyFill="1" applyBorder="1" applyAlignment="1">
      <alignment horizontal="center" vertical="center" wrapText="1" readingOrder="1"/>
    </xf>
    <xf numFmtId="0" fontId="23" fillId="8" borderId="73" xfId="0" applyFont="1" applyFill="1" applyBorder="1" applyAlignment="1">
      <alignment horizontal="center" vertical="center" wrapText="1" readingOrder="1"/>
    </xf>
    <xf numFmtId="0" fontId="23" fillId="10" borderId="73" xfId="0" applyFont="1" applyFill="1" applyBorder="1" applyAlignment="1">
      <alignment horizontal="center" vertical="center" wrapText="1" readingOrder="1"/>
    </xf>
    <xf numFmtId="0" fontId="21" fillId="0" borderId="68" xfId="0" applyFont="1" applyBorder="1" applyAlignment="1">
      <alignment horizontal="center" vertical="center" wrapText="1"/>
    </xf>
    <xf numFmtId="0" fontId="20" fillId="0" borderId="0" xfId="0" applyFont="1" applyAlignment="1">
      <alignment horizontal="center" vertical="center" wrapText="1"/>
    </xf>
    <xf numFmtId="0" fontId="14" fillId="0" borderId="0" xfId="0" applyFont="1" applyAlignment="1">
      <alignment horizontal="center" vertical="center"/>
    </xf>
    <xf numFmtId="0" fontId="29" fillId="0" borderId="0" xfId="0" applyFont="1" applyAlignment="1">
      <alignment horizontal="center" vertical="center"/>
    </xf>
    <xf numFmtId="0" fontId="46" fillId="2" borderId="52" xfId="0" applyFont="1" applyFill="1" applyBorder="1" applyAlignment="1">
      <alignment horizontal="left" vertical="center" wrapText="1"/>
    </xf>
    <xf numFmtId="0" fontId="4" fillId="0" borderId="53" xfId="0" applyFont="1" applyBorder="1"/>
    <xf numFmtId="0" fontId="44" fillId="2" borderId="110" xfId="0" applyFont="1" applyFill="1" applyBorder="1" applyAlignment="1">
      <alignment horizontal="center" vertical="center" wrapText="1" readingOrder="1"/>
    </xf>
    <xf numFmtId="0" fontId="4" fillId="0" borderId="109" xfId="0" applyFont="1" applyBorder="1"/>
    <xf numFmtId="0" fontId="4" fillId="0" borderId="114" xfId="0" applyFont="1" applyBorder="1"/>
    <xf numFmtId="0" fontId="42" fillId="15" borderId="95" xfId="0" applyFont="1" applyFill="1" applyBorder="1" applyAlignment="1">
      <alignment horizontal="center" vertical="center" wrapText="1" readingOrder="1"/>
    </xf>
    <xf numFmtId="0" fontId="4" fillId="0" borderId="96" xfId="0" applyFont="1" applyBorder="1"/>
    <xf numFmtId="0" fontId="4" fillId="0" borderId="97" xfId="0" applyFont="1" applyBorder="1"/>
    <xf numFmtId="0" fontId="44" fillId="15" borderId="95" xfId="0" applyFont="1" applyFill="1" applyBorder="1" applyAlignment="1">
      <alignment horizontal="center" vertical="center" wrapText="1" readingOrder="1"/>
    </xf>
    <xf numFmtId="0" fontId="4" fillId="0" borderId="98" xfId="0" applyFont="1" applyBorder="1"/>
    <xf numFmtId="0" fontId="44" fillId="2" borderId="101" xfId="0" applyFont="1" applyFill="1" applyBorder="1" applyAlignment="1">
      <alignment horizontal="center" vertical="center" wrapText="1" readingOrder="1"/>
    </xf>
    <xf numFmtId="0" fontId="4" fillId="0" borderId="105" xfId="0" applyFont="1" applyBorder="1"/>
    <xf numFmtId="0" fontId="4" fillId="0" borderId="111" xfId="0" applyFont="1" applyBorder="1"/>
    <xf numFmtId="0" fontId="44" fillId="2" borderId="102" xfId="0" applyFont="1" applyFill="1" applyBorder="1" applyAlignment="1">
      <alignment horizontal="center" vertical="center" wrapText="1" readingOrder="1"/>
    </xf>
    <xf numFmtId="0" fontId="4" fillId="0" borderId="106" xfId="0" applyFont="1" applyBorder="1"/>
    <xf numFmtId="0" fontId="44" fillId="2" borderId="112" xfId="0" applyFont="1" applyFill="1" applyBorder="1" applyAlignment="1">
      <alignment horizontal="center" vertical="center" wrapText="1" readingOrder="1"/>
    </xf>
    <xf numFmtId="0" fontId="4" fillId="0" borderId="113" xfId="0" applyFont="1" applyBorder="1"/>
  </cellXfs>
  <cellStyles count="2">
    <cellStyle name="Normal" xfId="0" builtinId="0"/>
    <cellStyle name="Normal 2 2" xfId="1" xr:uid="{DB4BBE28-26CB-4F7C-A084-ABD6F71F8C60}"/>
  </cellStyles>
  <dxfs count="85">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84"/>
      <tableStyleElement type="firstRowStripe" dxfId="83"/>
      <tableStyleElement type="secondRowStripe"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1f16a127d3eb837/Documents/SSF/CONTRATO%202023/EJECUCI&#211;N/GESTI&#211;N%20DEL%20RIESGO%202023/ACTUALIZAC&#211;N%20RIESGOS%202023/GESTI&#211;N%20FINANCIERA%20Y%20PRESUPUESTAL/Mapa%20de%20Riesgos%20Corr%20Gest%20Fin%20y%20Presup%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sheetData sheetId="2">
        <row r="2">
          <cell r="E2" t="str">
            <v>Económico</v>
          </cell>
        </row>
        <row r="4">
          <cell r="E4" t="str">
            <v>Económico y Reputacional</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70DDDF-22C1-4DBC-B591-1390380B4D93}" name="Tabla2" displayName="Tabla2" ref="H1:P1048576" totalsRowShown="0">
  <autoFilter ref="H1:P1048576" xr:uid="{7770DDDF-22C1-4DBC-B591-1390380B4D93}"/>
  <tableColumns count="9">
    <tableColumn id="1" xr3:uid="{25684B83-90E5-474F-ADE9-6F4A1ED098FB}" name="Tipo de Riesgo"/>
    <tableColumn id="2" xr3:uid="{2AE64B3D-8D6A-48F8-A1FE-AA2014238D34}" name="Activos de información"/>
    <tableColumn id="3" xr3:uid="{9E9515D4-A2F8-441B-AFBD-A2D2BF784AA1}" name="Interrupción"/>
    <tableColumn id="4" xr3:uid="{EDADA124-3B2B-4F74-A57D-8BFB7B045AE9}" name="Frecuencia de ejecución de la actividad"/>
    <tableColumn id="5" xr3:uid="{4336B0D8-1824-4FCC-8D30-D18F70B8619A}" name="Criterio para probabilidad"/>
    <tableColumn id="6" xr3:uid="{8AB1769A-A6C6-40AF-9917-B3C5D5647775}" name="Nombre "/>
    <tableColumn id="7" xr3:uid="{ACCAFD86-5B8C-4969-92E5-1FD1CFDC8B81}" name="Objetivo de Control ISO 27001"/>
    <tableColumn id="9" xr3:uid="{31B27B52-8973-4213-A3CD-CB2045BBD090}" name="#" dataDxfId="0"/>
    <tableColumn id="8" xr3:uid="{C6E17333-88EA-434D-8F78-5B279BB0D980}" name="Columna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5" customWidth="1"/>
    <col min="2" max="3" width="21.625" customWidth="1"/>
    <col min="4" max="4" width="18.625" customWidth="1"/>
    <col min="5" max="5" width="21.625" customWidth="1"/>
    <col min="6" max="6" width="24.1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3" t="s">
        <v>0</v>
      </c>
      <c r="C2" s="144"/>
      <c r="D2" s="144"/>
      <c r="E2" s="144"/>
      <c r="F2" s="144"/>
      <c r="G2" s="144"/>
      <c r="H2" s="145"/>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6" t="s">
        <v>1</v>
      </c>
      <c r="C4" s="147"/>
      <c r="D4" s="147"/>
      <c r="E4" s="147"/>
      <c r="F4" s="147"/>
      <c r="G4" s="147"/>
      <c r="H4" s="148"/>
      <c r="I4" s="1"/>
      <c r="J4" s="1"/>
      <c r="K4" s="1"/>
      <c r="L4" s="1"/>
      <c r="M4" s="1"/>
      <c r="N4" s="1"/>
      <c r="O4" s="1"/>
      <c r="P4" s="1"/>
      <c r="Q4" s="1"/>
      <c r="R4" s="1"/>
      <c r="S4" s="1"/>
      <c r="T4" s="1"/>
      <c r="U4" s="1"/>
      <c r="V4" s="1"/>
      <c r="W4" s="1"/>
      <c r="X4" s="1"/>
      <c r="Y4" s="1"/>
      <c r="Z4" s="1"/>
    </row>
    <row r="5" spans="1:26" ht="63" customHeight="1" x14ac:dyDescent="0.25">
      <c r="A5" s="1"/>
      <c r="B5" s="149"/>
      <c r="C5" s="150"/>
      <c r="D5" s="150"/>
      <c r="E5" s="150"/>
      <c r="F5" s="150"/>
      <c r="G5" s="150"/>
      <c r="H5" s="151"/>
      <c r="I5" s="1"/>
      <c r="J5" s="1"/>
      <c r="K5" s="1"/>
      <c r="L5" s="1"/>
      <c r="M5" s="1"/>
      <c r="N5" s="1"/>
      <c r="O5" s="1"/>
      <c r="P5" s="1"/>
      <c r="Q5" s="1"/>
      <c r="R5" s="1"/>
      <c r="S5" s="1"/>
      <c r="T5" s="1"/>
      <c r="U5" s="1"/>
      <c r="V5" s="1"/>
      <c r="W5" s="1"/>
      <c r="X5" s="1"/>
      <c r="Y5" s="1"/>
      <c r="Z5" s="1"/>
    </row>
    <row r="6" spans="1:26" x14ac:dyDescent="0.25">
      <c r="A6" s="1"/>
      <c r="B6" s="152" t="s">
        <v>2</v>
      </c>
      <c r="C6" s="153"/>
      <c r="D6" s="153"/>
      <c r="E6" s="153"/>
      <c r="F6" s="153"/>
      <c r="G6" s="153"/>
      <c r="H6" s="154"/>
      <c r="I6" s="1"/>
      <c r="J6" s="1"/>
      <c r="K6" s="1"/>
      <c r="L6" s="1"/>
      <c r="M6" s="1"/>
      <c r="N6" s="1"/>
      <c r="O6" s="1"/>
      <c r="P6" s="1"/>
      <c r="Q6" s="1"/>
      <c r="R6" s="1"/>
      <c r="S6" s="1"/>
      <c r="T6" s="1"/>
      <c r="U6" s="1"/>
      <c r="V6" s="1"/>
      <c r="W6" s="1"/>
      <c r="X6" s="1"/>
      <c r="Y6" s="1"/>
      <c r="Z6" s="1"/>
    </row>
    <row r="7" spans="1:26" ht="95.25" customHeight="1" x14ac:dyDescent="0.25">
      <c r="A7" s="1"/>
      <c r="B7" s="155" t="s">
        <v>3</v>
      </c>
      <c r="C7" s="156"/>
      <c r="D7" s="156"/>
      <c r="E7" s="156"/>
      <c r="F7" s="156"/>
      <c r="G7" s="156"/>
      <c r="H7" s="157"/>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8" t="s">
        <v>4</v>
      </c>
      <c r="C9" s="147"/>
      <c r="D9" s="147"/>
      <c r="E9" s="147"/>
      <c r="F9" s="147"/>
      <c r="G9" s="147"/>
      <c r="H9" s="148"/>
      <c r="I9" s="1"/>
      <c r="J9" s="1"/>
      <c r="K9" s="1"/>
      <c r="L9" s="1"/>
      <c r="M9" s="1"/>
      <c r="N9" s="1"/>
      <c r="O9" s="1"/>
      <c r="P9" s="1"/>
      <c r="Q9" s="1"/>
      <c r="R9" s="1"/>
      <c r="S9" s="1"/>
      <c r="T9" s="1"/>
      <c r="U9" s="1"/>
      <c r="V9" s="1"/>
      <c r="W9" s="1"/>
      <c r="X9" s="1"/>
      <c r="Y9" s="1"/>
      <c r="Z9" s="1"/>
    </row>
    <row r="10" spans="1:26" ht="44.25" customHeight="1" x14ac:dyDescent="0.25">
      <c r="A10" s="1"/>
      <c r="B10" s="159"/>
      <c r="C10" s="147"/>
      <c r="D10" s="147"/>
      <c r="E10" s="147"/>
      <c r="F10" s="147"/>
      <c r="G10" s="147"/>
      <c r="H10" s="148"/>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60" t="s">
        <v>5</v>
      </c>
      <c r="D12" s="161"/>
      <c r="E12" s="162" t="s">
        <v>6</v>
      </c>
      <c r="F12" s="163"/>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4" t="s">
        <v>7</v>
      </c>
      <c r="D13" s="165"/>
      <c r="E13" s="166" t="s">
        <v>8</v>
      </c>
      <c r="F13" s="167"/>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4" t="s">
        <v>9</v>
      </c>
      <c r="D14" s="165"/>
      <c r="E14" s="166" t="s">
        <v>10</v>
      </c>
      <c r="F14" s="167"/>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4" t="s">
        <v>11</v>
      </c>
      <c r="D15" s="165"/>
      <c r="E15" s="166" t="s">
        <v>12</v>
      </c>
      <c r="F15" s="167"/>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4" t="s">
        <v>13</v>
      </c>
      <c r="D16" s="165"/>
      <c r="E16" s="166" t="s">
        <v>14</v>
      </c>
      <c r="F16" s="167"/>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68" t="s">
        <v>15</v>
      </c>
      <c r="D17" s="169"/>
      <c r="E17" s="170" t="s">
        <v>16</v>
      </c>
      <c r="F17" s="171"/>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68" t="s">
        <v>17</v>
      </c>
      <c r="D18" s="169"/>
      <c r="E18" s="170" t="s">
        <v>18</v>
      </c>
      <c r="F18" s="171"/>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68" t="s">
        <v>19</v>
      </c>
      <c r="D19" s="169"/>
      <c r="E19" s="170" t="s">
        <v>20</v>
      </c>
      <c r="F19" s="171"/>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68" t="s">
        <v>21</v>
      </c>
      <c r="D20" s="169"/>
      <c r="E20" s="170" t="s">
        <v>22</v>
      </c>
      <c r="F20" s="171"/>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68" t="s">
        <v>23</v>
      </c>
      <c r="D21" s="169"/>
      <c r="E21" s="170" t="s">
        <v>24</v>
      </c>
      <c r="F21" s="171"/>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68" t="s">
        <v>25</v>
      </c>
      <c r="D22" s="169"/>
      <c r="E22" s="170" t="s">
        <v>26</v>
      </c>
      <c r="F22" s="171"/>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68" t="s">
        <v>27</v>
      </c>
      <c r="D23" s="169"/>
      <c r="E23" s="170" t="s">
        <v>28</v>
      </c>
      <c r="F23" s="171"/>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68" t="s">
        <v>29</v>
      </c>
      <c r="D24" s="169"/>
      <c r="E24" s="170" t="s">
        <v>30</v>
      </c>
      <c r="F24" s="171"/>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68" t="s">
        <v>31</v>
      </c>
      <c r="D25" s="169"/>
      <c r="E25" s="170" t="s">
        <v>32</v>
      </c>
      <c r="F25" s="171"/>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68" t="s">
        <v>33</v>
      </c>
      <c r="D26" s="169"/>
      <c r="E26" s="170" t="s">
        <v>34</v>
      </c>
      <c r="F26" s="171"/>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68" t="s">
        <v>35</v>
      </c>
      <c r="D27" s="169"/>
      <c r="E27" s="170" t="s">
        <v>36</v>
      </c>
      <c r="F27" s="171"/>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68" t="s">
        <v>37</v>
      </c>
      <c r="D28" s="169"/>
      <c r="E28" s="170" t="s">
        <v>38</v>
      </c>
      <c r="F28" s="171"/>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68" t="s">
        <v>39</v>
      </c>
      <c r="D29" s="169"/>
      <c r="E29" s="170" t="s">
        <v>38</v>
      </c>
      <c r="F29" s="171"/>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68" t="s">
        <v>40</v>
      </c>
      <c r="D30" s="169"/>
      <c r="E30" s="170" t="s">
        <v>41</v>
      </c>
      <c r="F30" s="171"/>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68" t="s">
        <v>42</v>
      </c>
      <c r="D31" s="169"/>
      <c r="E31" s="170" t="s">
        <v>43</v>
      </c>
      <c r="F31" s="171"/>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68" t="s">
        <v>44</v>
      </c>
      <c r="D32" s="169"/>
      <c r="E32" s="170" t="s">
        <v>45</v>
      </c>
      <c r="F32" s="171"/>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68" t="s">
        <v>46</v>
      </c>
      <c r="D33" s="169"/>
      <c r="E33" s="170" t="s">
        <v>47</v>
      </c>
      <c r="F33" s="171"/>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68" t="s">
        <v>48</v>
      </c>
      <c r="D34" s="169"/>
      <c r="E34" s="170" t="s">
        <v>49</v>
      </c>
      <c r="F34" s="171"/>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68" t="s">
        <v>50</v>
      </c>
      <c r="D35" s="169"/>
      <c r="E35" s="170" t="s">
        <v>51</v>
      </c>
      <c r="F35" s="171"/>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68" t="s">
        <v>52</v>
      </c>
      <c r="D36" s="169"/>
      <c r="E36" s="170" t="s">
        <v>53</v>
      </c>
      <c r="F36" s="171"/>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68" t="s">
        <v>54</v>
      </c>
      <c r="D37" s="169"/>
      <c r="E37" s="170" t="s">
        <v>55</v>
      </c>
      <c r="F37" s="171"/>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77"/>
      <c r="D38" s="178"/>
      <c r="E38" s="172"/>
      <c r="F38" s="173"/>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4" t="s">
        <v>56</v>
      </c>
      <c r="C40" s="175"/>
      <c r="D40" s="175"/>
      <c r="E40" s="175"/>
      <c r="F40" s="175"/>
      <c r="G40" s="175"/>
      <c r="H40" s="176"/>
      <c r="I40" s="1"/>
      <c r="J40" s="1"/>
      <c r="K40" s="1"/>
      <c r="L40" s="1"/>
      <c r="M40" s="1"/>
      <c r="N40" s="1"/>
      <c r="O40" s="1"/>
      <c r="P40" s="1"/>
      <c r="Q40" s="1"/>
      <c r="R40" s="1"/>
      <c r="S40" s="1"/>
      <c r="T40" s="1"/>
      <c r="U40" s="1"/>
      <c r="V40" s="1"/>
      <c r="W40" s="1"/>
      <c r="X40" s="1"/>
      <c r="Y40" s="1"/>
      <c r="Z40" s="1"/>
    </row>
    <row r="41" spans="1:26" ht="20.25" customHeight="1" x14ac:dyDescent="0.25">
      <c r="A41" s="1"/>
      <c r="B41" s="174" t="s">
        <v>57</v>
      </c>
      <c r="C41" s="175"/>
      <c r="D41" s="175"/>
      <c r="E41" s="175"/>
      <c r="F41" s="175"/>
      <c r="G41" s="175"/>
      <c r="H41" s="176"/>
      <c r="I41" s="1"/>
      <c r="J41" s="1"/>
      <c r="K41" s="1"/>
      <c r="L41" s="1"/>
      <c r="M41" s="1"/>
      <c r="N41" s="1"/>
      <c r="O41" s="1"/>
      <c r="P41" s="1"/>
      <c r="Q41" s="1"/>
      <c r="R41" s="1"/>
      <c r="S41" s="1"/>
      <c r="T41" s="1"/>
      <c r="U41" s="1"/>
      <c r="V41" s="1"/>
      <c r="W41" s="1"/>
      <c r="X41" s="1"/>
      <c r="Y41" s="1"/>
      <c r="Z41" s="1"/>
    </row>
    <row r="42" spans="1:26" ht="20.25" customHeight="1" x14ac:dyDescent="0.25">
      <c r="A42" s="1"/>
      <c r="B42" s="174" t="s">
        <v>58</v>
      </c>
      <c r="C42" s="175"/>
      <c r="D42" s="175"/>
      <c r="E42" s="175"/>
      <c r="F42" s="175"/>
      <c r="G42" s="175"/>
      <c r="H42" s="176"/>
      <c r="I42" s="1"/>
      <c r="J42" s="1"/>
      <c r="K42" s="1"/>
      <c r="L42" s="1"/>
      <c r="M42" s="1"/>
      <c r="N42" s="1"/>
      <c r="O42" s="1"/>
      <c r="P42" s="1"/>
      <c r="Q42" s="1"/>
      <c r="R42" s="1"/>
      <c r="S42" s="1"/>
      <c r="T42" s="1"/>
      <c r="U42" s="1"/>
      <c r="V42" s="1"/>
      <c r="W42" s="1"/>
      <c r="X42" s="1"/>
      <c r="Y42" s="1"/>
      <c r="Z42" s="1"/>
    </row>
    <row r="43" spans="1:26" ht="20.25" customHeight="1" x14ac:dyDescent="0.25">
      <c r="A43" s="1"/>
      <c r="B43" s="174" t="s">
        <v>59</v>
      </c>
      <c r="C43" s="175"/>
      <c r="D43" s="175"/>
      <c r="E43" s="175"/>
      <c r="F43" s="175"/>
      <c r="G43" s="175"/>
      <c r="H43" s="176"/>
      <c r="I43" s="1"/>
      <c r="J43" s="1"/>
      <c r="K43" s="1"/>
      <c r="L43" s="1"/>
      <c r="M43" s="1"/>
      <c r="N43" s="1"/>
      <c r="O43" s="1"/>
      <c r="P43" s="1"/>
      <c r="Q43" s="1"/>
      <c r="R43" s="1"/>
      <c r="S43" s="1"/>
      <c r="T43" s="1"/>
      <c r="U43" s="1"/>
      <c r="V43" s="1"/>
      <c r="W43" s="1"/>
      <c r="X43" s="1"/>
      <c r="Y43" s="1"/>
      <c r="Z43" s="1"/>
    </row>
    <row r="44" spans="1:26" ht="15.75" customHeight="1" x14ac:dyDescent="0.25">
      <c r="A44" s="1"/>
      <c r="B44" s="174" t="s">
        <v>60</v>
      </c>
      <c r="C44" s="175"/>
      <c r="D44" s="175"/>
      <c r="E44" s="175"/>
      <c r="F44" s="175"/>
      <c r="G44" s="175"/>
      <c r="H44" s="176"/>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D1000"/>
  <sheetViews>
    <sheetView tabSelected="1" topLeftCell="G1" zoomScale="118" zoomScaleNormal="78" workbookViewId="0">
      <pane ySplit="5" topLeftCell="A6" activePane="bottomLeft" state="frozen"/>
      <selection pane="bottomLeft" activeCell="AP7" sqref="AP7"/>
    </sheetView>
  </sheetViews>
  <sheetFormatPr baseColWidth="10" defaultColWidth="12.625" defaultRowHeight="15" customHeight="1" x14ac:dyDescent="0.2"/>
  <cols>
    <col min="1" max="1" width="3.5" customWidth="1"/>
    <col min="2" max="2" width="16.875" customWidth="1"/>
    <col min="3" max="3" width="12.375" customWidth="1"/>
    <col min="4" max="4" width="11.5" customWidth="1"/>
    <col min="5" max="5" width="18.125" hidden="1" customWidth="1"/>
    <col min="6" max="6" width="34.625" customWidth="1"/>
    <col min="7" max="7" width="43.625" customWidth="1"/>
    <col min="8" max="8" width="49.375" customWidth="1"/>
    <col min="9" max="9" width="16.625" customWidth="1"/>
    <col min="10" max="11" width="15.625" customWidth="1"/>
    <col min="12" max="12" width="19.125" customWidth="1"/>
    <col min="13" max="13" width="5.5" customWidth="1"/>
    <col min="14" max="14" width="12.5" customWidth="1"/>
    <col min="15" max="15" width="26.625" hidden="1" customWidth="1"/>
    <col min="16" max="34" width="10.125" hidden="1" customWidth="1"/>
    <col min="35" max="35" width="15.375" customWidth="1"/>
    <col min="36" max="36" width="5.5" customWidth="1"/>
    <col min="37" max="37" width="14" customWidth="1"/>
    <col min="38" max="38" width="5.125" customWidth="1"/>
    <col min="39" max="39" width="17.125" hidden="1" customWidth="1"/>
    <col min="40" max="40" width="9.125" hidden="1" customWidth="1"/>
    <col min="41" max="41" width="22.375" hidden="1" customWidth="1"/>
    <col min="42" max="42" width="27.125" customWidth="1"/>
    <col min="43" max="43" width="13.125" customWidth="1"/>
    <col min="44" max="44" width="6" customWidth="1"/>
    <col min="45" max="45" width="4.375" customWidth="1"/>
    <col min="46" max="46" width="4.875" customWidth="1"/>
    <col min="47" max="47" width="6.125" customWidth="1"/>
    <col min="48" max="48" width="5.875" customWidth="1"/>
    <col min="49" max="49" width="6.625" customWidth="1"/>
    <col min="50" max="50" width="9.625" customWidth="1"/>
    <col min="51" max="51" width="7.625" customWidth="1"/>
    <col min="52" max="52" width="9.125" customWidth="1"/>
    <col min="53" max="53" width="8.125" customWidth="1"/>
    <col min="54" max="54" width="8" customWidth="1"/>
    <col min="55" max="55" width="7.375" customWidth="1"/>
    <col min="56" max="56" width="6.375" customWidth="1"/>
    <col min="57" max="57" width="20.125" customWidth="1"/>
    <col min="58" max="58" width="16.5" customWidth="1"/>
    <col min="59" max="59" width="14.625" customWidth="1"/>
    <col min="60" max="60" width="13" customWidth="1"/>
    <col min="61" max="61" width="16.125" customWidth="1"/>
    <col min="62" max="62" width="18.375" customWidth="1"/>
    <col min="63" max="82" width="10" customWidth="1"/>
  </cols>
  <sheetData>
    <row r="1" spans="1:82" ht="16.5" customHeight="1" x14ac:dyDescent="0.3">
      <c r="A1" s="191" t="s">
        <v>489</v>
      </c>
      <c r="B1" s="192"/>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4"/>
      <c r="BK1" s="18"/>
      <c r="BL1" s="18"/>
      <c r="BM1" s="18"/>
      <c r="BN1" s="18"/>
      <c r="BO1" s="18"/>
      <c r="BP1" s="18"/>
      <c r="BQ1" s="18"/>
      <c r="BR1" s="18"/>
      <c r="BS1" s="18"/>
      <c r="BT1" s="18"/>
      <c r="BU1" s="18"/>
      <c r="BV1" s="18"/>
      <c r="BW1" s="18"/>
      <c r="BX1" s="18"/>
      <c r="BY1" s="18"/>
      <c r="BZ1" s="18"/>
      <c r="CA1" s="18"/>
      <c r="CB1" s="18"/>
      <c r="CC1" s="18"/>
      <c r="CD1" s="18"/>
    </row>
    <row r="2" spans="1:82" ht="24" customHeight="1" x14ac:dyDescent="0.3">
      <c r="A2" s="195"/>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7"/>
      <c r="BK2" s="18"/>
      <c r="BL2" s="18"/>
      <c r="BM2" s="18"/>
      <c r="BN2" s="18"/>
      <c r="BO2" s="18"/>
      <c r="BP2" s="18"/>
      <c r="BQ2" s="18"/>
      <c r="BR2" s="18"/>
      <c r="BS2" s="18"/>
      <c r="BT2" s="18"/>
      <c r="BU2" s="18"/>
      <c r="BV2" s="18"/>
      <c r="BW2" s="18"/>
      <c r="BX2" s="18"/>
      <c r="BY2" s="18"/>
      <c r="BZ2" s="18"/>
      <c r="CA2" s="18"/>
      <c r="CB2" s="18"/>
      <c r="CC2" s="18"/>
      <c r="CD2" s="18"/>
    </row>
    <row r="3" spans="1:82" ht="20.100000000000001" customHeight="1" x14ac:dyDescent="0.35">
      <c r="A3" s="198" t="s">
        <v>61</v>
      </c>
      <c r="B3" s="199"/>
      <c r="C3" s="200"/>
      <c r="D3" s="200"/>
      <c r="E3" s="200"/>
      <c r="F3" s="200"/>
      <c r="G3" s="200"/>
      <c r="H3" s="200"/>
      <c r="I3" s="200"/>
      <c r="J3" s="200"/>
      <c r="K3" s="201"/>
      <c r="L3" s="202" t="s">
        <v>62</v>
      </c>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4"/>
      <c r="AL3" s="198" t="s">
        <v>63</v>
      </c>
      <c r="AM3" s="199"/>
      <c r="AN3" s="199"/>
      <c r="AO3" s="199"/>
      <c r="AP3" s="200"/>
      <c r="AQ3" s="200"/>
      <c r="AR3" s="200"/>
      <c r="AS3" s="200"/>
      <c r="AT3" s="200"/>
      <c r="AU3" s="200"/>
      <c r="AV3" s="200"/>
      <c r="AW3" s="201"/>
      <c r="AX3" s="198" t="s">
        <v>64</v>
      </c>
      <c r="AY3" s="200"/>
      <c r="AZ3" s="200"/>
      <c r="BA3" s="200"/>
      <c r="BB3" s="200"/>
      <c r="BC3" s="200"/>
      <c r="BD3" s="201"/>
      <c r="BE3" s="198" t="s">
        <v>65</v>
      </c>
      <c r="BF3" s="200"/>
      <c r="BG3" s="200"/>
      <c r="BH3" s="200"/>
      <c r="BI3" s="200"/>
      <c r="BJ3" s="201"/>
      <c r="BK3" s="18"/>
      <c r="BL3" s="18"/>
      <c r="BM3" s="18"/>
      <c r="BN3" s="18"/>
      <c r="BO3" s="18"/>
      <c r="BP3" s="18"/>
      <c r="BQ3" s="18"/>
      <c r="BR3" s="18"/>
      <c r="BS3" s="18"/>
      <c r="BT3" s="18"/>
      <c r="BU3" s="18"/>
      <c r="BV3" s="18"/>
      <c r="BW3" s="18"/>
      <c r="BX3" s="18"/>
      <c r="BY3" s="18"/>
      <c r="BZ3" s="18"/>
      <c r="CA3" s="18"/>
      <c r="CB3" s="18"/>
      <c r="CC3" s="18"/>
      <c r="CD3" s="18"/>
    </row>
    <row r="4" spans="1:82" ht="16.5" customHeight="1" x14ac:dyDescent="0.3">
      <c r="A4" s="205" t="s">
        <v>66</v>
      </c>
      <c r="B4" s="205" t="s">
        <v>392</v>
      </c>
      <c r="C4" s="221" t="s">
        <v>15</v>
      </c>
      <c r="D4" s="190" t="s">
        <v>207</v>
      </c>
      <c r="E4" s="208" t="s">
        <v>208</v>
      </c>
      <c r="F4" s="190" t="s">
        <v>386</v>
      </c>
      <c r="G4" s="190" t="s">
        <v>387</v>
      </c>
      <c r="H4" s="215" t="s">
        <v>21</v>
      </c>
      <c r="I4" s="186" t="s">
        <v>23</v>
      </c>
      <c r="J4" s="190" t="s">
        <v>223</v>
      </c>
      <c r="K4" s="190" t="s">
        <v>388</v>
      </c>
      <c r="L4" s="190" t="s">
        <v>67</v>
      </c>
      <c r="M4" s="216" t="s">
        <v>68</v>
      </c>
      <c r="N4" s="186" t="s">
        <v>256</v>
      </c>
      <c r="O4" s="186" t="s">
        <v>69</v>
      </c>
      <c r="P4" s="218" t="s">
        <v>385</v>
      </c>
      <c r="Q4" s="219"/>
      <c r="R4" s="219"/>
      <c r="S4" s="219"/>
      <c r="T4" s="219"/>
      <c r="U4" s="219"/>
      <c r="V4" s="219"/>
      <c r="W4" s="219"/>
      <c r="X4" s="219"/>
      <c r="Y4" s="219"/>
      <c r="Z4" s="219"/>
      <c r="AA4" s="219"/>
      <c r="AB4" s="219"/>
      <c r="AC4" s="219"/>
      <c r="AD4" s="219"/>
      <c r="AE4" s="219"/>
      <c r="AF4" s="219"/>
      <c r="AG4" s="219"/>
      <c r="AH4" s="220"/>
      <c r="AI4" s="182" t="s">
        <v>70</v>
      </c>
      <c r="AJ4" s="216" t="s">
        <v>68</v>
      </c>
      <c r="AK4" s="190" t="s">
        <v>29</v>
      </c>
      <c r="AL4" s="207" t="s">
        <v>71</v>
      </c>
      <c r="AM4" s="210" t="s">
        <v>253</v>
      </c>
      <c r="AN4" s="211"/>
      <c r="AO4" s="212"/>
      <c r="AP4" s="186" t="s">
        <v>31</v>
      </c>
      <c r="AQ4" s="186" t="s">
        <v>33</v>
      </c>
      <c r="AR4" s="206" t="s">
        <v>72</v>
      </c>
      <c r="AS4" s="200"/>
      <c r="AT4" s="200"/>
      <c r="AU4" s="200"/>
      <c r="AV4" s="200"/>
      <c r="AW4" s="201"/>
      <c r="AX4" s="207" t="s">
        <v>73</v>
      </c>
      <c r="AY4" s="207" t="s">
        <v>74</v>
      </c>
      <c r="AZ4" s="207" t="s">
        <v>68</v>
      </c>
      <c r="BA4" s="207" t="s">
        <v>75</v>
      </c>
      <c r="BB4" s="207" t="s">
        <v>68</v>
      </c>
      <c r="BC4" s="207" t="s">
        <v>76</v>
      </c>
      <c r="BD4" s="207" t="s">
        <v>50</v>
      </c>
      <c r="BE4" s="186" t="s">
        <v>65</v>
      </c>
      <c r="BF4" s="186" t="s">
        <v>77</v>
      </c>
      <c r="BG4" s="186" t="s">
        <v>78</v>
      </c>
      <c r="BH4" s="186" t="s">
        <v>79</v>
      </c>
      <c r="BI4" s="186" t="s">
        <v>80</v>
      </c>
      <c r="BJ4" s="186" t="s">
        <v>54</v>
      </c>
      <c r="BK4" s="18"/>
      <c r="BL4" s="18"/>
      <c r="BM4" s="18"/>
      <c r="BN4" s="18"/>
      <c r="BO4" s="18"/>
      <c r="BP4" s="18"/>
      <c r="BQ4" s="18"/>
      <c r="BR4" s="18"/>
      <c r="BS4" s="18"/>
      <c r="BT4" s="18"/>
      <c r="BU4" s="18"/>
      <c r="BV4" s="18"/>
      <c r="BW4" s="18"/>
      <c r="BX4" s="18"/>
      <c r="BY4" s="18"/>
      <c r="BZ4" s="18"/>
      <c r="CA4" s="18"/>
      <c r="CB4" s="18"/>
      <c r="CC4" s="18"/>
      <c r="CD4" s="18"/>
    </row>
    <row r="5" spans="1:82" ht="59.45" customHeight="1" x14ac:dyDescent="0.2">
      <c r="A5" s="187"/>
      <c r="B5" s="217"/>
      <c r="C5" s="187"/>
      <c r="D5" s="187"/>
      <c r="E5" s="209"/>
      <c r="F5" s="222"/>
      <c r="G5" s="187"/>
      <c r="H5" s="187"/>
      <c r="I5" s="187"/>
      <c r="J5" s="187"/>
      <c r="K5" s="187"/>
      <c r="L5" s="187"/>
      <c r="M5" s="183"/>
      <c r="N5" s="187"/>
      <c r="O5" s="187"/>
      <c r="P5" s="117" t="s">
        <v>257</v>
      </c>
      <c r="Q5" s="117" t="s">
        <v>258</v>
      </c>
      <c r="R5" s="117" t="s">
        <v>259</v>
      </c>
      <c r="S5" s="117" t="s">
        <v>260</v>
      </c>
      <c r="T5" s="117" t="s">
        <v>262</v>
      </c>
      <c r="U5" s="117" t="s">
        <v>261</v>
      </c>
      <c r="V5" s="117" t="s">
        <v>263</v>
      </c>
      <c r="W5" s="117" t="s">
        <v>264</v>
      </c>
      <c r="X5" s="117" t="s">
        <v>265</v>
      </c>
      <c r="Y5" s="117" t="s">
        <v>266</v>
      </c>
      <c r="Z5" s="117" t="s">
        <v>267</v>
      </c>
      <c r="AA5" s="117" t="s">
        <v>268</v>
      </c>
      <c r="AB5" s="117" t="s">
        <v>269</v>
      </c>
      <c r="AC5" s="117" t="s">
        <v>270</v>
      </c>
      <c r="AD5" s="117" t="s">
        <v>271</v>
      </c>
      <c r="AE5" s="117" t="s">
        <v>272</v>
      </c>
      <c r="AF5" s="117" t="s">
        <v>273</v>
      </c>
      <c r="AG5" s="117" t="s">
        <v>274</v>
      </c>
      <c r="AH5" s="117" t="s">
        <v>275</v>
      </c>
      <c r="AI5" s="183"/>
      <c r="AJ5" s="183"/>
      <c r="AK5" s="187"/>
      <c r="AL5" s="187"/>
      <c r="AM5" s="118" t="s">
        <v>383</v>
      </c>
      <c r="AN5" s="119" t="s">
        <v>384</v>
      </c>
      <c r="AO5" s="118" t="s">
        <v>382</v>
      </c>
      <c r="AP5" s="187"/>
      <c r="AQ5" s="187"/>
      <c r="AR5" s="120" t="s">
        <v>81</v>
      </c>
      <c r="AS5" s="120" t="s">
        <v>82</v>
      </c>
      <c r="AT5" s="120" t="s">
        <v>83</v>
      </c>
      <c r="AU5" s="120" t="s">
        <v>84</v>
      </c>
      <c r="AV5" s="120" t="s">
        <v>85</v>
      </c>
      <c r="AW5" s="120" t="s">
        <v>86</v>
      </c>
      <c r="AX5" s="187"/>
      <c r="AY5" s="187"/>
      <c r="AZ5" s="187"/>
      <c r="BA5" s="187"/>
      <c r="BB5" s="187"/>
      <c r="BC5" s="187"/>
      <c r="BD5" s="187"/>
      <c r="BE5" s="187"/>
      <c r="BF5" s="187"/>
      <c r="BG5" s="187"/>
      <c r="BH5" s="187"/>
      <c r="BI5" s="187"/>
      <c r="BJ5" s="187"/>
      <c r="BK5" s="19"/>
      <c r="BL5" s="19"/>
      <c r="BM5" s="19"/>
      <c r="BN5" s="19"/>
      <c r="BO5" s="19"/>
      <c r="BP5" s="19"/>
      <c r="BQ5" s="19"/>
      <c r="BR5" s="19"/>
      <c r="BS5" s="19"/>
      <c r="BT5" s="19"/>
      <c r="BU5" s="19"/>
      <c r="BV5" s="19"/>
      <c r="BW5" s="19"/>
      <c r="BX5" s="19"/>
      <c r="BY5" s="19"/>
      <c r="BZ5" s="19"/>
      <c r="CA5" s="19"/>
      <c r="CB5" s="19"/>
      <c r="CC5" s="19"/>
      <c r="CD5" s="19"/>
    </row>
    <row r="6" spans="1:82" ht="75.599999999999994" customHeight="1" x14ac:dyDescent="0.2">
      <c r="A6" s="181">
        <v>1</v>
      </c>
      <c r="B6" s="179" t="s">
        <v>393</v>
      </c>
      <c r="C6" s="179" t="s">
        <v>191</v>
      </c>
      <c r="D6" s="179" t="s">
        <v>222</v>
      </c>
      <c r="E6" s="179"/>
      <c r="F6" s="188" t="s">
        <v>467</v>
      </c>
      <c r="G6" s="188" t="s">
        <v>468</v>
      </c>
      <c r="H6" s="179" t="str">
        <f>_xlfn.CONCAT("Posibilidad de afectación ",IF(C6='Opciones Tratamiento'!$E$2,"económica",IF(C6='Opciones Tratamiento'!$E$4,"económica y reputacional",LOWER(C6)))," por ",LOWER(F6), ", debido a ",LOWER(G6))</f>
        <v>Posibilidad de afectación económica y reputacional por direccionamiento de lineamientos ,políticas o decisiones institucionales para el beneficio o de un tercero, debido a motivación económica, conflicto de interés no gestionado, vacíos normativos, tráfico de influencia</v>
      </c>
      <c r="I6" s="179" t="s">
        <v>200</v>
      </c>
      <c r="J6" s="181" t="s">
        <v>226</v>
      </c>
      <c r="K6" s="181" t="s">
        <v>252</v>
      </c>
      <c r="L6" s="185" t="str">
        <f>IF(OR(K6='Opciones Tratamiento'!$K$14,K6='Opciones Tratamiento'!$K$15,K6='Opciones Tratamiento'!$K$16),"Muy Baja",IF(OR(K6='Opciones Tratamiento'!$K$10,K6='Opciones Tratamiento'!$K$11,K6='Opciones Tratamiento'!$K$12,K6='Opciones Tratamiento'!$K$13),"Baja",IF(OR(K6='Opciones Tratamiento'!$K$4,K6='Opciones Tratamiento'!$K$5,K6='Opciones Tratamiento'!$K$6,K6='Opciones Tratamiento'!$K$7,K6='Opciones Tratamiento'!$K$8,K6='Opciones Tratamiento'!$K$9),"Media",IF(K6='Opciones Tratamiento'!$K$3,"Alta",IF(OR(K6='Opciones Tratamiento'!$K$2,K6='Opciones Tratamiento'!$K$17),"Muy Alta")))))</f>
        <v>Muy Alta</v>
      </c>
      <c r="M6" s="184">
        <f>IF(L6="","",IF(L6="Muy Baja",0.2,IF(L6="Baja",0.4,IF(L6="Media",0.6,IF(L6="Alta",0.8,IF(L6="Muy Alta",1,))))))</f>
        <v>1</v>
      </c>
      <c r="N6" s="184" t="s">
        <v>144</v>
      </c>
      <c r="O6" s="184" t="str">
        <f ca="1">IF(NOT(ISERROR(MATCH(N6,'Tabla Impacto'!$B$221:$B$223,0))),'Tabla Impacto'!$F$223&amp;"Por favor no seleccionar los criterios de impacto(Afectación Económica o presupuestal y Pérdida Reputacional)",N6)</f>
        <v xml:space="preserve">     Entre 50 y 100 SMLMV </v>
      </c>
      <c r="P6" s="184" t="s">
        <v>225</v>
      </c>
      <c r="Q6" s="184" t="s">
        <v>225</v>
      </c>
      <c r="R6" s="184" t="s">
        <v>225</v>
      </c>
      <c r="S6" s="184" t="s">
        <v>225</v>
      </c>
      <c r="T6" s="184" t="s">
        <v>225</v>
      </c>
      <c r="U6" s="184" t="s">
        <v>225</v>
      </c>
      <c r="V6" s="184" t="s">
        <v>226</v>
      </c>
      <c r="W6" s="184" t="s">
        <v>226</v>
      </c>
      <c r="X6" s="184" t="s">
        <v>226</v>
      </c>
      <c r="Y6" s="184" t="s">
        <v>225</v>
      </c>
      <c r="Z6" s="184" t="s">
        <v>225</v>
      </c>
      <c r="AA6" s="184" t="s">
        <v>225</v>
      </c>
      <c r="AB6" s="184" t="s">
        <v>225</v>
      </c>
      <c r="AC6" s="184" t="s">
        <v>225</v>
      </c>
      <c r="AD6" s="184" t="s">
        <v>225</v>
      </c>
      <c r="AE6" s="184" t="s">
        <v>226</v>
      </c>
      <c r="AF6" s="184" t="s">
        <v>225</v>
      </c>
      <c r="AG6" s="184" t="s">
        <v>225</v>
      </c>
      <c r="AH6" s="184" t="s">
        <v>226</v>
      </c>
      <c r="AI6" s="185" t="str">
        <f>IF(OR(D6='Opciones Tratamiento'!$H$2,D6='Opciones Tratamiento'!$H$4),IF(OR(O6='Tabla Impacto'!$C$11,O6='Tabla Impacto'!$D$11),"Leve",IF(OR(O6='Tabla Impacto'!$C$12,O6='Tabla Impacto'!$D$12),"Menor",IF(OR(O6='Tabla Impacto'!$C$13,O6='Tabla Impacto'!$D$13),"Moderado",IF(OR(O6='Tabla Impacto'!$C$14,O6='Tabla Impacto'!$D$14),"Mayor",IF(OR(O6='Tabla Impacto'!$C$15,O6='Tabla Impacto'!$D$15),"Catastrófico",""))))),IF(D6='Opciones Tratamiento'!$H$3,IF(COUNTIF('Mapa final'!P6:AH6,"Si")&lt;=5,"Moderado",IF(AND(COUNTIF('Mapa final'!P6:AH6,"Si")&gt;5,COUNTIF('Mapa final'!P6:AH6,"Si")&lt;=10),"Mayor",IF(COUNTIF('Mapa final'!P6:AH6,"Si")&gt;10,"Catastrófico","")))))</f>
        <v>Catastrófico</v>
      </c>
      <c r="AJ6" s="184">
        <f>IF(AI6="","",IF(AI6="Leve",0.2,IF(AI6="Menor",0.4,IF(AI6="Moderado",0.6,IF(AI6="Mayor",0.8,IF(AI6="Catastrófico",1,))))))</f>
        <v>1</v>
      </c>
      <c r="AK6" s="189" t="str">
        <f>IF(OR(AND(L6="Muy Baja",AI6="Leve"),AND(L6="Muy Baja",AI6="Menor"),AND(L6="Baja",AI6="Leve")),"Bajo",IF(OR(AND(L6="Muy baja",AI6="Moderado"),AND(L6="Baja",AI6="Menor"),AND(L6="Baja",AI6="Moderado"),AND(L6="Media",AI6="Leve"),AND(L6="Media",AI6="Menor"),AND(L6="Media",AI6="Moderado"),AND(L6="Alta",AI6="Leve"),AND(L6="Alta",AI6="Menor")),"Moderado",IF(OR(AND(L6="Muy Baja",AI6="Mayor"),AND(L6="Baja",AI6="Mayor"),AND(L6="Media",AI6="Mayor"),AND(L6="Alta",AI6="Moderado"),AND(L6="Alta",AI6="Mayor"),AND(L6="Muy Alta",AI6="Leve"),AND(L6="Muy Alta",AI6="Menor"),AND(L6="Muy Alta",AI6="Moderado"),AND(L6="Muy Alta",AI6="Mayor")),"Alto",IF(OR(AND(L6="Muy Baja",AI6="Catastrófico"),AND(L6="Baja",AI6="Catastrófico"),AND(L6="Media",AI6="Catastrófico"),AND(L6="Alta",AI6="Catastrófico"),AND(L6="Muy Alta",AI6="Catastrófico")),"Extremo",""))))</f>
        <v>Extremo</v>
      </c>
      <c r="AL6" s="121">
        <v>1</v>
      </c>
      <c r="AM6" s="121"/>
      <c r="AN6" s="121" t="e">
        <f>VLOOKUP(AM6,'Opciones Tratamiento'!$M$2:$O$37,3,FALSE)</f>
        <v>#N/A</v>
      </c>
      <c r="AO6" s="124" t="e">
        <f>VLOOKUP(AM6,'Opciones Tratamiento'!$M$2:$O$37,2,FALSE)</f>
        <v>#N/A</v>
      </c>
      <c r="AP6" s="125" t="s">
        <v>394</v>
      </c>
      <c r="AQ6" s="121" t="str">
        <f t="shared" ref="AQ6:AQ13" si="0">IF(OR(AR6="Preventivo",AR6="Detectivo"),"Probabilidad",IF(AR6="Correctivo","Impacto",""))</f>
        <v>Probabilidad</v>
      </c>
      <c r="AR6" s="126" t="s">
        <v>161</v>
      </c>
      <c r="AS6" s="126" t="s">
        <v>169</v>
      </c>
      <c r="AT6" s="127" t="str">
        <f t="shared" ref="AT6:AT13" si="1">IF(AND(AR6="Preventivo",AS6="Automático"),"50%",IF(AND(AR6="Preventivo",AS6="Manual"),"40%",IF(AND(AR6="Detectivo",AS6="Automático"),"40%",IF(AND(AR6="Detectivo",AS6="Manual"),"30%",IF(AND(AR6="Correctivo",AS6="Automático"),"35%",IF(AND(AR6="Correctivo",AS6="Manual"),"25%",""))))))</f>
        <v>40%</v>
      </c>
      <c r="AU6" s="126" t="s">
        <v>172</v>
      </c>
      <c r="AV6" s="126" t="s">
        <v>177</v>
      </c>
      <c r="AW6" s="126" t="s">
        <v>181</v>
      </c>
      <c r="AX6" s="128">
        <f>IFERROR(IF(AQ6="Probabilidad",(M6-(+M6*AT6)),IF(AQ6="Impacto",M6,"")),"")</f>
        <v>0.6</v>
      </c>
      <c r="AY6" s="129" t="str">
        <f t="shared" ref="AY6:AY13" si="2">IFERROR(IF(AX6="","",IF(AX6&lt;=0.2,"Muy Baja",IF(AX6&lt;=0.4,"Baja",IF(AX6&lt;=0.6,"Media",IF(AX6&lt;=0.8,"Alta","Muy Alta"))))),"")</f>
        <v>Media</v>
      </c>
      <c r="AZ6" s="127">
        <f t="shared" ref="AZ6:AZ13" si="3">+AX6</f>
        <v>0.6</v>
      </c>
      <c r="BA6" s="129" t="str">
        <f t="shared" ref="BA6:BA13" si="4">IFERROR(IF(BB6="","",IF(BB6&lt;=0.2,"Leve",IF(BB6&lt;=0.4,"Menor",IF(BB6&lt;=0.6,"Moderado",IF(BB6&lt;=0.8,"Mayor","Catastrófico"))))),"")</f>
        <v>Catastrófico</v>
      </c>
      <c r="BB6" s="127">
        <f>IFERROR(IF(AQ6="Impacto",(AJ6-(+AJ6*AT6)),IF(AQ6="Probabilidad",AJ6,"")),"")</f>
        <v>1</v>
      </c>
      <c r="BC6" s="130" t="str">
        <f t="shared" ref="BC6:BC13" si="5">IFERROR(IF(OR(AND(AY6="Muy Baja",BA6="Leve"),AND(AY6="Muy Baja",BA6="Menor"),AND(AY6="Baja",BA6="Leve")),"Bajo",IF(OR(AND(AY6="Muy baja",BA6="Moderado"),AND(AY6="Baja",BA6="Menor"),AND(AY6="Baja",BA6="Moderado"),AND(AY6="Media",BA6="Leve"),AND(AY6="Media",BA6="Menor"),AND(AY6="Media",BA6="Moderado"),AND(AY6="Alta",BA6="Leve"),AND(AY6="Alta",BA6="Menor")),"Moderado",IF(OR(AND(AY6="Muy Baja",BA6="Mayor"),AND(AY6="Baja",BA6="Mayor"),AND(AY6="Media",BA6="Mayor"),AND(AY6="Alta",BA6="Moderado"),AND(AY6="Alta",BA6="Mayor"),AND(AY6="Muy Alta",BA6="Leve"),AND(AY6="Muy Alta",BA6="Menor"),AND(AY6="Muy Alta",BA6="Moderado"),AND(AY6="Muy Alta",BA6="Mayor")),"Alto",IF(OR(AND(AY6="Muy Baja",BA6="Catastrófico"),AND(AY6="Baja",BA6="Catastrófico"),AND(AY6="Media",BA6="Catastrófico"),AND(AY6="Alta",BA6="Catastrófico"),AND(AY6="Muy Alta",BA6="Catastrófico")),"Extremo","")))),"")</f>
        <v>Extremo</v>
      </c>
      <c r="BD6" s="126" t="s">
        <v>192</v>
      </c>
      <c r="BE6" s="122"/>
      <c r="BF6" s="121"/>
      <c r="BG6" s="131"/>
      <c r="BH6" s="131"/>
      <c r="BI6" s="122"/>
      <c r="BJ6" s="121"/>
      <c r="BK6" s="20"/>
      <c r="BL6" s="20"/>
      <c r="BM6" s="20"/>
      <c r="BN6" s="20"/>
      <c r="BO6" s="20"/>
      <c r="BP6" s="20"/>
      <c r="BQ6" s="20"/>
      <c r="BR6" s="20"/>
      <c r="BS6" s="20"/>
      <c r="BT6" s="20"/>
      <c r="BU6" s="20"/>
      <c r="BV6" s="20"/>
      <c r="BW6" s="20"/>
      <c r="BX6" s="20"/>
      <c r="BY6" s="20"/>
      <c r="BZ6" s="20"/>
      <c r="CA6" s="20"/>
      <c r="CB6" s="20"/>
      <c r="CC6" s="20"/>
      <c r="CD6" s="20"/>
    </row>
    <row r="7" spans="1:82" ht="75.599999999999994" customHeight="1" x14ac:dyDescent="0.3">
      <c r="A7" s="180"/>
      <c r="B7" s="180"/>
      <c r="C7" s="180"/>
      <c r="D7" s="180"/>
      <c r="E7" s="180"/>
      <c r="F7" s="188"/>
      <c r="G7" s="188"/>
      <c r="H7" s="180"/>
      <c r="I7" s="180"/>
      <c r="J7" s="180"/>
      <c r="K7" s="180"/>
      <c r="L7" s="180"/>
      <c r="M7" s="180"/>
      <c r="N7" s="180"/>
      <c r="O7" s="180"/>
      <c r="P7" s="184"/>
      <c r="Q7" s="184"/>
      <c r="R7" s="184"/>
      <c r="S7" s="184"/>
      <c r="T7" s="184"/>
      <c r="U7" s="184"/>
      <c r="V7" s="184"/>
      <c r="W7" s="184"/>
      <c r="X7" s="184"/>
      <c r="Y7" s="184"/>
      <c r="Z7" s="184"/>
      <c r="AA7" s="184"/>
      <c r="AB7" s="184"/>
      <c r="AC7" s="184"/>
      <c r="AD7" s="184"/>
      <c r="AE7" s="184"/>
      <c r="AF7" s="184"/>
      <c r="AG7" s="184"/>
      <c r="AH7" s="184"/>
      <c r="AI7" s="180"/>
      <c r="AJ7" s="180"/>
      <c r="AK7" s="180"/>
      <c r="AL7" s="121">
        <v>2</v>
      </c>
      <c r="AM7" s="121"/>
      <c r="AN7" s="121" t="e">
        <f>VLOOKUP(AM7,'Opciones Tratamiento'!$M$2:$O$37,3,FALSE)</f>
        <v>#N/A</v>
      </c>
      <c r="AO7" s="124" t="e">
        <f>VLOOKUP(AM7,'Opciones Tratamiento'!$M$2:$O$37,2,FALSE)</f>
        <v>#N/A</v>
      </c>
      <c r="AP7" s="125" t="s">
        <v>395</v>
      </c>
      <c r="AQ7" s="121" t="str">
        <f t="shared" si="0"/>
        <v>Probabilidad</v>
      </c>
      <c r="AR7" s="126" t="s">
        <v>161</v>
      </c>
      <c r="AS7" s="126" t="s">
        <v>169</v>
      </c>
      <c r="AT7" s="127" t="str">
        <f t="shared" si="1"/>
        <v>40%</v>
      </c>
      <c r="AU7" s="126" t="s">
        <v>172</v>
      </c>
      <c r="AV7" s="126" t="s">
        <v>177</v>
      </c>
      <c r="AW7" s="126" t="s">
        <v>181</v>
      </c>
      <c r="AX7" s="128">
        <f>IFERROR(IF(AND(AQ6="Probabilidad",AQ7="Probabilidad"),(AZ6-(+AZ6*AT7)),IF(AQ7="Probabilidad",(M6-(+M6*AT7)),IF(AQ7="Impacto",AZ6,""))),"")</f>
        <v>0.36</v>
      </c>
      <c r="AY7" s="129" t="str">
        <f t="shared" si="2"/>
        <v>Baja</v>
      </c>
      <c r="AZ7" s="127">
        <f t="shared" si="3"/>
        <v>0.36</v>
      </c>
      <c r="BA7" s="129" t="str">
        <f t="shared" si="4"/>
        <v>Catastrófico</v>
      </c>
      <c r="BB7" s="127">
        <f>IFERROR(IF(AND(AQ6="Impacto",AQ7="Impacto"),(BB6-(+BB6*AT7)),IF(AQ7="Impacto",($AJ$6-(+$AJ$6*AT7)),IF(AQ7="Probabilidad",BB6,""))),"")</f>
        <v>1</v>
      </c>
      <c r="BC7" s="130" t="str">
        <f t="shared" si="5"/>
        <v>Extremo</v>
      </c>
      <c r="BD7" s="126" t="s">
        <v>192</v>
      </c>
      <c r="BE7" s="122"/>
      <c r="BF7" s="121"/>
      <c r="BG7" s="131"/>
      <c r="BH7" s="131"/>
      <c r="BI7" s="122"/>
      <c r="BJ7" s="121"/>
      <c r="BK7" s="18"/>
      <c r="BL7" s="18"/>
      <c r="BM7" s="18"/>
      <c r="BN7" s="18"/>
      <c r="BO7" s="18"/>
      <c r="BP7" s="18"/>
      <c r="BQ7" s="18"/>
      <c r="BR7" s="18"/>
      <c r="BS7" s="18"/>
      <c r="BT7" s="18"/>
      <c r="BU7" s="18"/>
      <c r="BV7" s="18"/>
      <c r="BW7" s="18"/>
      <c r="BX7" s="18"/>
      <c r="BY7" s="18"/>
      <c r="BZ7" s="18"/>
      <c r="CA7" s="18"/>
      <c r="CB7" s="18"/>
      <c r="CC7" s="18"/>
      <c r="CD7" s="18"/>
    </row>
    <row r="8" spans="1:82" ht="75.599999999999994" customHeight="1" x14ac:dyDescent="0.3">
      <c r="A8" s="180"/>
      <c r="B8" s="180"/>
      <c r="C8" s="180"/>
      <c r="D8" s="180"/>
      <c r="E8" s="180"/>
      <c r="F8" s="188"/>
      <c r="G8" s="188"/>
      <c r="H8" s="180"/>
      <c r="I8" s="180"/>
      <c r="J8" s="180"/>
      <c r="K8" s="180"/>
      <c r="L8" s="180"/>
      <c r="M8" s="180"/>
      <c r="N8" s="180"/>
      <c r="O8" s="180"/>
      <c r="P8" s="184"/>
      <c r="Q8" s="184"/>
      <c r="R8" s="184"/>
      <c r="S8" s="184"/>
      <c r="T8" s="184"/>
      <c r="U8" s="184"/>
      <c r="V8" s="184"/>
      <c r="W8" s="184"/>
      <c r="X8" s="184"/>
      <c r="Y8" s="184"/>
      <c r="Z8" s="184"/>
      <c r="AA8" s="184"/>
      <c r="AB8" s="184"/>
      <c r="AC8" s="184"/>
      <c r="AD8" s="184"/>
      <c r="AE8" s="184"/>
      <c r="AF8" s="184"/>
      <c r="AG8" s="184"/>
      <c r="AH8" s="184"/>
      <c r="AI8" s="180"/>
      <c r="AJ8" s="180"/>
      <c r="AK8" s="180"/>
      <c r="AL8" s="121">
        <v>3</v>
      </c>
      <c r="AM8" s="121"/>
      <c r="AN8" s="121" t="e">
        <f>VLOOKUP(AM8,'Opciones Tratamiento'!$M$2:$O$37,3,FALSE)</f>
        <v>#N/A</v>
      </c>
      <c r="AO8" s="124" t="e">
        <f>VLOOKUP(AM8,'Opciones Tratamiento'!$M$2:$O$37,2,FALSE)</f>
        <v>#N/A</v>
      </c>
      <c r="AP8" s="125" t="s">
        <v>396</v>
      </c>
      <c r="AQ8" s="121" t="str">
        <f t="shared" si="0"/>
        <v>Impacto</v>
      </c>
      <c r="AR8" s="126" t="s">
        <v>165</v>
      </c>
      <c r="AS8" s="126" t="s">
        <v>169</v>
      </c>
      <c r="AT8" s="127" t="str">
        <f t="shared" si="1"/>
        <v>25%</v>
      </c>
      <c r="AU8" s="126" t="s">
        <v>172</v>
      </c>
      <c r="AV8" s="126" t="s">
        <v>177</v>
      </c>
      <c r="AW8" s="126" t="s">
        <v>181</v>
      </c>
      <c r="AX8" s="128">
        <f t="shared" ref="AX8:AX9" si="6">IFERROR(IF(AND(AQ7="Probabilidad",AQ8="Probabilidad"),(AZ7-(+AZ7*AT8)),IF(AND(AQ7="Impacto",AQ8="Probabilidad"),(AZ6-(+AZ6*AT8)),IF(AQ8="Impacto",AZ7,""))),"")</f>
        <v>0.36</v>
      </c>
      <c r="AY8" s="129" t="str">
        <f t="shared" si="2"/>
        <v>Baja</v>
      </c>
      <c r="AZ8" s="127">
        <f t="shared" si="3"/>
        <v>0.36</v>
      </c>
      <c r="BA8" s="129" t="str">
        <f t="shared" si="4"/>
        <v>Mayor</v>
      </c>
      <c r="BB8" s="127">
        <f t="shared" ref="BB8:BB9" si="7">IFERROR(IF(AND(AQ7="Impacto",AQ8="Impacto"),(BB7-(+BB7*AT8)),IF(AND(AQ7="Probabilidad",AQ8="Impacto"),(BB6-(+BB6*AT8)),IF(AQ8="Probabilidad",BB7,""))),"")</f>
        <v>0.75</v>
      </c>
      <c r="BC8" s="130" t="str">
        <f t="shared" si="5"/>
        <v>Alto</v>
      </c>
      <c r="BD8" s="126" t="s">
        <v>192</v>
      </c>
      <c r="BE8" s="123"/>
      <c r="BF8" s="121"/>
      <c r="BG8" s="131"/>
      <c r="BH8" s="131"/>
      <c r="BI8" s="122"/>
      <c r="BJ8" s="121"/>
      <c r="BK8" s="18"/>
      <c r="BL8" s="18"/>
      <c r="BM8" s="18"/>
      <c r="BN8" s="18"/>
      <c r="BO8" s="18"/>
      <c r="BP8" s="18"/>
      <c r="BQ8" s="18"/>
      <c r="BR8" s="18"/>
      <c r="BS8" s="18"/>
      <c r="BT8" s="18"/>
      <c r="BU8" s="18"/>
      <c r="BV8" s="18"/>
      <c r="BW8" s="18"/>
      <c r="BX8" s="18"/>
      <c r="BY8" s="18"/>
      <c r="BZ8" s="18"/>
      <c r="CA8" s="18"/>
      <c r="CB8" s="18"/>
      <c r="CC8" s="18"/>
      <c r="CD8" s="18"/>
    </row>
    <row r="9" spans="1:82" ht="75.599999999999994" customHeight="1" x14ac:dyDescent="0.35">
      <c r="A9" s="180"/>
      <c r="B9" s="180"/>
      <c r="C9" s="180"/>
      <c r="D9" s="180"/>
      <c r="E9" s="180"/>
      <c r="F9" s="188"/>
      <c r="G9" s="188"/>
      <c r="H9" s="180"/>
      <c r="I9" s="180"/>
      <c r="J9" s="180"/>
      <c r="K9" s="180"/>
      <c r="L9" s="180"/>
      <c r="M9" s="180"/>
      <c r="N9" s="180"/>
      <c r="O9" s="180"/>
      <c r="P9" s="184"/>
      <c r="Q9" s="184"/>
      <c r="R9" s="184"/>
      <c r="S9" s="184"/>
      <c r="T9" s="184"/>
      <c r="U9" s="184"/>
      <c r="V9" s="184"/>
      <c r="W9" s="184"/>
      <c r="X9" s="184"/>
      <c r="Y9" s="184"/>
      <c r="Z9" s="184"/>
      <c r="AA9" s="184"/>
      <c r="AB9" s="184"/>
      <c r="AC9" s="184"/>
      <c r="AD9" s="184"/>
      <c r="AE9" s="184"/>
      <c r="AF9" s="184"/>
      <c r="AG9" s="184"/>
      <c r="AH9" s="184"/>
      <c r="AI9" s="180"/>
      <c r="AJ9" s="180"/>
      <c r="AK9" s="180"/>
      <c r="AL9" s="121">
        <v>4</v>
      </c>
      <c r="AM9" s="121"/>
      <c r="AN9" s="121" t="e">
        <f>VLOOKUP(AM9,'Opciones Tratamiento'!$M$2:$O$37,3,FALSE)</f>
        <v>#N/A</v>
      </c>
      <c r="AO9" s="124" t="e">
        <f>VLOOKUP(AM9,'Opciones Tratamiento'!$M$2:$O$37,2,FALSE)</f>
        <v>#N/A</v>
      </c>
      <c r="AP9" s="125" t="s">
        <v>397</v>
      </c>
      <c r="AQ9" s="121" t="str">
        <f t="shared" si="0"/>
        <v>Impacto</v>
      </c>
      <c r="AR9" s="126" t="s">
        <v>165</v>
      </c>
      <c r="AS9" s="126" t="s">
        <v>169</v>
      </c>
      <c r="AT9" s="127" t="str">
        <f t="shared" si="1"/>
        <v>25%</v>
      </c>
      <c r="AU9" s="126" t="s">
        <v>172</v>
      </c>
      <c r="AV9" s="126" t="s">
        <v>177</v>
      </c>
      <c r="AW9" s="126" t="s">
        <v>181</v>
      </c>
      <c r="AX9" s="128">
        <f t="shared" si="6"/>
        <v>0.36</v>
      </c>
      <c r="AY9" s="129" t="str">
        <f t="shared" si="2"/>
        <v>Baja</v>
      </c>
      <c r="AZ9" s="127">
        <f t="shared" si="3"/>
        <v>0.36</v>
      </c>
      <c r="BA9" s="129" t="str">
        <f t="shared" si="4"/>
        <v>Moderado</v>
      </c>
      <c r="BB9" s="127">
        <f t="shared" si="7"/>
        <v>0.5625</v>
      </c>
      <c r="BC9" s="130" t="str">
        <f t="shared" si="5"/>
        <v>Moderado</v>
      </c>
      <c r="BD9" s="126" t="s">
        <v>192</v>
      </c>
      <c r="BE9" s="122"/>
      <c r="BF9" s="121"/>
      <c r="BG9" s="131"/>
      <c r="BH9" s="131"/>
      <c r="BI9" s="122"/>
      <c r="BJ9" s="142" t="s">
        <v>488</v>
      </c>
      <c r="BK9" s="18"/>
      <c r="BL9" s="18"/>
      <c r="BM9" s="18"/>
      <c r="BN9" s="18"/>
      <c r="BO9" s="18"/>
      <c r="BP9" s="18"/>
      <c r="BQ9" s="18"/>
      <c r="BR9" s="18"/>
      <c r="BS9" s="18"/>
      <c r="BT9" s="18"/>
      <c r="BU9" s="18"/>
      <c r="BV9" s="18"/>
      <c r="BW9" s="18"/>
      <c r="BX9" s="18"/>
      <c r="BY9" s="18"/>
      <c r="BZ9" s="18"/>
      <c r="CA9" s="18"/>
      <c r="CB9" s="18"/>
      <c r="CC9" s="18"/>
      <c r="CD9" s="18"/>
    </row>
    <row r="10" spans="1:82" ht="95.45" customHeight="1" x14ac:dyDescent="0.3">
      <c r="A10" s="181">
        <v>2</v>
      </c>
      <c r="B10" s="179" t="s">
        <v>400</v>
      </c>
      <c r="C10" s="179" t="s">
        <v>189</v>
      </c>
      <c r="D10" s="179" t="s">
        <v>222</v>
      </c>
      <c r="E10" s="179"/>
      <c r="F10" s="179" t="s">
        <v>398</v>
      </c>
      <c r="G10" s="179" t="s">
        <v>399</v>
      </c>
      <c r="H10" s="179" t="str">
        <f>_xlfn.CONCAT("Posibilidad de afectación ",IF(C10='Opciones Tratamiento'!$E$2,"económica",IF(C10='Opciones Tratamiento'!$E$4,"económica y reputacional",LOWER(C10)))," por ",LOWER(F10), ", debido a ",LOWER(G10))</f>
        <v xml:space="preserve">Posibilidad de afectación reputacional por manipulación de la información de los seguimientos a los proyectos de inversión, para favorecer o perjudicar al área, debido a  motivación económica  o conflictos de interés
</v>
      </c>
      <c r="I10" s="179" t="s">
        <v>200</v>
      </c>
      <c r="J10" s="181" t="s">
        <v>226</v>
      </c>
      <c r="K10" s="181" t="s">
        <v>243</v>
      </c>
      <c r="L10" s="185" t="str">
        <f>IF(OR(K10='Opciones Tratamiento'!$K$14,K10='Opciones Tratamiento'!$K$15,K10='Opciones Tratamiento'!$K$16),"Muy Baja",IF(OR(K10='Opciones Tratamiento'!$K$10,K10='Opciones Tratamiento'!$K$11,K10='Opciones Tratamiento'!$K$12,K10='Opciones Tratamiento'!$K$13),"Baja",IF(OR(K10='Opciones Tratamiento'!$K$4,K10='Opciones Tratamiento'!$K$5,K10='Opciones Tratamiento'!$K$6,K10='Opciones Tratamiento'!$K$7,K10='Opciones Tratamiento'!$K$8,K10='Opciones Tratamiento'!$K$9),"Media",IF(K10='Opciones Tratamiento'!$K$3,"Alta",IF(OR(K10='Opciones Tratamiento'!$K$2,K10='Opciones Tratamiento'!$K$17),"Muy Alta")))))</f>
        <v>Baja</v>
      </c>
      <c r="M10" s="184">
        <f>IF(L10="","",IF(L10="Muy Baja",0.2,IF(L10="Baja",0.4,IF(L10="Media",0.6,IF(L10="Alta",0.8,IF(L10="Muy Alta",1,))))))</f>
        <v>0.4</v>
      </c>
      <c r="N10" s="184" t="s">
        <v>118</v>
      </c>
      <c r="O10" s="184" t="str">
        <f ca="1">IF(NOT(ISERROR(MATCH(N10,'Tabla Impacto'!$B$221:$B$223,0))),'Tabla Impacto'!$F$223&amp;"Por favor no seleccionar los criterios de impacto(Afectación Económica o presupuestal y Pérdida Reputacional)",N10)</f>
        <v>❌Por favor no seleccionar los criterios de impacto(Afectación Económica o presupuestal y Pérdida Reputacional)</v>
      </c>
      <c r="P10" s="184" t="s">
        <v>225</v>
      </c>
      <c r="Q10" s="184" t="s">
        <v>225</v>
      </c>
      <c r="R10" s="184" t="s">
        <v>226</v>
      </c>
      <c r="S10" s="184" t="s">
        <v>226</v>
      </c>
      <c r="T10" s="184" t="s">
        <v>226</v>
      </c>
      <c r="U10" s="184" t="s">
        <v>225</v>
      </c>
      <c r="V10" s="184" t="s">
        <v>225</v>
      </c>
      <c r="W10" s="184" t="s">
        <v>226</v>
      </c>
      <c r="X10" s="184" t="s">
        <v>225</v>
      </c>
      <c r="Y10" s="184" t="s">
        <v>225</v>
      </c>
      <c r="Z10" s="184" t="s">
        <v>225</v>
      </c>
      <c r="AA10" s="184" t="s">
        <v>225</v>
      </c>
      <c r="AB10" s="184" t="s">
        <v>226</v>
      </c>
      <c r="AC10" s="184" t="s">
        <v>226</v>
      </c>
      <c r="AD10" s="184" t="s">
        <v>225</v>
      </c>
      <c r="AE10" s="184" t="s">
        <v>226</v>
      </c>
      <c r="AF10" s="184" t="s">
        <v>226</v>
      </c>
      <c r="AG10" s="184" t="s">
        <v>226</v>
      </c>
      <c r="AH10" s="184" t="s">
        <v>226</v>
      </c>
      <c r="AI10" s="185" t="str">
        <f>IF(OR(D10='Opciones Tratamiento'!$H$2,D10='Opciones Tratamiento'!$H$4),IF(OR(O10='Tabla Impacto'!$C$11,O10='Tabla Impacto'!$D$11),"Leve",IF(OR(O10='Tabla Impacto'!$C$12,O10='Tabla Impacto'!$D$12),"Menor",IF(OR(O10='Tabla Impacto'!$C$13,O10='Tabla Impacto'!$D$13),"Moderado",IF(OR(O10='Tabla Impacto'!$C$14,O10='Tabla Impacto'!$D$14),"Mayor",IF(OR(O10='Tabla Impacto'!$C$15,O10='Tabla Impacto'!$D$15),"Catastrófico",""))))),IF(D10='Opciones Tratamiento'!$H$3,IF(COUNTIF('Mapa final'!P10:AH10,"Si")&lt;=5,"Moderado",IF(AND(COUNTIF('Mapa final'!P10:AH10,"Si")&gt;5,COUNTIF('Mapa final'!P10:AH10,"Si")&lt;=10),"Mayor",IF(COUNTIF('Mapa final'!P10:AH10,"Si")&gt;10,"Catastrófico","")))))</f>
        <v>Mayor</v>
      </c>
      <c r="AJ10" s="184">
        <f>IF(AI10="","",IF(AI10="Leve",0.2,IF(AI10="Menor",0.4,IF(AI10="Moderado",0.6,IF(AI10="Mayor",0.8,IF(AI10="Catastrófico",1,))))))</f>
        <v>0.8</v>
      </c>
      <c r="AK10" s="189" t="str">
        <f>IF(OR(AND(L10="Muy Baja",AI10="Leve"),AND(L10="Muy Baja",AI10="Menor"),AND(L10="Baja",AI10="Leve")),"Bajo",IF(OR(AND(L10="Muy baja",AI10="Moderado"),AND(L10="Baja",AI10="Menor"),AND(L10="Baja",AI10="Moderado"),AND(L10="Media",AI10="Leve"),AND(L10="Media",AI10="Menor"),AND(L10="Media",AI10="Moderado"),AND(L10="Alta",AI10="Leve"),AND(L10="Alta",AI10="Menor")),"Moderado",IF(OR(AND(L10="Muy Baja",AI10="Mayor"),AND(L10="Baja",AI10="Mayor"),AND(L10="Media",AI10="Mayor"),AND(L10="Alta",AI10="Moderado"),AND(L10="Alta",AI10="Mayor"),AND(L10="Muy Alta",AI10="Leve"),AND(L10="Muy Alta",AI10="Menor"),AND(L10="Muy Alta",AI10="Moderado"),AND(L10="Muy Alta",AI10="Mayor")),"Alto",IF(OR(AND(L10="Muy Baja",AI10="Catastrófico"),AND(L10="Baja",AI10="Catastrófico"),AND(L10="Media",AI10="Catastrófico"),AND(L10="Alta",AI10="Catastrófico"),AND(L10="Muy Alta",AI10="Catastrófico")),"Extremo",""))))</f>
        <v>Alto</v>
      </c>
      <c r="AL10" s="121">
        <v>1</v>
      </c>
      <c r="AM10" s="121"/>
      <c r="AN10" s="121" t="e">
        <f>VLOOKUP(AM10,'Opciones Tratamiento'!$M$2:$O$37,3,FALSE)</f>
        <v>#N/A</v>
      </c>
      <c r="AO10" s="124" t="e">
        <f>VLOOKUP(AM10,'Opciones Tratamiento'!$M$2:$O$37,2,FALSE)</f>
        <v>#N/A</v>
      </c>
      <c r="AP10" s="124" t="s">
        <v>401</v>
      </c>
      <c r="AQ10" s="121" t="str">
        <f t="shared" si="0"/>
        <v>Probabilidad</v>
      </c>
      <c r="AR10" s="126" t="s">
        <v>161</v>
      </c>
      <c r="AS10" s="126" t="s">
        <v>169</v>
      </c>
      <c r="AT10" s="127" t="str">
        <f t="shared" si="1"/>
        <v>40%</v>
      </c>
      <c r="AU10" s="126" t="s">
        <v>172</v>
      </c>
      <c r="AV10" s="126" t="s">
        <v>177</v>
      </c>
      <c r="AW10" s="126" t="s">
        <v>181</v>
      </c>
      <c r="AX10" s="128">
        <f>IFERROR(IF(AQ10="Probabilidad",(M10-(+M10*AT10)),IF(AQ10="Impacto",M10,"")),"")</f>
        <v>0.24</v>
      </c>
      <c r="AY10" s="129" t="str">
        <f t="shared" si="2"/>
        <v>Baja</v>
      </c>
      <c r="AZ10" s="127">
        <f t="shared" si="3"/>
        <v>0.24</v>
      </c>
      <c r="BA10" s="129" t="str">
        <f t="shared" si="4"/>
        <v>Mayor</v>
      </c>
      <c r="BB10" s="127">
        <f>IFERROR(IF(AQ10="Impacto",(AJ10-(+AJ10*AT10)),IF(AQ10="Probabilidad",AJ10,"")),"")</f>
        <v>0.8</v>
      </c>
      <c r="BC10" s="130" t="str">
        <f t="shared" si="5"/>
        <v>Alto</v>
      </c>
      <c r="BD10" s="126" t="s">
        <v>192</v>
      </c>
      <c r="BE10" s="123"/>
      <c r="BF10" s="121"/>
      <c r="BG10" s="131"/>
      <c r="BH10" s="131"/>
      <c r="BI10" s="122"/>
      <c r="BJ10" s="121"/>
      <c r="BK10" s="18"/>
      <c r="BL10" s="18"/>
      <c r="BM10" s="18"/>
      <c r="BN10" s="18"/>
      <c r="BO10" s="18"/>
      <c r="BP10" s="18"/>
      <c r="BQ10" s="18"/>
      <c r="BR10" s="18"/>
      <c r="BS10" s="18"/>
      <c r="BT10" s="18"/>
      <c r="BU10" s="18"/>
      <c r="BV10" s="18"/>
      <c r="BW10" s="18"/>
      <c r="BX10" s="18"/>
      <c r="BY10" s="18"/>
      <c r="BZ10" s="18"/>
      <c r="CA10" s="18"/>
      <c r="CB10" s="18"/>
      <c r="CC10" s="18"/>
      <c r="CD10" s="18"/>
    </row>
    <row r="11" spans="1:82" ht="95.45" customHeight="1" x14ac:dyDescent="0.3">
      <c r="A11" s="180"/>
      <c r="B11" s="180"/>
      <c r="C11" s="180"/>
      <c r="D11" s="180"/>
      <c r="E11" s="180"/>
      <c r="F11" s="180"/>
      <c r="G11" s="180"/>
      <c r="H11" s="180"/>
      <c r="I11" s="180"/>
      <c r="J11" s="180"/>
      <c r="K11" s="180"/>
      <c r="L11" s="180"/>
      <c r="M11" s="180"/>
      <c r="N11" s="180"/>
      <c r="O11" s="180"/>
      <c r="P11" s="184"/>
      <c r="Q11" s="184"/>
      <c r="R11" s="184"/>
      <c r="S11" s="184"/>
      <c r="T11" s="184"/>
      <c r="U11" s="184"/>
      <c r="V11" s="184"/>
      <c r="W11" s="184"/>
      <c r="X11" s="184"/>
      <c r="Y11" s="184"/>
      <c r="Z11" s="184"/>
      <c r="AA11" s="184"/>
      <c r="AB11" s="184"/>
      <c r="AC11" s="184"/>
      <c r="AD11" s="184"/>
      <c r="AE11" s="184"/>
      <c r="AF11" s="184"/>
      <c r="AG11" s="184"/>
      <c r="AH11" s="184"/>
      <c r="AI11" s="180"/>
      <c r="AJ11" s="180"/>
      <c r="AK11" s="180"/>
      <c r="AL11" s="121">
        <v>2</v>
      </c>
      <c r="AM11" s="121"/>
      <c r="AN11" s="121" t="e">
        <f>VLOOKUP(AM11,'Opciones Tratamiento'!$M$2:$O$37,3,FALSE)</f>
        <v>#N/A</v>
      </c>
      <c r="AO11" s="124" t="e">
        <f>VLOOKUP(AM11,'Opciones Tratamiento'!$M$2:$O$37,2,FALSE)</f>
        <v>#N/A</v>
      </c>
      <c r="AP11" s="124" t="s">
        <v>402</v>
      </c>
      <c r="AQ11" s="121" t="str">
        <f t="shared" si="0"/>
        <v>Probabilidad</v>
      </c>
      <c r="AR11" s="126" t="s">
        <v>161</v>
      </c>
      <c r="AS11" s="126" t="s">
        <v>169</v>
      </c>
      <c r="AT11" s="127" t="str">
        <f t="shared" si="1"/>
        <v>40%</v>
      </c>
      <c r="AU11" s="126" t="s">
        <v>172</v>
      </c>
      <c r="AV11" s="126" t="s">
        <v>177</v>
      </c>
      <c r="AW11" s="126" t="s">
        <v>181</v>
      </c>
      <c r="AX11" s="128">
        <f>IFERROR(IF(AND(AQ10="Probabilidad",AQ11="Probabilidad"),(AZ10-(+AZ10*AT11)),IF(AQ11="Probabilidad",(M10-(+M10*AT11)),IF(AQ11="Impacto",AZ10,""))),"")</f>
        <v>0.14399999999999999</v>
      </c>
      <c r="AY11" s="129" t="str">
        <f t="shared" si="2"/>
        <v>Muy Baja</v>
      </c>
      <c r="AZ11" s="127">
        <f t="shared" si="3"/>
        <v>0.14399999999999999</v>
      </c>
      <c r="BA11" s="129" t="str">
        <f t="shared" si="4"/>
        <v>Mayor</v>
      </c>
      <c r="BB11" s="127">
        <v>0.8</v>
      </c>
      <c r="BC11" s="130" t="str">
        <f t="shared" si="5"/>
        <v>Alto</v>
      </c>
      <c r="BD11" s="126" t="s">
        <v>192</v>
      </c>
      <c r="BE11" s="123"/>
      <c r="BF11" s="121"/>
      <c r="BG11" s="131"/>
      <c r="BH11" s="131"/>
      <c r="BI11" s="122"/>
      <c r="BJ11" s="121"/>
      <c r="BK11" s="18"/>
      <c r="BL11" s="18"/>
      <c r="BM11" s="18"/>
      <c r="BN11" s="18"/>
      <c r="BO11" s="18"/>
      <c r="BP11" s="18"/>
      <c r="BQ11" s="18"/>
      <c r="BR11" s="18"/>
      <c r="BS11" s="18"/>
      <c r="BT11" s="18"/>
      <c r="BU11" s="18"/>
      <c r="BV11" s="18"/>
      <c r="BW11" s="18"/>
      <c r="BX11" s="18"/>
      <c r="BY11" s="18"/>
      <c r="BZ11" s="18"/>
      <c r="CA11" s="18"/>
      <c r="CB11" s="18"/>
      <c r="CC11" s="18"/>
      <c r="CD11" s="18"/>
    </row>
    <row r="12" spans="1:82" ht="95.45" customHeight="1" x14ac:dyDescent="0.3">
      <c r="A12" s="180"/>
      <c r="B12" s="180"/>
      <c r="C12" s="180"/>
      <c r="D12" s="180"/>
      <c r="E12" s="180"/>
      <c r="F12" s="180"/>
      <c r="G12" s="180"/>
      <c r="H12" s="180"/>
      <c r="I12" s="180"/>
      <c r="J12" s="180"/>
      <c r="K12" s="180"/>
      <c r="L12" s="180"/>
      <c r="M12" s="180"/>
      <c r="N12" s="180"/>
      <c r="O12" s="180"/>
      <c r="P12" s="184"/>
      <c r="Q12" s="184"/>
      <c r="R12" s="184"/>
      <c r="S12" s="184"/>
      <c r="T12" s="184"/>
      <c r="U12" s="184"/>
      <c r="V12" s="184"/>
      <c r="W12" s="184"/>
      <c r="X12" s="184"/>
      <c r="Y12" s="184"/>
      <c r="Z12" s="184"/>
      <c r="AA12" s="184"/>
      <c r="AB12" s="184"/>
      <c r="AC12" s="184"/>
      <c r="AD12" s="184"/>
      <c r="AE12" s="184"/>
      <c r="AF12" s="184"/>
      <c r="AG12" s="184"/>
      <c r="AH12" s="184"/>
      <c r="AI12" s="180"/>
      <c r="AJ12" s="180"/>
      <c r="AK12" s="180"/>
      <c r="AL12" s="121">
        <v>3</v>
      </c>
      <c r="AM12" s="121"/>
      <c r="AN12" s="121" t="e">
        <f>VLOOKUP(AM12,'Opciones Tratamiento'!$M$2:$O$37,3,FALSE)</f>
        <v>#N/A</v>
      </c>
      <c r="AO12" s="124" t="e">
        <f>VLOOKUP(AM12,'Opciones Tratamiento'!$M$2:$O$37,2,FALSE)</f>
        <v>#N/A</v>
      </c>
      <c r="AP12" s="124" t="s">
        <v>403</v>
      </c>
      <c r="AQ12" s="121" t="str">
        <f t="shared" si="0"/>
        <v>Impacto</v>
      </c>
      <c r="AR12" s="126" t="s">
        <v>165</v>
      </c>
      <c r="AS12" s="126" t="s">
        <v>169</v>
      </c>
      <c r="AT12" s="127" t="str">
        <f t="shared" si="1"/>
        <v>25%</v>
      </c>
      <c r="AU12" s="126" t="s">
        <v>172</v>
      </c>
      <c r="AV12" s="126" t="s">
        <v>177</v>
      </c>
      <c r="AW12" s="126" t="s">
        <v>181</v>
      </c>
      <c r="AX12" s="128">
        <f>IFERROR(IF(AND(AQ11="Probabilidad",AQ12="Probabilidad"),(AZ11-(+AZ11*AT12)),IF(AND(AQ11="Impacto",AQ12="Probabilidad"),(AZ10-(+AZ10*AT12)),IF(AQ12="Impacto",AZ11,""))),"")</f>
        <v>0.14399999999999999</v>
      </c>
      <c r="AY12" s="129" t="str">
        <f t="shared" si="2"/>
        <v>Muy Baja</v>
      </c>
      <c r="AZ12" s="127">
        <f t="shared" si="3"/>
        <v>0.14399999999999999</v>
      </c>
      <c r="BA12" s="129" t="str">
        <f t="shared" si="4"/>
        <v>Moderado</v>
      </c>
      <c r="BB12" s="127">
        <f>IFERROR(IF(AND(AQ11="Impacto",AQ12="Impacto"),(BB11-(+BB11*AT12)),IF(AND(AQ11="Probabilidad",AQ12="Impacto"),(BB10-(+BB10*AT12)),IF(AQ12="Probabilidad",BB11,""))),"")</f>
        <v>0.60000000000000009</v>
      </c>
      <c r="BC12" s="130" t="str">
        <f t="shared" si="5"/>
        <v>Moderado</v>
      </c>
      <c r="BD12" s="126" t="s">
        <v>192</v>
      </c>
      <c r="BE12" s="123"/>
      <c r="BF12" s="121"/>
      <c r="BG12" s="131"/>
      <c r="BH12" s="131"/>
      <c r="BI12" s="122"/>
      <c r="BJ12" s="121"/>
      <c r="BK12" s="18"/>
      <c r="BL12" s="18"/>
      <c r="BM12" s="18"/>
      <c r="BN12" s="18"/>
      <c r="BO12" s="18"/>
      <c r="BP12" s="18"/>
      <c r="BQ12" s="18"/>
      <c r="BR12" s="18"/>
      <c r="BS12" s="18"/>
      <c r="BT12" s="18"/>
      <c r="BU12" s="18"/>
      <c r="BV12" s="18"/>
      <c r="BW12" s="18"/>
      <c r="BX12" s="18"/>
      <c r="BY12" s="18"/>
      <c r="BZ12" s="18"/>
      <c r="CA12" s="18"/>
      <c r="CB12" s="18"/>
      <c r="CC12" s="18"/>
      <c r="CD12" s="18"/>
    </row>
    <row r="13" spans="1:82" ht="95.45" customHeight="1" x14ac:dyDescent="0.3">
      <c r="A13" s="180"/>
      <c r="B13" s="180"/>
      <c r="C13" s="180"/>
      <c r="D13" s="180"/>
      <c r="E13" s="180"/>
      <c r="F13" s="180"/>
      <c r="G13" s="180"/>
      <c r="H13" s="180"/>
      <c r="I13" s="180"/>
      <c r="J13" s="180"/>
      <c r="K13" s="180"/>
      <c r="L13" s="180"/>
      <c r="M13" s="180"/>
      <c r="N13" s="180"/>
      <c r="O13" s="180"/>
      <c r="P13" s="184"/>
      <c r="Q13" s="184"/>
      <c r="R13" s="184"/>
      <c r="S13" s="184"/>
      <c r="T13" s="184"/>
      <c r="U13" s="184"/>
      <c r="V13" s="184"/>
      <c r="W13" s="184"/>
      <c r="X13" s="184"/>
      <c r="Y13" s="184"/>
      <c r="Z13" s="184"/>
      <c r="AA13" s="184"/>
      <c r="AB13" s="184"/>
      <c r="AC13" s="184"/>
      <c r="AD13" s="184"/>
      <c r="AE13" s="184"/>
      <c r="AF13" s="184"/>
      <c r="AG13" s="184"/>
      <c r="AH13" s="184"/>
      <c r="AI13" s="180"/>
      <c r="AJ13" s="180"/>
      <c r="AK13" s="180"/>
      <c r="AL13" s="121">
        <v>4</v>
      </c>
      <c r="AM13" s="121"/>
      <c r="AN13" s="121" t="e">
        <f>VLOOKUP(AM13,'Opciones Tratamiento'!$M$2:$O$37,3,FALSE)</f>
        <v>#N/A</v>
      </c>
      <c r="AO13" s="124" t="e">
        <f>VLOOKUP(AM13,'Opciones Tratamiento'!$M$2:$O$37,2,FALSE)</f>
        <v>#N/A</v>
      </c>
      <c r="AP13" s="124" t="s">
        <v>404</v>
      </c>
      <c r="AQ13" s="121" t="str">
        <f t="shared" si="0"/>
        <v>Impacto</v>
      </c>
      <c r="AR13" s="126" t="s">
        <v>165</v>
      </c>
      <c r="AS13" s="126" t="s">
        <v>169</v>
      </c>
      <c r="AT13" s="127" t="str">
        <f t="shared" si="1"/>
        <v>25%</v>
      </c>
      <c r="AU13" s="126" t="s">
        <v>172</v>
      </c>
      <c r="AV13" s="126" t="s">
        <v>177</v>
      </c>
      <c r="AW13" s="126" t="s">
        <v>181</v>
      </c>
      <c r="AX13" s="128">
        <f t="shared" ref="AX13" si="8">IFERROR(IF(AND(AQ12="Probabilidad",AQ13="Probabilidad"),(AZ12-(+AZ12*AT13)),IF(AND(AQ12="Impacto",AQ13="Probabilidad"),(AZ11-(+AZ11*AT13)),IF(AQ13="Impacto",AZ12,""))),"")</f>
        <v>0.14399999999999999</v>
      </c>
      <c r="AY13" s="129" t="str">
        <f t="shared" si="2"/>
        <v>Muy Baja</v>
      </c>
      <c r="AZ13" s="127">
        <f t="shared" si="3"/>
        <v>0.14399999999999999</v>
      </c>
      <c r="BA13" s="129" t="str">
        <f t="shared" si="4"/>
        <v>Moderado</v>
      </c>
      <c r="BB13" s="127">
        <f t="shared" ref="BB13" si="9">IFERROR(IF(AND(AQ12="Impacto",AQ13="Impacto"),(BB12-(+BB12*AT13)),IF(AND(AQ12="Probabilidad",AQ13="Impacto"),(BB11-(+BB11*AT13)),IF(AQ13="Probabilidad",BB12,""))),"")</f>
        <v>0.45000000000000007</v>
      </c>
      <c r="BC13" s="130" t="str">
        <f t="shared" si="5"/>
        <v>Moderado</v>
      </c>
      <c r="BD13" s="126" t="s">
        <v>192</v>
      </c>
      <c r="BE13" s="123"/>
      <c r="BF13" s="121"/>
      <c r="BG13" s="131"/>
      <c r="BH13" s="131"/>
      <c r="BI13" s="122"/>
      <c r="BJ13" s="121"/>
      <c r="BK13" s="18"/>
      <c r="BL13" s="18"/>
      <c r="BM13" s="18"/>
      <c r="BN13" s="18"/>
      <c r="BO13" s="18"/>
      <c r="BP13" s="18"/>
      <c r="BQ13" s="18"/>
      <c r="BR13" s="18"/>
      <c r="BS13" s="18"/>
      <c r="BT13" s="18"/>
      <c r="BU13" s="18"/>
      <c r="BV13" s="18"/>
      <c r="BW13" s="18"/>
      <c r="BX13" s="18"/>
      <c r="BY13" s="18"/>
      <c r="BZ13" s="18"/>
      <c r="CA13" s="18"/>
      <c r="CB13" s="18"/>
      <c r="CC13" s="18"/>
      <c r="CD13" s="18"/>
    </row>
    <row r="14" spans="1:82" ht="78" customHeight="1" x14ac:dyDescent="0.3">
      <c r="A14" s="181">
        <v>3</v>
      </c>
      <c r="B14" s="179" t="s">
        <v>405</v>
      </c>
      <c r="C14" s="179" t="s">
        <v>191</v>
      </c>
      <c r="D14" s="179" t="s">
        <v>222</v>
      </c>
      <c r="E14" s="179"/>
      <c r="F14" s="188" t="s">
        <v>406</v>
      </c>
      <c r="G14" s="188" t="s">
        <v>469</v>
      </c>
      <c r="H14" s="179" t="str">
        <f>_xlfn.CONCAT("Posibilidad de afectación ",IF(C14='Opciones Tratamiento'!$E$2,"económica",IF(C14='Opciones Tratamiento'!$E$4,"económica y reputacional",LOWER(C14)))," por ",LOWER(F14), ", debido a ",LOWER(G14))</f>
        <v>Posibilidad de afectación económica y reputacional por emitir informes de inspección y vigilancia con información alterada de las cajas de compensación familiar y demás entidades vigiladas respecto de los recursos del subsidio familiar para un beneficio particular, debido a posible conflictos de interés no gestionados, tráfico de influencias, utilización indebida de información privilegiada, motivación económica, negligencia</v>
      </c>
      <c r="I14" s="179" t="s">
        <v>200</v>
      </c>
      <c r="J14" s="181" t="s">
        <v>226</v>
      </c>
      <c r="K14" s="181" t="s">
        <v>239</v>
      </c>
      <c r="L14" s="185" t="str">
        <f>IF(OR(K14='Opciones Tratamiento'!$K$14,K14='Opciones Tratamiento'!$K$15,K14='Opciones Tratamiento'!$K$16),"Muy Baja",IF(OR(K14='Opciones Tratamiento'!$K$10,K14='Opciones Tratamiento'!$K$11,K14='Opciones Tratamiento'!$K$12,K14='Opciones Tratamiento'!$K$13),"Baja",IF(OR(K14='Opciones Tratamiento'!$K$4,K14='Opciones Tratamiento'!$K$5,K14='Opciones Tratamiento'!$K$6,K14='Opciones Tratamiento'!$K$7,K14='Opciones Tratamiento'!$K$8,K14='Opciones Tratamiento'!$K$9),"Media",IF(K14='Opciones Tratamiento'!$K$3,"Alta",IF(OR(K14='Opciones Tratamiento'!$K$2,K14='Opciones Tratamiento'!$K$17),"Muy Alta")))))</f>
        <v>Media</v>
      </c>
      <c r="M14" s="184">
        <f>IF(L14="","",IF(L14="Muy Baja",0.2,IF(L14="Baja",0.4,IF(L14="Media",0.6,IF(L14="Alta",0.8,IF(L14="Muy Alta",1,))))))</f>
        <v>0.6</v>
      </c>
      <c r="N14" s="184" t="s">
        <v>118</v>
      </c>
      <c r="O14" s="184" t="str">
        <f ca="1">IF(NOT(ISERROR(MATCH(N14,'Tabla Impacto'!$B$221:$B$223,0))),'Tabla Impacto'!$F$223&amp;"Por favor no seleccionar los criterios de impacto(Afectación Económica o presupuestal y Pérdida Reputacional)",N14)</f>
        <v>❌Por favor no seleccionar los criterios de impacto(Afectación Económica o presupuestal y Pérdida Reputacional)</v>
      </c>
      <c r="P14" s="184" t="s">
        <v>225</v>
      </c>
      <c r="Q14" s="184" t="s">
        <v>225</v>
      </c>
      <c r="R14" s="184" t="s">
        <v>225</v>
      </c>
      <c r="S14" s="184" t="s">
        <v>226</v>
      </c>
      <c r="T14" s="184" t="s">
        <v>225</v>
      </c>
      <c r="U14" s="184" t="s">
        <v>225</v>
      </c>
      <c r="V14" s="184" t="s">
        <v>225</v>
      </c>
      <c r="W14" s="184" t="s">
        <v>226</v>
      </c>
      <c r="X14" s="184" t="s">
        <v>225</v>
      </c>
      <c r="Y14" s="184" t="s">
        <v>225</v>
      </c>
      <c r="Z14" s="184" t="s">
        <v>225</v>
      </c>
      <c r="AA14" s="184" t="s">
        <v>225</v>
      </c>
      <c r="AB14" s="184" t="s">
        <v>225</v>
      </c>
      <c r="AC14" s="184" t="s">
        <v>225</v>
      </c>
      <c r="AD14" s="184" t="s">
        <v>226</v>
      </c>
      <c r="AE14" s="184" t="s">
        <v>226</v>
      </c>
      <c r="AF14" s="184" t="s">
        <v>210</v>
      </c>
      <c r="AG14" s="184" t="s">
        <v>225</v>
      </c>
      <c r="AH14" s="184" t="s">
        <v>226</v>
      </c>
      <c r="AI14" s="185" t="str">
        <f>IF(OR(D14='Opciones Tratamiento'!$H$2,D14='Opciones Tratamiento'!$H$4),IF(OR(O14='Tabla Impacto'!$C$11,O14='Tabla Impacto'!$D$11),"Leve",IF(OR(O14='Tabla Impacto'!$C$12,O14='Tabla Impacto'!$D$12),"Menor",IF(OR(O14='Tabla Impacto'!$C$13,O14='Tabla Impacto'!$D$13),"Moderado",IF(OR(O14='Tabla Impacto'!$C$14,O14='Tabla Impacto'!$D$14),"Mayor",IF(OR(O14='Tabla Impacto'!$C$15,O14='Tabla Impacto'!$D$15),"Catastrófico",""))))),IF(D14='Opciones Tratamiento'!$H$3,IF(COUNTIF('Mapa final'!P14:AH14,"Si")&lt;=5,"Moderado",IF(AND(COUNTIF('Mapa final'!P14:AH14,"Si")&gt;5,COUNTIF('Mapa final'!P14:AH14,"Si")&lt;=10),"Mayor",IF(COUNTIF('Mapa final'!P14:AH14,"Si")&gt;10,"Catastrófico","")))))</f>
        <v>Catastrófico</v>
      </c>
      <c r="AJ14" s="184">
        <f>IF(AI14="","",IF(AI14="Leve",0.2,IF(AI14="Menor",0.4,IF(AI14="Moderado",0.6,IF(AI14="Mayor",0.8,IF(AI14="Catastrófico",1,))))))</f>
        <v>1</v>
      </c>
      <c r="AK14" s="189" t="str">
        <f>IF(OR(AND(L14="Muy Baja",AI14="Leve"),AND(L14="Muy Baja",AI14="Menor"),AND(L14="Baja",AI14="Leve")),"Bajo",IF(OR(AND(L14="Muy baja",AI14="Moderado"),AND(L14="Baja",AI14="Menor"),AND(L14="Baja",AI14="Moderado"),AND(L14="Media",AI14="Leve"),AND(L14="Media",AI14="Menor"),AND(L14="Media",AI14="Moderado"),AND(L14="Alta",AI14="Leve"),AND(L14="Alta",AI14="Menor")),"Moderado",IF(OR(AND(L14="Muy Baja",AI14="Mayor"),AND(L14="Baja",AI14="Mayor"),AND(L14="Media",AI14="Mayor"),AND(L14="Alta",AI14="Moderado"),AND(L14="Alta",AI14="Mayor"),AND(L14="Muy Alta",AI14="Leve"),AND(L14="Muy Alta",AI14="Menor"),AND(L14="Muy Alta",AI14="Moderado"),AND(L14="Muy Alta",AI14="Mayor")),"Alto",IF(OR(AND(L14="Muy Baja",AI14="Catastrófico"),AND(L14="Baja",AI14="Catastrófico"),AND(L14="Media",AI14="Catastrófico"),AND(L14="Alta",AI14="Catastrófico"),AND(L14="Muy Alta",AI14="Catastrófico")),"Extremo",""))))</f>
        <v>Extremo</v>
      </c>
      <c r="AL14" s="121">
        <v>1</v>
      </c>
      <c r="AM14" s="121"/>
      <c r="AN14" s="121" t="e">
        <f>VLOOKUP(AM14,'Opciones Tratamiento'!$M$2:$O$37,3,FALSE)</f>
        <v>#N/A</v>
      </c>
      <c r="AO14" s="124" t="e">
        <f>VLOOKUP(AM14,'Opciones Tratamiento'!$M$2:$O$37,2,FALSE)</f>
        <v>#N/A</v>
      </c>
      <c r="AP14" s="125" t="s">
        <v>407</v>
      </c>
      <c r="AQ14" s="121" t="str">
        <f t="shared" ref="AQ14:AQ17" si="10">IF(OR(AR14="Preventivo",AR14="Detectivo"),"Probabilidad",IF(AR14="Correctivo","Impacto",""))</f>
        <v>Probabilidad</v>
      </c>
      <c r="AR14" s="126" t="s">
        <v>161</v>
      </c>
      <c r="AS14" s="126" t="s">
        <v>169</v>
      </c>
      <c r="AT14" s="127" t="str">
        <f t="shared" ref="AT14:AT17" si="11">IF(AND(AR14="Preventivo",AS14="Automático"),"50%",IF(AND(AR14="Preventivo",AS14="Manual"),"40%",IF(AND(AR14="Detectivo",AS14="Automático"),"40%",IF(AND(AR14="Detectivo",AS14="Manual"),"30%",IF(AND(AR14="Correctivo",AS14="Automático"),"35%",IF(AND(AR14="Correctivo",AS14="Manual"),"25%",""))))))</f>
        <v>40%</v>
      </c>
      <c r="AU14" s="126" t="s">
        <v>172</v>
      </c>
      <c r="AV14" s="126" t="s">
        <v>177</v>
      </c>
      <c r="AW14" s="126" t="s">
        <v>181</v>
      </c>
      <c r="AX14" s="128">
        <f>IFERROR(IF(AQ14="Probabilidad",(M14-(+M14*AT14)),IF(AQ14="Impacto",M14,"")),"")</f>
        <v>0.36</v>
      </c>
      <c r="AY14" s="129" t="str">
        <f t="shared" ref="AY14:AY17" si="12">IFERROR(IF(AX14="","",IF(AX14&lt;=0.2,"Muy Baja",IF(AX14&lt;=0.4,"Baja",IF(AX14&lt;=0.6,"Media",IF(AX14&lt;=0.8,"Alta","Muy Alta"))))),"")</f>
        <v>Baja</v>
      </c>
      <c r="AZ14" s="127">
        <f t="shared" ref="AZ14:AZ17" si="13">+AX14</f>
        <v>0.36</v>
      </c>
      <c r="BA14" s="129" t="str">
        <f t="shared" ref="BA14:BA17" si="14">IFERROR(IF(BB14="","",IF(BB14&lt;=0.2,"Leve",IF(BB14&lt;=0.4,"Menor",IF(BB14&lt;=0.6,"Moderado",IF(BB14&lt;=0.8,"Mayor","Catastrófico"))))),"")</f>
        <v>Catastrófico</v>
      </c>
      <c r="BB14" s="127">
        <f>IFERROR(IF(AQ14="Impacto",(AJ14-(+AJ14*AT14)),IF(AQ14="Probabilidad",AJ14,"")),"")</f>
        <v>1</v>
      </c>
      <c r="BC14" s="130" t="str">
        <f t="shared" ref="BC14:BC17" si="15">IFERROR(IF(OR(AND(AY14="Muy Baja",BA14="Leve"),AND(AY14="Muy Baja",BA14="Menor"),AND(AY14="Baja",BA14="Leve")),"Bajo",IF(OR(AND(AY14="Muy baja",BA14="Moderado"),AND(AY14="Baja",BA14="Menor"),AND(AY14="Baja",BA14="Moderado"),AND(AY14="Media",BA14="Leve"),AND(AY14="Media",BA14="Menor"),AND(AY14="Media",BA14="Moderado"),AND(AY14="Alta",BA14="Leve"),AND(AY14="Alta",BA14="Menor")),"Moderado",IF(OR(AND(AY14="Muy Baja",BA14="Mayor"),AND(AY14="Baja",BA14="Mayor"),AND(AY14="Media",BA14="Mayor"),AND(AY14="Alta",BA14="Moderado"),AND(AY14="Alta",BA14="Mayor"),AND(AY14="Muy Alta",BA14="Leve"),AND(AY14="Muy Alta",BA14="Menor"),AND(AY14="Muy Alta",BA14="Moderado"),AND(AY14="Muy Alta",BA14="Mayor")),"Alto",IF(OR(AND(AY14="Muy Baja",BA14="Catastrófico"),AND(AY14="Baja",BA14="Catastrófico"),AND(AY14="Media",BA14="Catastrófico"),AND(AY14="Alta",BA14="Catastrófico"),AND(AY14="Muy Alta",BA14="Catastrófico")),"Extremo","")))),"")</f>
        <v>Extremo</v>
      </c>
      <c r="BD14" s="126" t="s">
        <v>192</v>
      </c>
      <c r="BE14" s="122"/>
      <c r="BF14" s="121"/>
      <c r="BG14" s="131"/>
      <c r="BH14" s="131"/>
      <c r="BI14" s="122"/>
      <c r="BJ14" s="121"/>
      <c r="BK14" s="18"/>
      <c r="BL14" s="18"/>
      <c r="BM14" s="18"/>
      <c r="BN14" s="18"/>
      <c r="BO14" s="18"/>
      <c r="BP14" s="18"/>
      <c r="BQ14" s="18"/>
      <c r="BR14" s="18"/>
      <c r="BS14" s="18"/>
      <c r="BT14" s="18"/>
      <c r="BU14" s="18"/>
      <c r="BV14" s="18"/>
      <c r="BW14" s="18"/>
      <c r="BX14" s="18"/>
      <c r="BY14" s="18"/>
      <c r="BZ14" s="18"/>
      <c r="CA14" s="18"/>
      <c r="CB14" s="18"/>
      <c r="CC14" s="18"/>
      <c r="CD14" s="18"/>
    </row>
    <row r="15" spans="1:82" ht="78" customHeight="1" x14ac:dyDescent="0.3">
      <c r="A15" s="180"/>
      <c r="B15" s="180"/>
      <c r="C15" s="180"/>
      <c r="D15" s="180"/>
      <c r="E15" s="180"/>
      <c r="F15" s="188"/>
      <c r="G15" s="188"/>
      <c r="H15" s="180"/>
      <c r="I15" s="180"/>
      <c r="J15" s="180"/>
      <c r="K15" s="180"/>
      <c r="L15" s="180"/>
      <c r="M15" s="180"/>
      <c r="N15" s="180"/>
      <c r="O15" s="180"/>
      <c r="P15" s="184"/>
      <c r="Q15" s="184"/>
      <c r="R15" s="184"/>
      <c r="S15" s="184"/>
      <c r="T15" s="184"/>
      <c r="U15" s="184"/>
      <c r="V15" s="184"/>
      <c r="W15" s="184"/>
      <c r="X15" s="184"/>
      <c r="Y15" s="184"/>
      <c r="Z15" s="184"/>
      <c r="AA15" s="184"/>
      <c r="AB15" s="184"/>
      <c r="AC15" s="184"/>
      <c r="AD15" s="184"/>
      <c r="AE15" s="184"/>
      <c r="AF15" s="184"/>
      <c r="AG15" s="184"/>
      <c r="AH15" s="184"/>
      <c r="AI15" s="180"/>
      <c r="AJ15" s="180"/>
      <c r="AK15" s="180"/>
      <c r="AL15" s="121">
        <v>2</v>
      </c>
      <c r="AM15" s="121"/>
      <c r="AN15" s="121" t="e">
        <f>VLOOKUP(AM15,'Opciones Tratamiento'!$M$2:$O$37,3,FALSE)</f>
        <v>#N/A</v>
      </c>
      <c r="AO15" s="124" t="e">
        <f>VLOOKUP(AM15,'Opciones Tratamiento'!$M$2:$O$37,2,FALSE)</f>
        <v>#N/A</v>
      </c>
      <c r="AP15" s="125" t="s">
        <v>470</v>
      </c>
      <c r="AQ15" s="121" t="str">
        <f t="shared" si="10"/>
        <v>Probabilidad</v>
      </c>
      <c r="AR15" s="126" t="s">
        <v>161</v>
      </c>
      <c r="AS15" s="126" t="s">
        <v>169</v>
      </c>
      <c r="AT15" s="127" t="str">
        <f t="shared" si="11"/>
        <v>40%</v>
      </c>
      <c r="AU15" s="126" t="s">
        <v>172</v>
      </c>
      <c r="AV15" s="126" t="s">
        <v>177</v>
      </c>
      <c r="AW15" s="126" t="s">
        <v>181</v>
      </c>
      <c r="AX15" s="128">
        <f>IFERROR(IF(AND(AQ14="Probabilidad",AQ15="Probabilidad"),(AZ14-(+AZ14*AT15)),IF(AQ15="Probabilidad",(M14-(+M14*AT15)),IF(AQ15="Impacto",AZ14,""))),"")</f>
        <v>0.216</v>
      </c>
      <c r="AY15" s="129" t="str">
        <f t="shared" si="12"/>
        <v>Baja</v>
      </c>
      <c r="AZ15" s="127">
        <f t="shared" si="13"/>
        <v>0.216</v>
      </c>
      <c r="BA15" s="129" t="str">
        <f t="shared" si="14"/>
        <v>Catastrófico</v>
      </c>
      <c r="BB15" s="127">
        <v>1</v>
      </c>
      <c r="BC15" s="130" t="str">
        <f t="shared" si="15"/>
        <v>Extremo</v>
      </c>
      <c r="BD15" s="126" t="s">
        <v>192</v>
      </c>
      <c r="BE15" s="122"/>
      <c r="BF15" s="121"/>
      <c r="BG15" s="131"/>
      <c r="BH15" s="131"/>
      <c r="BI15" s="122"/>
      <c r="BJ15" s="121"/>
      <c r="BK15" s="18"/>
      <c r="BL15" s="18"/>
      <c r="BM15" s="18"/>
      <c r="BN15" s="18"/>
      <c r="BO15" s="18"/>
      <c r="BP15" s="18"/>
      <c r="BQ15" s="18"/>
      <c r="BR15" s="18"/>
      <c r="BS15" s="18"/>
      <c r="BT15" s="18"/>
      <c r="BU15" s="18"/>
      <c r="BV15" s="18"/>
      <c r="BW15" s="18"/>
      <c r="BX15" s="18"/>
      <c r="BY15" s="18"/>
      <c r="BZ15" s="18"/>
      <c r="CA15" s="18"/>
      <c r="CB15" s="18"/>
      <c r="CC15" s="18"/>
      <c r="CD15" s="18"/>
    </row>
    <row r="16" spans="1:82" ht="78" customHeight="1" x14ac:dyDescent="0.3">
      <c r="A16" s="180"/>
      <c r="B16" s="180"/>
      <c r="C16" s="180"/>
      <c r="D16" s="180"/>
      <c r="E16" s="180"/>
      <c r="F16" s="188"/>
      <c r="G16" s="188"/>
      <c r="H16" s="180"/>
      <c r="I16" s="180"/>
      <c r="J16" s="180"/>
      <c r="K16" s="180"/>
      <c r="L16" s="180"/>
      <c r="M16" s="180"/>
      <c r="N16" s="180"/>
      <c r="O16" s="180"/>
      <c r="P16" s="184"/>
      <c r="Q16" s="184"/>
      <c r="R16" s="184"/>
      <c r="S16" s="184"/>
      <c r="T16" s="184"/>
      <c r="U16" s="184"/>
      <c r="V16" s="184"/>
      <c r="W16" s="184"/>
      <c r="X16" s="184"/>
      <c r="Y16" s="184"/>
      <c r="Z16" s="184"/>
      <c r="AA16" s="184"/>
      <c r="AB16" s="184"/>
      <c r="AC16" s="184"/>
      <c r="AD16" s="184"/>
      <c r="AE16" s="184"/>
      <c r="AF16" s="184"/>
      <c r="AG16" s="184"/>
      <c r="AH16" s="184"/>
      <c r="AI16" s="180"/>
      <c r="AJ16" s="180"/>
      <c r="AK16" s="180"/>
      <c r="AL16" s="121">
        <v>3</v>
      </c>
      <c r="AM16" s="121"/>
      <c r="AN16" s="121" t="e">
        <f>VLOOKUP(AM16,'Opciones Tratamiento'!$M$2:$O$37,3,FALSE)</f>
        <v>#N/A</v>
      </c>
      <c r="AO16" s="124" t="e">
        <f>VLOOKUP(AM16,'Opciones Tratamiento'!$M$2:$O$37,2,FALSE)</f>
        <v>#N/A</v>
      </c>
      <c r="AP16" s="125" t="s">
        <v>408</v>
      </c>
      <c r="AQ16" s="121" t="str">
        <f t="shared" si="10"/>
        <v>Impacto</v>
      </c>
      <c r="AR16" s="126" t="s">
        <v>165</v>
      </c>
      <c r="AS16" s="126" t="s">
        <v>169</v>
      </c>
      <c r="AT16" s="127" t="str">
        <f t="shared" si="11"/>
        <v>25%</v>
      </c>
      <c r="AU16" s="126" t="s">
        <v>172</v>
      </c>
      <c r="AV16" s="126" t="s">
        <v>177</v>
      </c>
      <c r="AW16" s="126" t="s">
        <v>181</v>
      </c>
      <c r="AX16" s="128">
        <f t="shared" ref="AX16:AX17" si="16">IFERROR(IF(AND(AQ15="Probabilidad",AQ16="Probabilidad"),(AZ15-(+AZ15*AT16)),IF(AND(AQ15="Impacto",AQ16="Probabilidad"),(AZ14-(+AZ14*AT16)),IF(AQ16="Impacto",AZ15,""))),"")</f>
        <v>0.216</v>
      </c>
      <c r="AY16" s="129" t="str">
        <f t="shared" si="12"/>
        <v>Baja</v>
      </c>
      <c r="AZ16" s="127">
        <f t="shared" si="13"/>
        <v>0.216</v>
      </c>
      <c r="BA16" s="129" t="str">
        <f t="shared" si="14"/>
        <v>Mayor</v>
      </c>
      <c r="BB16" s="127">
        <f t="shared" ref="BB16:BB17" si="17">IFERROR(IF(AND(AQ15="Impacto",AQ16="Impacto"),(BB15-(+BB15*AT16)),IF(AND(AQ15="Probabilidad",AQ16="Impacto"),(BB14-(+BB14*AT16)),IF(AQ16="Probabilidad",BB15,""))),"")</f>
        <v>0.75</v>
      </c>
      <c r="BC16" s="130" t="str">
        <f t="shared" si="15"/>
        <v>Alto</v>
      </c>
      <c r="BD16" s="126" t="s">
        <v>192</v>
      </c>
      <c r="BE16" s="122"/>
      <c r="BF16" s="121"/>
      <c r="BG16" s="131"/>
      <c r="BH16" s="131"/>
      <c r="BI16" s="122"/>
      <c r="BJ16" s="121"/>
      <c r="BK16" s="18"/>
      <c r="BL16" s="18"/>
      <c r="BM16" s="18"/>
      <c r="BN16" s="18"/>
      <c r="BO16" s="18"/>
      <c r="BP16" s="18"/>
      <c r="BQ16" s="18"/>
      <c r="BR16" s="18"/>
      <c r="BS16" s="18"/>
      <c r="BT16" s="18"/>
      <c r="BU16" s="18"/>
      <c r="BV16" s="18"/>
      <c r="BW16" s="18"/>
      <c r="BX16" s="18"/>
      <c r="BY16" s="18"/>
      <c r="BZ16" s="18"/>
      <c r="CA16" s="18"/>
      <c r="CB16" s="18"/>
      <c r="CC16" s="18"/>
      <c r="CD16" s="18"/>
    </row>
    <row r="17" spans="1:82" ht="78" customHeight="1" x14ac:dyDescent="0.35">
      <c r="A17" s="180"/>
      <c r="B17" s="180"/>
      <c r="C17" s="180"/>
      <c r="D17" s="180"/>
      <c r="E17" s="180"/>
      <c r="F17" s="188"/>
      <c r="G17" s="188"/>
      <c r="H17" s="180"/>
      <c r="I17" s="180"/>
      <c r="J17" s="180"/>
      <c r="K17" s="180"/>
      <c r="L17" s="180"/>
      <c r="M17" s="180"/>
      <c r="N17" s="180"/>
      <c r="O17" s="180"/>
      <c r="P17" s="184"/>
      <c r="Q17" s="184"/>
      <c r="R17" s="184"/>
      <c r="S17" s="184"/>
      <c r="T17" s="184"/>
      <c r="U17" s="184"/>
      <c r="V17" s="184"/>
      <c r="W17" s="184"/>
      <c r="X17" s="184"/>
      <c r="Y17" s="184"/>
      <c r="Z17" s="184"/>
      <c r="AA17" s="184"/>
      <c r="AB17" s="184"/>
      <c r="AC17" s="184"/>
      <c r="AD17" s="184"/>
      <c r="AE17" s="184"/>
      <c r="AF17" s="184"/>
      <c r="AG17" s="184"/>
      <c r="AH17" s="184"/>
      <c r="AI17" s="180"/>
      <c r="AJ17" s="180"/>
      <c r="AK17" s="180"/>
      <c r="AL17" s="121">
        <v>4</v>
      </c>
      <c r="AM17" s="121"/>
      <c r="AN17" s="121" t="e">
        <f>VLOOKUP(AM17,'Opciones Tratamiento'!$M$2:$O$37,3,FALSE)</f>
        <v>#N/A</v>
      </c>
      <c r="AO17" s="124" t="e">
        <f>VLOOKUP(AM17,'Opciones Tratamiento'!$M$2:$O$37,2,FALSE)</f>
        <v>#N/A</v>
      </c>
      <c r="AP17" s="125" t="s">
        <v>471</v>
      </c>
      <c r="AQ17" s="121" t="str">
        <f t="shared" si="10"/>
        <v>Impacto</v>
      </c>
      <c r="AR17" s="126" t="s">
        <v>165</v>
      </c>
      <c r="AS17" s="126" t="s">
        <v>169</v>
      </c>
      <c r="AT17" s="127" t="str">
        <f t="shared" si="11"/>
        <v>25%</v>
      </c>
      <c r="AU17" s="126" t="s">
        <v>172</v>
      </c>
      <c r="AV17" s="126" t="s">
        <v>177</v>
      </c>
      <c r="AW17" s="126" t="s">
        <v>181</v>
      </c>
      <c r="AX17" s="128">
        <f t="shared" si="16"/>
        <v>0.216</v>
      </c>
      <c r="AY17" s="129" t="str">
        <f t="shared" si="12"/>
        <v>Baja</v>
      </c>
      <c r="AZ17" s="127">
        <f t="shared" si="13"/>
        <v>0.216</v>
      </c>
      <c r="BA17" s="129" t="str">
        <f t="shared" si="14"/>
        <v>Moderado</v>
      </c>
      <c r="BB17" s="127">
        <f t="shared" si="17"/>
        <v>0.5625</v>
      </c>
      <c r="BC17" s="130" t="str">
        <f t="shared" si="15"/>
        <v>Moderado</v>
      </c>
      <c r="BD17" s="126" t="s">
        <v>192</v>
      </c>
      <c r="BE17" s="122"/>
      <c r="BF17" s="121"/>
      <c r="BG17" s="131"/>
      <c r="BH17" s="131"/>
      <c r="BI17" s="122"/>
      <c r="BJ17" s="142" t="s">
        <v>488</v>
      </c>
      <c r="BK17" s="18"/>
      <c r="BL17" s="18"/>
      <c r="BM17" s="18"/>
      <c r="BN17" s="18"/>
      <c r="BO17" s="18"/>
      <c r="BP17" s="18"/>
      <c r="BQ17" s="18"/>
      <c r="BR17" s="18"/>
      <c r="BS17" s="18"/>
      <c r="BT17" s="18"/>
      <c r="BU17" s="18"/>
      <c r="BV17" s="18"/>
      <c r="BW17" s="18"/>
      <c r="BX17" s="18"/>
      <c r="BY17" s="18"/>
      <c r="BZ17" s="18"/>
      <c r="CA17" s="18"/>
      <c r="CB17" s="18"/>
      <c r="CC17" s="18"/>
      <c r="CD17" s="18"/>
    </row>
    <row r="18" spans="1:82" ht="99.6" customHeight="1" x14ac:dyDescent="0.3">
      <c r="A18" s="223">
        <v>4</v>
      </c>
      <c r="B18" s="179" t="s">
        <v>409</v>
      </c>
      <c r="C18" s="179" t="s">
        <v>191</v>
      </c>
      <c r="D18" s="179" t="s">
        <v>222</v>
      </c>
      <c r="E18" s="179"/>
      <c r="F18" s="188" t="s">
        <v>410</v>
      </c>
      <c r="G18" s="188" t="s">
        <v>411</v>
      </c>
      <c r="H18" s="179" t="str">
        <f>_xlfn.CONCAT("Posibilidad de afectación ",IF(C18='Opciones Tratamiento'!$E$2,"económica",IF(C18='Opciones Tratamiento'!$E$4,"económica y reputacional",LOWER(C18)))," por ",LOWER(F18), ", debido a ",LOWER(G18))</f>
        <v>Posibilidad de afectación económica y reputacional por emisión de informes de inspección y vigilancia con información alterada de las cajas de compensación familiar y demás entidades vigiladas respecto de los recursos del subsidio familiar para un beneficio particular, debido a conflictos de interés no gestionados
tráfico de influencias
utilización indebida de información de carácter confidencial de la ssf
debilidades en la revisión de los informes</v>
      </c>
      <c r="I18" s="179" t="s">
        <v>200</v>
      </c>
      <c r="J18" s="181" t="s">
        <v>226</v>
      </c>
      <c r="K18" s="181" t="s">
        <v>246</v>
      </c>
      <c r="L18" s="185" t="str">
        <f>IF(OR(K18='Opciones Tratamiento'!$K$14,K18='Opciones Tratamiento'!$K$15,K18='Opciones Tratamiento'!$K$16),"Muy Baja",IF(OR(K18='Opciones Tratamiento'!$K$10,K18='Opciones Tratamiento'!$K$11,K18='Opciones Tratamiento'!$K$12,K18='Opciones Tratamiento'!$K$13),"Baja",IF(OR(K18='Opciones Tratamiento'!$K$4,K18='Opciones Tratamiento'!$K$5,K18='Opciones Tratamiento'!$K$6,K18='Opciones Tratamiento'!$K$7,K18='Opciones Tratamiento'!$K$8,K18='Opciones Tratamiento'!$K$9),"Media",IF(K18='Opciones Tratamiento'!$K$3,"Alta",IF(OR(K18='Opciones Tratamiento'!$K$2,K18='Opciones Tratamiento'!$K$17),"Muy Alta")))))</f>
        <v>Baja</v>
      </c>
      <c r="M18" s="184">
        <f>IF(L18="","",IF(L18="Muy Baja",0.2,IF(L18="Baja",0.4,IF(L18="Media",0.6,IF(L18="Alta",0.8,IF(L18="Muy Alta",1,))))))</f>
        <v>0.4</v>
      </c>
      <c r="N18" s="184" t="s">
        <v>118</v>
      </c>
      <c r="O18" s="184" t="str">
        <f ca="1">IF(NOT(ISERROR(MATCH(N18,'Tabla Impacto'!$B$221:$B$223,0))),'Tabla Impacto'!$F$223&amp;"Por favor no seleccionar los criterios de impacto(Afectación Económica o presupuestal y Pérdida Reputacional)",N18)</f>
        <v>❌Por favor no seleccionar los criterios de impacto(Afectación Económica o presupuestal y Pérdida Reputacional)</v>
      </c>
      <c r="P18" s="184" t="s">
        <v>225</v>
      </c>
      <c r="Q18" s="184" t="s">
        <v>225</v>
      </c>
      <c r="R18" s="184" t="s">
        <v>225</v>
      </c>
      <c r="S18" s="184" t="s">
        <v>226</v>
      </c>
      <c r="T18" s="184" t="s">
        <v>225</v>
      </c>
      <c r="U18" s="184" t="s">
        <v>225</v>
      </c>
      <c r="V18" s="184" t="s">
        <v>225</v>
      </c>
      <c r="W18" s="184" t="s">
        <v>225</v>
      </c>
      <c r="X18" s="184" t="s">
        <v>226</v>
      </c>
      <c r="Y18" s="184" t="s">
        <v>225</v>
      </c>
      <c r="Z18" s="184" t="s">
        <v>225</v>
      </c>
      <c r="AA18" s="184" t="s">
        <v>225</v>
      </c>
      <c r="AB18" s="184" t="s">
        <v>225</v>
      </c>
      <c r="AC18" s="184" t="s">
        <v>225</v>
      </c>
      <c r="AD18" s="184" t="s">
        <v>226</v>
      </c>
      <c r="AE18" s="184" t="s">
        <v>226</v>
      </c>
      <c r="AF18" s="184" t="s">
        <v>226</v>
      </c>
      <c r="AG18" s="184" t="s">
        <v>226</v>
      </c>
      <c r="AH18" s="184" t="s">
        <v>226</v>
      </c>
      <c r="AI18" s="185" t="str">
        <f>IF(OR(D18='Opciones Tratamiento'!$H$2,D18='Opciones Tratamiento'!$H$4),IF(OR(O18='Tabla Impacto'!$C$11,O18='Tabla Impacto'!$D$11),"Leve",IF(OR(O18='Tabla Impacto'!$C$12,O18='Tabla Impacto'!$D$12),"Menor",IF(OR(O18='Tabla Impacto'!$C$13,O18='Tabla Impacto'!$D$13),"Moderado",IF(OR(O18='Tabla Impacto'!$C$14,O18='Tabla Impacto'!$D$14),"Mayor",IF(OR(O18='Tabla Impacto'!$C$15,O18='Tabla Impacto'!$D$15),"Catastrófico",""))))),IF(D18='Opciones Tratamiento'!$H$3,IF(COUNTIF('Mapa final'!P18:AH18,"Si")&lt;=5,"Moderado",IF(AND(COUNTIF('Mapa final'!P18:AH18,"Si")&gt;5,COUNTIF('Mapa final'!P18:AH18,"Si")&lt;=10),"Mayor",IF(COUNTIF('Mapa final'!P18:AH18,"Si")&gt;10,"Catastrófico","")))))</f>
        <v>Catastrófico</v>
      </c>
      <c r="AJ18" s="184">
        <f>IF(AI18="","",IF(AI18="Leve",0.2,IF(AI18="Menor",0.4,IF(AI18="Moderado",0.6,IF(AI18="Mayor",0.8,IF(AI18="Catastrófico",1,))))))</f>
        <v>1</v>
      </c>
      <c r="AK18" s="189" t="str">
        <f>IF(OR(AND(L18="Muy Baja",AI18="Leve"),AND(L18="Muy Baja",AI18="Menor"),AND(L18="Baja",AI18="Leve")),"Bajo",IF(OR(AND(L18="Muy baja",AI18="Moderado"),AND(L18="Baja",AI18="Menor"),AND(L18="Baja",AI18="Moderado"),AND(L18="Media",AI18="Leve"),AND(L18="Media",AI18="Menor"),AND(L18="Media",AI18="Moderado"),AND(L18="Alta",AI18="Leve"),AND(L18="Alta",AI18="Menor")),"Moderado",IF(OR(AND(L18="Muy Baja",AI18="Mayor"),AND(L18="Baja",AI18="Mayor"),AND(L18="Media",AI18="Mayor"),AND(L18="Alta",AI18="Moderado"),AND(L18="Alta",AI18="Mayor"),AND(L18="Muy Alta",AI18="Leve"),AND(L18="Muy Alta",AI18="Menor"),AND(L18="Muy Alta",AI18="Moderado"),AND(L18="Muy Alta",AI18="Mayor")),"Alto",IF(OR(AND(L18="Muy Baja",AI18="Catastrófico"),AND(L18="Baja",AI18="Catastrófico"),AND(L18="Media",AI18="Catastrófico"),AND(L18="Alta",AI18="Catastrófico"),AND(L18="Muy Alta",AI18="Catastrófico")),"Extremo",""))))</f>
        <v>Extremo</v>
      </c>
      <c r="AL18" s="121">
        <v>1</v>
      </c>
      <c r="AM18" s="121"/>
      <c r="AN18" s="121" t="e">
        <f>VLOOKUP(AM18,'Opciones Tratamiento'!$M$2:$O$37,3,FALSE)</f>
        <v>#N/A</v>
      </c>
      <c r="AO18" s="124" t="e">
        <f>VLOOKUP(AM18,'Opciones Tratamiento'!$M$2:$O$37,2,FALSE)</f>
        <v>#N/A</v>
      </c>
      <c r="AP18" s="125" t="s">
        <v>472</v>
      </c>
      <c r="AQ18" s="121" t="str">
        <f t="shared" ref="AQ18:AQ23" si="18">IF(OR(AR18="Preventivo",AR18="Detectivo"),"Probabilidad",IF(AR18="Correctivo","Impacto",""))</f>
        <v>Probabilidad</v>
      </c>
      <c r="AR18" s="126" t="s">
        <v>161</v>
      </c>
      <c r="AS18" s="126" t="s">
        <v>169</v>
      </c>
      <c r="AT18" s="127" t="str">
        <f t="shared" ref="AT18:AT23" si="19">IF(AND(AR18="Preventivo",AS18="Automático"),"50%",IF(AND(AR18="Preventivo",AS18="Manual"),"40%",IF(AND(AR18="Detectivo",AS18="Automático"),"40%",IF(AND(AR18="Detectivo",AS18="Manual"),"30%",IF(AND(AR18="Correctivo",AS18="Automático"),"35%",IF(AND(AR18="Correctivo",AS18="Manual"),"25%",""))))))</f>
        <v>40%</v>
      </c>
      <c r="AU18" s="126" t="s">
        <v>172</v>
      </c>
      <c r="AV18" s="126" t="s">
        <v>177</v>
      </c>
      <c r="AW18" s="126" t="s">
        <v>181</v>
      </c>
      <c r="AX18" s="128">
        <f>IFERROR(IF(AQ18="Probabilidad",(M18-(+M18*AT18)),IF(AQ18="Impacto",M18,"")),"")</f>
        <v>0.24</v>
      </c>
      <c r="AY18" s="129" t="str">
        <f t="shared" ref="AY18:AY23" si="20">IFERROR(IF(AX18="","",IF(AX18&lt;=0.2,"Muy Baja",IF(AX18&lt;=0.4,"Baja",IF(AX18&lt;=0.6,"Media",IF(AX18&lt;=0.8,"Alta","Muy Alta"))))),"")</f>
        <v>Baja</v>
      </c>
      <c r="AZ18" s="127">
        <f t="shared" ref="AZ18:AZ23" si="21">+AX18</f>
        <v>0.24</v>
      </c>
      <c r="BA18" s="129" t="str">
        <f t="shared" ref="BA18:BA23" si="22">IFERROR(IF(BB18="","",IF(BB18&lt;=0.2,"Leve",IF(BB18&lt;=0.4,"Menor",IF(BB18&lt;=0.6,"Moderado",IF(BB18&lt;=0.8,"Mayor","Catastrófico"))))),"")</f>
        <v>Catastrófico</v>
      </c>
      <c r="BB18" s="127">
        <f>IFERROR(IF(AQ18="Impacto",(AJ18-(+AJ18*AT18)),IF(AQ18="Probabilidad",AJ18,"")),"")</f>
        <v>1</v>
      </c>
      <c r="BC18" s="130" t="str">
        <f t="shared" ref="BC18:BC23" si="23">IFERROR(IF(OR(AND(AY18="Muy Baja",BA18="Leve"),AND(AY18="Muy Baja",BA18="Menor"),AND(AY18="Baja",BA18="Leve")),"Bajo",IF(OR(AND(AY18="Muy baja",BA18="Moderado"),AND(AY18="Baja",BA18="Menor"),AND(AY18="Baja",BA18="Moderado"),AND(AY18="Media",BA18="Leve"),AND(AY18="Media",BA18="Menor"),AND(AY18="Media",BA18="Moderado"),AND(AY18="Alta",BA18="Leve"),AND(AY18="Alta",BA18="Menor")),"Moderado",IF(OR(AND(AY18="Muy Baja",BA18="Mayor"),AND(AY18="Baja",BA18="Mayor"),AND(AY18="Media",BA18="Mayor"),AND(AY18="Alta",BA18="Moderado"),AND(AY18="Alta",BA18="Mayor"),AND(AY18="Muy Alta",BA18="Leve"),AND(AY18="Muy Alta",BA18="Menor"),AND(AY18="Muy Alta",BA18="Moderado"),AND(AY18="Muy Alta",BA18="Mayor")),"Alto",IF(OR(AND(AY18="Muy Baja",BA18="Catastrófico"),AND(AY18="Baja",BA18="Catastrófico"),AND(AY18="Media",BA18="Catastrófico"),AND(AY18="Alta",BA18="Catastrófico"),AND(AY18="Muy Alta",BA18="Catastrófico")),"Extremo","")))),"")</f>
        <v>Extremo</v>
      </c>
      <c r="BD18" s="126" t="s">
        <v>192</v>
      </c>
      <c r="BE18" s="122"/>
      <c r="BF18" s="121"/>
      <c r="BG18" s="131"/>
      <c r="BH18" s="131"/>
      <c r="BI18" s="122"/>
      <c r="BJ18" s="121"/>
      <c r="BK18" s="18"/>
      <c r="BL18" s="18"/>
      <c r="BM18" s="18"/>
      <c r="BN18" s="18"/>
      <c r="BO18" s="18"/>
      <c r="BP18" s="18"/>
      <c r="BQ18" s="18"/>
      <c r="BR18" s="18"/>
      <c r="BS18" s="18"/>
      <c r="BT18" s="18"/>
      <c r="BU18" s="18"/>
      <c r="BV18" s="18"/>
      <c r="BW18" s="18"/>
      <c r="BX18" s="18"/>
      <c r="BY18" s="18"/>
      <c r="BZ18" s="18"/>
      <c r="CA18" s="18"/>
      <c r="CB18" s="18"/>
      <c r="CC18" s="18"/>
      <c r="CD18" s="18"/>
    </row>
    <row r="19" spans="1:82" ht="176.1" customHeight="1" x14ac:dyDescent="0.3">
      <c r="A19" s="183"/>
      <c r="B19" s="180"/>
      <c r="C19" s="180"/>
      <c r="D19" s="180"/>
      <c r="E19" s="180"/>
      <c r="F19" s="188"/>
      <c r="G19" s="188"/>
      <c r="H19" s="180"/>
      <c r="I19" s="180"/>
      <c r="J19" s="180"/>
      <c r="K19" s="180"/>
      <c r="L19" s="180"/>
      <c r="M19" s="180"/>
      <c r="N19" s="180"/>
      <c r="O19" s="180"/>
      <c r="P19" s="184"/>
      <c r="Q19" s="184"/>
      <c r="R19" s="184"/>
      <c r="S19" s="184"/>
      <c r="T19" s="184"/>
      <c r="U19" s="184"/>
      <c r="V19" s="184"/>
      <c r="W19" s="184"/>
      <c r="X19" s="184"/>
      <c r="Y19" s="184"/>
      <c r="Z19" s="184"/>
      <c r="AA19" s="184"/>
      <c r="AB19" s="184"/>
      <c r="AC19" s="184"/>
      <c r="AD19" s="184"/>
      <c r="AE19" s="184"/>
      <c r="AF19" s="184"/>
      <c r="AG19" s="184"/>
      <c r="AH19" s="184"/>
      <c r="AI19" s="180"/>
      <c r="AJ19" s="180"/>
      <c r="AK19" s="180"/>
      <c r="AL19" s="121">
        <v>2</v>
      </c>
      <c r="AM19" s="121"/>
      <c r="AN19" s="121" t="e">
        <f>VLOOKUP(AM19,'Opciones Tratamiento'!$M$2:$O$37,3,FALSE)</f>
        <v>#N/A</v>
      </c>
      <c r="AO19" s="124" t="e">
        <f>VLOOKUP(AM19,'Opciones Tratamiento'!$M$2:$O$37,2,FALSE)</f>
        <v>#N/A</v>
      </c>
      <c r="AP19" s="125" t="s">
        <v>473</v>
      </c>
      <c r="AQ19" s="121" t="str">
        <f t="shared" si="18"/>
        <v>Probabilidad</v>
      </c>
      <c r="AR19" s="126" t="s">
        <v>161</v>
      </c>
      <c r="AS19" s="126" t="s">
        <v>169</v>
      </c>
      <c r="AT19" s="127" t="str">
        <f t="shared" si="19"/>
        <v>40%</v>
      </c>
      <c r="AU19" s="126" t="s">
        <v>172</v>
      </c>
      <c r="AV19" s="126" t="s">
        <v>177</v>
      </c>
      <c r="AW19" s="126" t="s">
        <v>181</v>
      </c>
      <c r="AX19" s="128">
        <f>IFERROR(IF(AND(AQ18="Probabilidad",AQ19="Probabilidad"),(AZ18-(+AZ18*AT19)),IF(AQ19="Probabilidad",(M18-(+M18*AT19)),IF(AQ19="Impacto",AZ18,""))),"")</f>
        <v>0.14399999999999999</v>
      </c>
      <c r="AY19" s="129" t="str">
        <f t="shared" si="20"/>
        <v>Muy Baja</v>
      </c>
      <c r="AZ19" s="127">
        <f t="shared" si="21"/>
        <v>0.14399999999999999</v>
      </c>
      <c r="BA19" s="129" t="str">
        <f t="shared" si="22"/>
        <v>Catastrófico</v>
      </c>
      <c r="BB19" s="127">
        <v>1</v>
      </c>
      <c r="BC19" s="130" t="str">
        <f>IFERROR(IF(OR(AND(AY19="Muy Baja",BA19="Leve"),AND(AY19="Muy Baja",BA19="Menor"),AND(AY19="Baja",BA19="Leve")),"Bajo",IF(OR(AND(AY19="Muy baja",BA19="Moderado"),AND(AY19="Baja",BA19="Menor"),AND(AY19="Baja",BA19="Moderado"),AND(AY19="Media",BA19="Leve"),AND(AY19="Media",BA19="Menor"),AND(AY19="Media",BA19="Moderado"),AND(AY19="Alta",BA19="Leve"),AND(AY19="Alta",BA19="Menor")),"Moderado",IF(OR(AND(AY19="Muy Baja",BA19="Mayor"),AND(AY19="Baja",BA19="Mayor"),AND(AY19="Media",BA19="Mayor"),AND(AY19="Alta",BA19="Moderado"),AND(AY19="Alta",BA19="Mayor"),AND(AY19="Muy Alta",BA19="Leve"),AND(AY19="Muy Alta",BA19="Menor"),AND(AY19="Muy Alta",BA19="Moderado"),AND(AY19="Muy Alta",BA19="Mayor")),"Alto",IF(OR(AND(AY19="Muy Baja",BA19="Catastrófico"),AND(AY19="Baja",BA19="Catastrófico"),AND(AY19="Media",BA19="Catastrófico"),AND(AY19="Alta",BA19="Catastrófico"),AND(AY19="Muy Alta",BA19="Catastrófico")),"Extremo","")))),"")</f>
        <v>Extremo</v>
      </c>
      <c r="BD19" s="126" t="s">
        <v>192</v>
      </c>
      <c r="BE19" s="122"/>
      <c r="BF19" s="121"/>
      <c r="BG19" s="131"/>
      <c r="BH19" s="131"/>
      <c r="BI19" s="122"/>
      <c r="BJ19" s="121"/>
      <c r="BK19" s="18"/>
      <c r="BL19" s="18"/>
      <c r="BM19" s="18"/>
      <c r="BN19" s="18"/>
      <c r="BO19" s="18"/>
      <c r="BP19" s="18"/>
      <c r="BQ19" s="18"/>
      <c r="BR19" s="18"/>
      <c r="BS19" s="18"/>
      <c r="BT19" s="18"/>
      <c r="BU19" s="18"/>
      <c r="BV19" s="18"/>
      <c r="BW19" s="18"/>
      <c r="BX19" s="18"/>
      <c r="BY19" s="18"/>
      <c r="BZ19" s="18"/>
      <c r="CA19" s="18"/>
      <c r="CB19" s="18"/>
      <c r="CC19" s="18"/>
      <c r="CD19" s="18"/>
    </row>
    <row r="20" spans="1:82" ht="99.6" customHeight="1" x14ac:dyDescent="0.3">
      <c r="A20" s="183"/>
      <c r="B20" s="180"/>
      <c r="C20" s="180"/>
      <c r="D20" s="180"/>
      <c r="E20" s="180"/>
      <c r="F20" s="188"/>
      <c r="G20" s="188"/>
      <c r="H20" s="180"/>
      <c r="I20" s="180"/>
      <c r="J20" s="180"/>
      <c r="K20" s="180"/>
      <c r="L20" s="180"/>
      <c r="M20" s="180"/>
      <c r="N20" s="180"/>
      <c r="O20" s="180"/>
      <c r="P20" s="184"/>
      <c r="Q20" s="184"/>
      <c r="R20" s="184"/>
      <c r="S20" s="184"/>
      <c r="T20" s="184"/>
      <c r="U20" s="184"/>
      <c r="V20" s="184"/>
      <c r="W20" s="184"/>
      <c r="X20" s="184"/>
      <c r="Y20" s="184"/>
      <c r="Z20" s="184"/>
      <c r="AA20" s="184"/>
      <c r="AB20" s="184"/>
      <c r="AC20" s="184"/>
      <c r="AD20" s="184"/>
      <c r="AE20" s="184"/>
      <c r="AF20" s="184"/>
      <c r="AG20" s="184"/>
      <c r="AH20" s="184"/>
      <c r="AI20" s="180"/>
      <c r="AJ20" s="180"/>
      <c r="AK20" s="180"/>
      <c r="AL20" s="121">
        <v>3</v>
      </c>
      <c r="AM20" s="121"/>
      <c r="AN20" s="121" t="e">
        <f>VLOOKUP(AM20,'Opciones Tratamiento'!$M$2:$O$37,3,FALSE)</f>
        <v>#N/A</v>
      </c>
      <c r="AO20" s="124" t="e">
        <f>VLOOKUP(AM20,'Opciones Tratamiento'!$M$2:$O$37,2,FALSE)</f>
        <v>#N/A</v>
      </c>
      <c r="AP20" s="125" t="s">
        <v>474</v>
      </c>
      <c r="AQ20" s="121" t="str">
        <f t="shared" si="18"/>
        <v>Probabilidad</v>
      </c>
      <c r="AR20" s="126" t="s">
        <v>161</v>
      </c>
      <c r="AS20" s="126" t="s">
        <v>169</v>
      </c>
      <c r="AT20" s="127" t="str">
        <f t="shared" si="19"/>
        <v>40%</v>
      </c>
      <c r="AU20" s="126" t="s">
        <v>172</v>
      </c>
      <c r="AV20" s="126" t="s">
        <v>177</v>
      </c>
      <c r="AW20" s="126" t="s">
        <v>181</v>
      </c>
      <c r="AX20" s="128">
        <f t="shared" ref="AX20:AX23" si="24">IFERROR(IF(AND(AQ19="Probabilidad",AQ20="Probabilidad"),(AZ19-(+AZ19*AT20)),IF(AND(AQ19="Impacto",AQ20="Probabilidad"),(AZ18-(+AZ18*AT20)),IF(AQ20="Impacto",AZ19,""))),"")</f>
        <v>8.6399999999999991E-2</v>
      </c>
      <c r="AY20" s="129" t="str">
        <f t="shared" si="20"/>
        <v>Muy Baja</v>
      </c>
      <c r="AZ20" s="127">
        <f t="shared" si="21"/>
        <v>8.6399999999999991E-2</v>
      </c>
      <c r="BA20" s="129" t="str">
        <f t="shared" si="22"/>
        <v>Catastrófico</v>
      </c>
      <c r="BB20" s="127">
        <f t="shared" ref="BB20:BB23" si="25">IFERROR(IF(AND(AQ19="Impacto",AQ20="Impacto"),(BB19-(+BB19*AT20)),IF(AND(AQ19="Probabilidad",AQ20="Impacto"),(BB18-(+BB18*AT20)),IF(AQ20="Probabilidad",BB19,""))),"")</f>
        <v>1</v>
      </c>
      <c r="BC20" s="130" t="str">
        <f t="shared" si="23"/>
        <v>Extremo</v>
      </c>
      <c r="BD20" s="126" t="s">
        <v>192</v>
      </c>
      <c r="BE20" s="122"/>
      <c r="BF20" s="121"/>
      <c r="BG20" s="131"/>
      <c r="BH20" s="131"/>
      <c r="BI20" s="122"/>
      <c r="BJ20" s="121"/>
      <c r="BK20" s="18"/>
      <c r="BL20" s="18"/>
      <c r="BM20" s="18"/>
      <c r="BN20" s="18"/>
      <c r="BO20" s="18"/>
      <c r="BP20" s="18"/>
      <c r="BQ20" s="18"/>
      <c r="BR20" s="18"/>
      <c r="BS20" s="18"/>
      <c r="BT20" s="18"/>
      <c r="BU20" s="18"/>
      <c r="BV20" s="18"/>
      <c r="BW20" s="18"/>
      <c r="BX20" s="18"/>
      <c r="BY20" s="18"/>
      <c r="BZ20" s="18"/>
      <c r="CA20" s="18"/>
      <c r="CB20" s="18"/>
      <c r="CC20" s="18"/>
      <c r="CD20" s="18"/>
    </row>
    <row r="21" spans="1:82" ht="95.45" customHeight="1" x14ac:dyDescent="0.3">
      <c r="A21" s="183"/>
      <c r="B21" s="180"/>
      <c r="C21" s="180"/>
      <c r="D21" s="180"/>
      <c r="E21" s="180"/>
      <c r="F21" s="188"/>
      <c r="G21" s="188"/>
      <c r="H21" s="180"/>
      <c r="I21" s="180"/>
      <c r="J21" s="180"/>
      <c r="K21" s="180"/>
      <c r="L21" s="180"/>
      <c r="M21" s="180"/>
      <c r="N21" s="180"/>
      <c r="O21" s="180"/>
      <c r="P21" s="184"/>
      <c r="Q21" s="184"/>
      <c r="R21" s="184"/>
      <c r="S21" s="184"/>
      <c r="T21" s="184"/>
      <c r="U21" s="184"/>
      <c r="V21" s="184"/>
      <c r="W21" s="184"/>
      <c r="X21" s="184"/>
      <c r="Y21" s="184"/>
      <c r="Z21" s="184"/>
      <c r="AA21" s="184"/>
      <c r="AB21" s="184"/>
      <c r="AC21" s="184"/>
      <c r="AD21" s="184"/>
      <c r="AE21" s="184"/>
      <c r="AF21" s="184"/>
      <c r="AG21" s="184"/>
      <c r="AH21" s="184"/>
      <c r="AI21" s="180"/>
      <c r="AJ21" s="180"/>
      <c r="AK21" s="180"/>
      <c r="AL21" s="121">
        <v>4</v>
      </c>
      <c r="AM21" s="121"/>
      <c r="AN21" s="121" t="e">
        <f>VLOOKUP(AM21,'Opciones Tratamiento'!$M$2:$O$37,3,FALSE)</f>
        <v>#N/A</v>
      </c>
      <c r="AO21" s="124" t="e">
        <f>VLOOKUP(AM21,'Opciones Tratamiento'!$M$2:$O$37,2,FALSE)</f>
        <v>#N/A</v>
      </c>
      <c r="AP21" s="125" t="s">
        <v>492</v>
      </c>
      <c r="AQ21" s="121" t="str">
        <f t="shared" si="18"/>
        <v>Probabilidad</v>
      </c>
      <c r="AR21" s="126" t="s">
        <v>163</v>
      </c>
      <c r="AS21" s="126" t="s">
        <v>169</v>
      </c>
      <c r="AT21" s="127" t="str">
        <f t="shared" si="19"/>
        <v>30%</v>
      </c>
      <c r="AU21" s="126" t="s">
        <v>172</v>
      </c>
      <c r="AV21" s="126" t="s">
        <v>177</v>
      </c>
      <c r="AW21" s="126" t="s">
        <v>181</v>
      </c>
      <c r="AX21" s="128">
        <f t="shared" si="24"/>
        <v>6.0479999999999992E-2</v>
      </c>
      <c r="AY21" s="129" t="str">
        <f t="shared" si="20"/>
        <v>Muy Baja</v>
      </c>
      <c r="AZ21" s="127">
        <f t="shared" si="21"/>
        <v>6.0479999999999992E-2</v>
      </c>
      <c r="BA21" s="129" t="str">
        <f t="shared" si="22"/>
        <v>Catastrófico</v>
      </c>
      <c r="BB21" s="127">
        <f t="shared" si="25"/>
        <v>1</v>
      </c>
      <c r="BC21" s="130" t="str">
        <f t="shared" si="23"/>
        <v>Extremo</v>
      </c>
      <c r="BD21" s="126" t="s">
        <v>192</v>
      </c>
      <c r="BE21" s="122"/>
      <c r="BF21" s="121"/>
      <c r="BG21" s="131"/>
      <c r="BH21" s="131"/>
      <c r="BI21" s="122"/>
      <c r="BJ21" s="121"/>
      <c r="BK21" s="18"/>
      <c r="BL21" s="18"/>
      <c r="BM21" s="18"/>
      <c r="BN21" s="18"/>
      <c r="BO21" s="18"/>
      <c r="BP21" s="18"/>
      <c r="BQ21" s="18"/>
      <c r="BR21" s="18"/>
      <c r="BS21" s="18"/>
      <c r="BT21" s="18"/>
      <c r="BU21" s="18"/>
      <c r="BV21" s="18"/>
      <c r="BW21" s="18"/>
      <c r="BX21" s="18"/>
      <c r="BY21" s="18"/>
      <c r="BZ21" s="18"/>
      <c r="CA21" s="18"/>
      <c r="CB21" s="18"/>
      <c r="CC21" s="18"/>
      <c r="CD21" s="18"/>
    </row>
    <row r="22" spans="1:82" ht="126" customHeight="1" x14ac:dyDescent="0.3">
      <c r="A22" s="183"/>
      <c r="B22" s="180"/>
      <c r="C22" s="180"/>
      <c r="D22" s="180"/>
      <c r="E22" s="180"/>
      <c r="F22" s="188"/>
      <c r="G22" s="188"/>
      <c r="H22" s="180"/>
      <c r="I22" s="180"/>
      <c r="J22" s="180"/>
      <c r="K22" s="180"/>
      <c r="L22" s="180"/>
      <c r="M22" s="180"/>
      <c r="N22" s="180"/>
      <c r="O22" s="180"/>
      <c r="P22" s="184"/>
      <c r="Q22" s="184"/>
      <c r="R22" s="184"/>
      <c r="S22" s="184"/>
      <c r="T22" s="184"/>
      <c r="U22" s="184"/>
      <c r="V22" s="184"/>
      <c r="W22" s="184"/>
      <c r="X22" s="184"/>
      <c r="Y22" s="184"/>
      <c r="Z22" s="184"/>
      <c r="AA22" s="184"/>
      <c r="AB22" s="184"/>
      <c r="AC22" s="184"/>
      <c r="AD22" s="184"/>
      <c r="AE22" s="184"/>
      <c r="AF22" s="184"/>
      <c r="AG22" s="184"/>
      <c r="AH22" s="184"/>
      <c r="AI22" s="180"/>
      <c r="AJ22" s="180"/>
      <c r="AK22" s="180"/>
      <c r="AL22" s="121">
        <v>5</v>
      </c>
      <c r="AM22" s="121"/>
      <c r="AN22" s="121" t="e">
        <f>VLOOKUP(AM22,'Opciones Tratamiento'!$M$2:$O$37,3,FALSE)</f>
        <v>#N/A</v>
      </c>
      <c r="AO22" s="124" t="e">
        <f>VLOOKUP(AM22,'Opciones Tratamiento'!$M$2:$O$37,2,FALSE)</f>
        <v>#N/A</v>
      </c>
      <c r="AP22" s="125" t="s">
        <v>412</v>
      </c>
      <c r="AQ22" s="121" t="str">
        <f t="shared" si="18"/>
        <v>Impacto</v>
      </c>
      <c r="AR22" s="126" t="s">
        <v>165</v>
      </c>
      <c r="AS22" s="126" t="s">
        <v>169</v>
      </c>
      <c r="AT22" s="127" t="str">
        <f t="shared" si="19"/>
        <v>25%</v>
      </c>
      <c r="AU22" s="126" t="s">
        <v>172</v>
      </c>
      <c r="AV22" s="126" t="s">
        <v>177</v>
      </c>
      <c r="AW22" s="126" t="s">
        <v>181</v>
      </c>
      <c r="AX22" s="128">
        <f t="shared" si="24"/>
        <v>6.0479999999999992E-2</v>
      </c>
      <c r="AY22" s="129" t="str">
        <f t="shared" si="20"/>
        <v>Muy Baja</v>
      </c>
      <c r="AZ22" s="127">
        <f t="shared" si="21"/>
        <v>6.0479999999999992E-2</v>
      </c>
      <c r="BA22" s="129" t="str">
        <f t="shared" si="22"/>
        <v>Mayor</v>
      </c>
      <c r="BB22" s="127">
        <f t="shared" si="25"/>
        <v>0.75</v>
      </c>
      <c r="BC22" s="130" t="str">
        <f t="shared" si="23"/>
        <v>Alto</v>
      </c>
      <c r="BD22" s="126" t="s">
        <v>192</v>
      </c>
      <c r="BE22" s="122"/>
      <c r="BF22" s="121"/>
      <c r="BG22" s="131"/>
      <c r="BH22" s="131"/>
      <c r="BI22" s="122"/>
      <c r="BJ22" s="121"/>
      <c r="BK22" s="18"/>
      <c r="BL22" s="18"/>
      <c r="BM22" s="18"/>
      <c r="BN22" s="18"/>
      <c r="BO22" s="18"/>
      <c r="BP22" s="18"/>
      <c r="BQ22" s="18"/>
      <c r="BR22" s="18"/>
      <c r="BS22" s="18"/>
      <c r="BT22" s="18"/>
      <c r="BU22" s="18"/>
      <c r="BV22" s="18"/>
      <c r="BW22" s="18"/>
      <c r="BX22" s="18"/>
      <c r="BY22" s="18"/>
      <c r="BZ22" s="18"/>
      <c r="CA22" s="18"/>
      <c r="CB22" s="18"/>
      <c r="CC22" s="18"/>
      <c r="CD22" s="18"/>
    </row>
    <row r="23" spans="1:82" ht="51.6" customHeight="1" x14ac:dyDescent="0.35">
      <c r="A23" s="183"/>
      <c r="B23" s="224"/>
      <c r="C23" s="224"/>
      <c r="D23" s="224"/>
      <c r="E23" s="224"/>
      <c r="F23" s="225"/>
      <c r="G23" s="225"/>
      <c r="H23" s="224"/>
      <c r="I23" s="224"/>
      <c r="J23" s="224"/>
      <c r="K23" s="224"/>
      <c r="L23" s="224"/>
      <c r="M23" s="224"/>
      <c r="N23" s="224"/>
      <c r="O23" s="224"/>
      <c r="P23" s="227"/>
      <c r="Q23" s="227"/>
      <c r="R23" s="227"/>
      <c r="S23" s="227"/>
      <c r="T23" s="227"/>
      <c r="U23" s="227"/>
      <c r="V23" s="227"/>
      <c r="W23" s="227"/>
      <c r="X23" s="227"/>
      <c r="Y23" s="227"/>
      <c r="Z23" s="227"/>
      <c r="AA23" s="227"/>
      <c r="AB23" s="227"/>
      <c r="AC23" s="227"/>
      <c r="AD23" s="227"/>
      <c r="AE23" s="227"/>
      <c r="AF23" s="227"/>
      <c r="AG23" s="227"/>
      <c r="AH23" s="227"/>
      <c r="AI23" s="224"/>
      <c r="AJ23" s="224"/>
      <c r="AK23" s="224"/>
      <c r="AL23" s="132">
        <v>6</v>
      </c>
      <c r="AM23" s="132"/>
      <c r="AN23" s="132" t="e">
        <f>VLOOKUP(AM23,'Opciones Tratamiento'!$M$2:$O$37,3,FALSE)</f>
        <v>#N/A</v>
      </c>
      <c r="AO23" s="133" t="e">
        <f>VLOOKUP(AM23,'Opciones Tratamiento'!$M$2:$O$37,2,FALSE)</f>
        <v>#N/A</v>
      </c>
      <c r="AP23" s="134" t="s">
        <v>413</v>
      </c>
      <c r="AQ23" s="132" t="str">
        <f t="shared" si="18"/>
        <v>Impacto</v>
      </c>
      <c r="AR23" s="135" t="s">
        <v>165</v>
      </c>
      <c r="AS23" s="135" t="s">
        <v>169</v>
      </c>
      <c r="AT23" s="136" t="str">
        <f t="shared" si="19"/>
        <v>25%</v>
      </c>
      <c r="AU23" s="135" t="s">
        <v>172</v>
      </c>
      <c r="AV23" s="135" t="s">
        <v>177</v>
      </c>
      <c r="AW23" s="135" t="s">
        <v>181</v>
      </c>
      <c r="AX23" s="137">
        <f t="shared" si="24"/>
        <v>6.0479999999999992E-2</v>
      </c>
      <c r="AY23" s="138" t="str">
        <f t="shared" si="20"/>
        <v>Muy Baja</v>
      </c>
      <c r="AZ23" s="136">
        <f t="shared" si="21"/>
        <v>6.0479999999999992E-2</v>
      </c>
      <c r="BA23" s="138" t="str">
        <f t="shared" si="22"/>
        <v>Moderado</v>
      </c>
      <c r="BB23" s="136">
        <f t="shared" si="25"/>
        <v>0.5625</v>
      </c>
      <c r="BC23" s="139" t="str">
        <f t="shared" si="23"/>
        <v>Moderado</v>
      </c>
      <c r="BD23" s="135" t="s">
        <v>192</v>
      </c>
      <c r="BE23" s="140"/>
      <c r="BF23" s="132"/>
      <c r="BG23" s="141"/>
      <c r="BH23" s="141"/>
      <c r="BI23" s="140"/>
      <c r="BJ23" s="142" t="s">
        <v>488</v>
      </c>
      <c r="BK23" s="18"/>
      <c r="BL23" s="18"/>
      <c r="BM23" s="18"/>
      <c r="BN23" s="18"/>
      <c r="BO23" s="18"/>
      <c r="BP23" s="18"/>
      <c r="BQ23" s="18"/>
      <c r="BR23" s="18"/>
      <c r="BS23" s="18"/>
      <c r="BT23" s="18"/>
      <c r="BU23" s="18"/>
      <c r="BV23" s="18"/>
      <c r="BW23" s="18"/>
      <c r="BX23" s="18"/>
      <c r="BY23" s="18"/>
      <c r="BZ23" s="18"/>
      <c r="CA23" s="18"/>
      <c r="CB23" s="18"/>
      <c r="CC23" s="18"/>
      <c r="CD23" s="18"/>
    </row>
    <row r="24" spans="1:82" ht="89.45" customHeight="1" x14ac:dyDescent="0.3">
      <c r="A24" s="181">
        <v>5</v>
      </c>
      <c r="B24" s="179" t="s">
        <v>414</v>
      </c>
      <c r="C24" s="179" t="s">
        <v>189</v>
      </c>
      <c r="D24" s="179" t="s">
        <v>222</v>
      </c>
      <c r="E24" s="179"/>
      <c r="F24" s="188" t="s">
        <v>415</v>
      </c>
      <c r="G24" s="188" t="s">
        <v>416</v>
      </c>
      <c r="H24" s="179" t="str">
        <f>_xlfn.CONCAT("Posibilidad de afectación ",IF(C24='Opciones Tratamiento'!$E$2,"económica",IF(C24='Opciones Tratamiento'!$E$4,"económica y reputacional",LOWER(C24)))," por ",LOWER(F24), ", debido a ",LOWER(G24))</f>
        <v>Posibilidad de afectación reputacional por 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 debido a posible conflictos de interés no gestionados 
tráfico de influencias
motivación económica</v>
      </c>
      <c r="I24" s="179" t="s">
        <v>200</v>
      </c>
      <c r="J24" s="181" t="s">
        <v>226</v>
      </c>
      <c r="K24" s="181" t="s">
        <v>241</v>
      </c>
      <c r="L24" s="185" t="str">
        <f>IF(OR(K24='Opciones Tratamiento'!$K$14,K24='Opciones Tratamiento'!$K$15,K24='Opciones Tratamiento'!$K$16),"Muy Baja",IF(OR(K24='Opciones Tratamiento'!$K$10,K24='Opciones Tratamiento'!$K$11,K24='Opciones Tratamiento'!$K$12,K24='Opciones Tratamiento'!$K$13),"Baja",IF(OR(K24='Opciones Tratamiento'!$K$4,K24='Opciones Tratamiento'!$K$5,K24='Opciones Tratamiento'!$K$6,K24='Opciones Tratamiento'!$K$7,K24='Opciones Tratamiento'!$K$8,K24='Opciones Tratamiento'!$K$9),"Media",IF(K24='Opciones Tratamiento'!$K$3,"Alta",IF(OR(K24='Opciones Tratamiento'!$K$2,K24='Opciones Tratamiento'!$K$17),"Muy Alta")))))</f>
        <v>Media</v>
      </c>
      <c r="M24" s="184">
        <f>IF(L24="","",IF(L24="Muy Baja",0.2,IF(L24="Baja",0.4,IF(L24="Media",0.6,IF(L24="Alta",0.8,IF(L24="Muy Alta",1,))))))</f>
        <v>0.6</v>
      </c>
      <c r="N24" s="184" t="s">
        <v>118</v>
      </c>
      <c r="O24" s="184" t="str">
        <f ca="1">IF(NOT(ISERROR(MATCH(N24,'Tabla Impacto'!$B$221:$B$223,0))),'Tabla Impacto'!$F$223&amp;"Por favor no seleccionar los criterios de impacto(Afectación Económica o presupuestal y Pérdida Reputacional)",N24)</f>
        <v>❌Por favor no seleccionar los criterios de impacto(Afectación Económica o presupuestal y Pérdida Reputacional)</v>
      </c>
      <c r="P24" s="184" t="s">
        <v>225</v>
      </c>
      <c r="Q24" s="184" t="s">
        <v>225</v>
      </c>
      <c r="R24" s="184" t="s">
        <v>225</v>
      </c>
      <c r="S24" s="184" t="s">
        <v>225</v>
      </c>
      <c r="T24" s="184" t="s">
        <v>225</v>
      </c>
      <c r="U24" s="184" t="s">
        <v>226</v>
      </c>
      <c r="V24" s="184" t="s">
        <v>225</v>
      </c>
      <c r="W24" s="184" t="s">
        <v>226</v>
      </c>
      <c r="X24" s="184" t="s">
        <v>225</v>
      </c>
      <c r="Y24" s="184" t="s">
        <v>225</v>
      </c>
      <c r="Z24" s="184" t="s">
        <v>225</v>
      </c>
      <c r="AA24" s="184" t="s">
        <v>225</v>
      </c>
      <c r="AB24" s="184" t="s">
        <v>225</v>
      </c>
      <c r="AC24" s="184" t="s">
        <v>225</v>
      </c>
      <c r="AD24" s="184" t="s">
        <v>225</v>
      </c>
      <c r="AE24" s="184" t="s">
        <v>226</v>
      </c>
      <c r="AF24" s="184" t="s">
        <v>225</v>
      </c>
      <c r="AG24" s="184" t="s">
        <v>225</v>
      </c>
      <c r="AH24" s="184" t="s">
        <v>226</v>
      </c>
      <c r="AI24" s="185" t="str">
        <f>IF(OR(D24='Opciones Tratamiento'!$H$2,D24='Opciones Tratamiento'!$H$4),IF(OR(O24='Tabla Impacto'!$C$11,O24='Tabla Impacto'!$D$11),"Leve",IF(OR(O24='Tabla Impacto'!$C$12,O24='Tabla Impacto'!$D$12),"Menor",IF(OR(O24='Tabla Impacto'!$C$13,O24='Tabla Impacto'!$D$13),"Moderado",IF(OR(O24='Tabla Impacto'!$C$14,O24='Tabla Impacto'!$D$14),"Mayor",IF(OR(O24='Tabla Impacto'!$C$15,O24='Tabla Impacto'!$D$15),"Catastrófico",""))))),IF(D24='Opciones Tratamiento'!$H$3,IF(COUNTIF('Mapa final'!P24:AH24,"Si")&lt;=5,"Moderado",IF(AND(COUNTIF('Mapa final'!P24:AH24,"Si")&gt;5,COUNTIF('Mapa final'!P24:AH24,"Si")&lt;=10),"Mayor",IF(COUNTIF('Mapa final'!P24:AH24,"Si")&gt;10,"Catastrófico","")))))</f>
        <v>Catastrófico</v>
      </c>
      <c r="AJ24" s="184">
        <f>IF(AI24="","",IF(AI24="Leve",0.2,IF(AI24="Menor",0.4,IF(AI24="Moderado",0.6,IF(AI24="Mayor",0.8,IF(AI24="Catastrófico",1,))))))</f>
        <v>1</v>
      </c>
      <c r="AK24" s="189" t="str">
        <f>IF(OR(AND(L24="Muy Baja",AI24="Leve"),AND(L24="Muy Baja",AI24="Menor"),AND(L24="Baja",AI24="Leve")),"Bajo",IF(OR(AND(L24="Muy baja",AI24="Moderado"),AND(L24="Baja",AI24="Menor"),AND(L24="Baja",AI24="Moderado"),AND(L24="Media",AI24="Leve"),AND(L24="Media",AI24="Menor"),AND(L24="Media",AI24="Moderado"),AND(L24="Alta",AI24="Leve"),AND(L24="Alta",AI24="Menor")),"Moderado",IF(OR(AND(L24="Muy Baja",AI24="Mayor"),AND(L24="Baja",AI24="Mayor"),AND(L24="Media",AI24="Mayor"),AND(L24="Alta",AI24="Moderado"),AND(L24="Alta",AI24="Mayor"),AND(L24="Muy Alta",AI24="Leve"),AND(L24="Muy Alta",AI24="Menor"),AND(L24="Muy Alta",AI24="Moderado"),AND(L24="Muy Alta",AI24="Mayor")),"Alto",IF(OR(AND(L24="Muy Baja",AI24="Catastrófico"),AND(L24="Baja",AI24="Catastrófico"),AND(L24="Media",AI24="Catastrófico"),AND(L24="Alta",AI24="Catastrófico"),AND(L24="Muy Alta",AI24="Catastrófico")),"Extremo",""))))</f>
        <v>Extremo</v>
      </c>
      <c r="AL24" s="121">
        <v>1</v>
      </c>
      <c r="AM24" s="121"/>
      <c r="AN24" s="121" t="e">
        <f>VLOOKUP(AM24,'Opciones Tratamiento'!$M$2:$O$37,3,FALSE)</f>
        <v>#N/A</v>
      </c>
      <c r="AO24" s="124" t="e">
        <f>VLOOKUP(AM24,'Opciones Tratamiento'!$M$2:$O$37,2,FALSE)</f>
        <v>#N/A</v>
      </c>
      <c r="AP24" s="125" t="s">
        <v>417</v>
      </c>
      <c r="AQ24" s="121" t="str">
        <f t="shared" ref="AQ24:AQ29" si="26">IF(OR(AR24="Preventivo",AR24="Detectivo"),"Probabilidad",IF(AR24="Correctivo","Impacto",""))</f>
        <v>Probabilidad</v>
      </c>
      <c r="AR24" s="126" t="s">
        <v>161</v>
      </c>
      <c r="AS24" s="126" t="s">
        <v>169</v>
      </c>
      <c r="AT24" s="127" t="str">
        <f t="shared" ref="AT24:AT29" si="27">IF(AND(AR24="Preventivo",AS24="Automático"),"50%",IF(AND(AR24="Preventivo",AS24="Manual"),"40%",IF(AND(AR24="Detectivo",AS24="Automático"),"40%",IF(AND(AR24="Detectivo",AS24="Manual"),"30%",IF(AND(AR24="Correctivo",AS24="Automático"),"35%",IF(AND(AR24="Correctivo",AS24="Manual"),"25%",""))))))</f>
        <v>40%</v>
      </c>
      <c r="AU24" s="126" t="s">
        <v>172</v>
      </c>
      <c r="AV24" s="126" t="s">
        <v>177</v>
      </c>
      <c r="AW24" s="126" t="s">
        <v>181</v>
      </c>
      <c r="AX24" s="128">
        <f>IFERROR(IF(AQ24="Probabilidad",(M24-(+M24*AT24)),IF(AQ24="Impacto",M24,"")),"")</f>
        <v>0.36</v>
      </c>
      <c r="AY24" s="129" t="str">
        <f t="shared" ref="AY24:AY29" si="28">IFERROR(IF(AX24="","",IF(AX24&lt;=0.2,"Muy Baja",IF(AX24&lt;=0.4,"Baja",IF(AX24&lt;=0.6,"Media",IF(AX24&lt;=0.8,"Alta","Muy Alta"))))),"")</f>
        <v>Baja</v>
      </c>
      <c r="AZ24" s="127">
        <f t="shared" ref="AZ24:AZ29" si="29">+AX24</f>
        <v>0.36</v>
      </c>
      <c r="BA24" s="129" t="str">
        <f t="shared" ref="BA24:BA29" si="30">IFERROR(IF(BB24="","",IF(BB24&lt;=0.2,"Leve",IF(BB24&lt;=0.4,"Menor",IF(BB24&lt;=0.6,"Moderado",IF(BB24&lt;=0.8,"Mayor","Catastrófico"))))),"")</f>
        <v>Catastrófico</v>
      </c>
      <c r="BB24" s="127">
        <f>IFERROR(IF(AQ24="Impacto",(AJ24-(+AJ24*AT24)),IF(AQ24="Probabilidad",AJ24,"")),"")</f>
        <v>1</v>
      </c>
      <c r="BC24" s="130" t="str">
        <f t="shared" ref="BC24:BC29" si="31">IFERROR(IF(OR(AND(AY24="Muy Baja",BA24="Leve"),AND(AY24="Muy Baja",BA24="Menor"),AND(AY24="Baja",BA24="Leve")),"Bajo",IF(OR(AND(AY24="Muy baja",BA24="Moderado"),AND(AY24="Baja",BA24="Menor"),AND(AY24="Baja",BA24="Moderado"),AND(AY24="Media",BA24="Leve"),AND(AY24="Media",BA24="Menor"),AND(AY24="Media",BA24="Moderado"),AND(AY24="Alta",BA24="Leve"),AND(AY24="Alta",BA24="Menor")),"Moderado",IF(OR(AND(AY24="Muy Baja",BA24="Mayor"),AND(AY24="Baja",BA24="Mayor"),AND(AY24="Media",BA24="Mayor"),AND(AY24="Alta",BA24="Moderado"),AND(AY24="Alta",BA24="Mayor"),AND(AY24="Muy Alta",BA24="Leve"),AND(AY24="Muy Alta",BA24="Menor"),AND(AY24="Muy Alta",BA24="Moderado"),AND(AY24="Muy Alta",BA24="Mayor")),"Alto",IF(OR(AND(AY24="Muy Baja",BA24="Catastrófico"),AND(AY24="Baja",BA24="Catastrófico"),AND(AY24="Media",BA24="Catastrófico"),AND(AY24="Alta",BA24="Catastrófico"),AND(AY24="Muy Alta",BA24="Catastrófico")),"Extremo","")))),"")</f>
        <v>Extremo</v>
      </c>
      <c r="BD24" s="126" t="s">
        <v>192</v>
      </c>
      <c r="BE24" s="122"/>
      <c r="BF24" s="121"/>
      <c r="BG24" s="131"/>
      <c r="BH24" s="131"/>
      <c r="BI24" s="122"/>
      <c r="BJ24" s="121"/>
      <c r="BK24" s="18"/>
      <c r="BL24" s="18"/>
      <c r="BM24" s="18"/>
      <c r="BN24" s="18"/>
      <c r="BO24" s="18"/>
      <c r="BP24" s="18"/>
      <c r="BQ24" s="18"/>
      <c r="BR24" s="18"/>
      <c r="BS24" s="18"/>
      <c r="BT24" s="18"/>
      <c r="BU24" s="18"/>
      <c r="BV24" s="18"/>
      <c r="BW24" s="18"/>
      <c r="BX24" s="18"/>
      <c r="BY24" s="18"/>
      <c r="BZ24" s="18"/>
      <c r="CA24" s="18"/>
      <c r="CB24" s="18"/>
      <c r="CC24" s="18"/>
      <c r="CD24" s="18"/>
    </row>
    <row r="25" spans="1:82" ht="89.45" customHeight="1" x14ac:dyDescent="0.3">
      <c r="A25" s="180"/>
      <c r="B25" s="226"/>
      <c r="C25" s="226"/>
      <c r="D25" s="180"/>
      <c r="E25" s="180"/>
      <c r="F25" s="188"/>
      <c r="G25" s="188"/>
      <c r="H25" s="180"/>
      <c r="I25" s="180"/>
      <c r="J25" s="180"/>
      <c r="K25" s="180"/>
      <c r="L25" s="180"/>
      <c r="M25" s="180"/>
      <c r="N25" s="180"/>
      <c r="O25" s="180"/>
      <c r="P25" s="184"/>
      <c r="Q25" s="184"/>
      <c r="R25" s="184"/>
      <c r="S25" s="184"/>
      <c r="T25" s="184"/>
      <c r="U25" s="184"/>
      <c r="V25" s="184"/>
      <c r="W25" s="184"/>
      <c r="X25" s="184"/>
      <c r="Y25" s="184"/>
      <c r="Z25" s="184"/>
      <c r="AA25" s="184"/>
      <c r="AB25" s="184"/>
      <c r="AC25" s="184"/>
      <c r="AD25" s="184"/>
      <c r="AE25" s="184"/>
      <c r="AF25" s="184"/>
      <c r="AG25" s="184"/>
      <c r="AH25" s="184"/>
      <c r="AI25" s="180"/>
      <c r="AJ25" s="180"/>
      <c r="AK25" s="180"/>
      <c r="AL25" s="121">
        <v>2</v>
      </c>
      <c r="AM25" s="121"/>
      <c r="AN25" s="121" t="e">
        <f>VLOOKUP(AM25,'Opciones Tratamiento'!$M$2:$O$37,3,FALSE)</f>
        <v>#N/A</v>
      </c>
      <c r="AO25" s="124" t="e">
        <f>VLOOKUP(AM25,'Opciones Tratamiento'!$M$2:$O$37,2,FALSE)</f>
        <v>#N/A</v>
      </c>
      <c r="AP25" s="125" t="s">
        <v>418</v>
      </c>
      <c r="AQ25" s="121" t="str">
        <f t="shared" si="26"/>
        <v>Probabilidad</v>
      </c>
      <c r="AR25" s="126" t="s">
        <v>161</v>
      </c>
      <c r="AS25" s="126" t="s">
        <v>169</v>
      </c>
      <c r="AT25" s="127" t="str">
        <f t="shared" si="27"/>
        <v>40%</v>
      </c>
      <c r="AU25" s="126" t="s">
        <v>172</v>
      </c>
      <c r="AV25" s="126" t="s">
        <v>177</v>
      </c>
      <c r="AW25" s="126" t="s">
        <v>181</v>
      </c>
      <c r="AX25" s="128">
        <f>IFERROR(IF(AND(AQ24="Probabilidad",AQ25="Probabilidad"),(AZ24-(+AZ24*AT25)),IF(AQ25="Probabilidad",(M24-(+M24*AT25)),IF(AQ25="Impacto",AZ24,""))),"")</f>
        <v>0.216</v>
      </c>
      <c r="AY25" s="129" t="str">
        <f t="shared" si="28"/>
        <v>Baja</v>
      </c>
      <c r="AZ25" s="127">
        <f t="shared" si="29"/>
        <v>0.216</v>
      </c>
      <c r="BA25" s="129" t="str">
        <f t="shared" si="30"/>
        <v>Catastrófico</v>
      </c>
      <c r="BB25" s="127">
        <f>IFERROR(IF(AND(AQ24="Impacto",AQ25="Impacto"),(BB20-(+BB20*AT25)),IF(AQ25="Impacto",($AJ$10-(+$AJ$10*AT25)),IF(AQ25="Probabilidad",BB20,""))),"")</f>
        <v>1</v>
      </c>
      <c r="BC25" s="130" t="str">
        <f t="shared" si="31"/>
        <v>Extremo</v>
      </c>
      <c r="BD25" s="126" t="s">
        <v>192</v>
      </c>
      <c r="BE25" s="122"/>
      <c r="BF25" s="121"/>
      <c r="BG25" s="131"/>
      <c r="BH25" s="131"/>
      <c r="BI25" s="122"/>
      <c r="BJ25" s="121"/>
      <c r="BK25" s="18"/>
      <c r="BL25" s="18"/>
      <c r="BM25" s="18"/>
      <c r="BN25" s="18"/>
      <c r="BO25" s="18"/>
      <c r="BP25" s="18"/>
      <c r="BQ25" s="18"/>
      <c r="BR25" s="18"/>
      <c r="BS25" s="18"/>
      <c r="BT25" s="18"/>
      <c r="BU25" s="18"/>
      <c r="BV25" s="18"/>
      <c r="BW25" s="18"/>
      <c r="BX25" s="18"/>
      <c r="BY25" s="18"/>
      <c r="BZ25" s="18"/>
      <c r="CA25" s="18"/>
      <c r="CB25" s="18"/>
      <c r="CC25" s="18"/>
      <c r="CD25" s="18"/>
    </row>
    <row r="26" spans="1:82" ht="89.45" customHeight="1" x14ac:dyDescent="0.3">
      <c r="A26" s="180"/>
      <c r="B26" s="226"/>
      <c r="C26" s="226"/>
      <c r="D26" s="180"/>
      <c r="E26" s="180"/>
      <c r="F26" s="188"/>
      <c r="G26" s="188"/>
      <c r="H26" s="180"/>
      <c r="I26" s="180"/>
      <c r="J26" s="180"/>
      <c r="K26" s="180"/>
      <c r="L26" s="180"/>
      <c r="M26" s="180"/>
      <c r="N26" s="180"/>
      <c r="O26" s="180"/>
      <c r="P26" s="184"/>
      <c r="Q26" s="184"/>
      <c r="R26" s="184"/>
      <c r="S26" s="184"/>
      <c r="T26" s="184"/>
      <c r="U26" s="184"/>
      <c r="V26" s="184"/>
      <c r="W26" s="184"/>
      <c r="X26" s="184"/>
      <c r="Y26" s="184"/>
      <c r="Z26" s="184"/>
      <c r="AA26" s="184"/>
      <c r="AB26" s="184"/>
      <c r="AC26" s="184"/>
      <c r="AD26" s="184"/>
      <c r="AE26" s="184"/>
      <c r="AF26" s="184"/>
      <c r="AG26" s="184"/>
      <c r="AH26" s="184"/>
      <c r="AI26" s="180"/>
      <c r="AJ26" s="180"/>
      <c r="AK26" s="180"/>
      <c r="AL26" s="121">
        <v>3</v>
      </c>
      <c r="AM26" s="121"/>
      <c r="AN26" s="121" t="e">
        <f>VLOOKUP(AM26,'Opciones Tratamiento'!$M$2:$O$37,3,FALSE)</f>
        <v>#N/A</v>
      </c>
      <c r="AO26" s="124" t="e">
        <f>VLOOKUP(AM26,'Opciones Tratamiento'!$M$2:$O$37,2,FALSE)</f>
        <v>#N/A</v>
      </c>
      <c r="AP26" s="125" t="s">
        <v>475</v>
      </c>
      <c r="AQ26" s="121" t="str">
        <f t="shared" si="26"/>
        <v>Probabilidad</v>
      </c>
      <c r="AR26" s="126" t="s">
        <v>161</v>
      </c>
      <c r="AS26" s="126" t="s">
        <v>169</v>
      </c>
      <c r="AT26" s="127" t="str">
        <f t="shared" si="27"/>
        <v>40%</v>
      </c>
      <c r="AU26" s="126" t="s">
        <v>172</v>
      </c>
      <c r="AV26" s="126" t="s">
        <v>177</v>
      </c>
      <c r="AW26" s="126" t="s">
        <v>181</v>
      </c>
      <c r="AX26" s="128">
        <f t="shared" ref="AX26:AX29" si="32">IFERROR(IF(AND(AQ25="Probabilidad",AQ26="Probabilidad"),(AZ25-(+AZ25*AT26)),IF(AND(AQ25="Impacto",AQ26="Probabilidad"),(AZ24-(+AZ24*AT26)),IF(AQ26="Impacto",AZ25,""))),"")</f>
        <v>0.12959999999999999</v>
      </c>
      <c r="AY26" s="129" t="str">
        <f t="shared" si="28"/>
        <v>Muy Baja</v>
      </c>
      <c r="AZ26" s="127">
        <f t="shared" si="29"/>
        <v>0.12959999999999999</v>
      </c>
      <c r="BA26" s="129" t="str">
        <f t="shared" si="30"/>
        <v>Catastrófico</v>
      </c>
      <c r="BB26" s="127">
        <f t="shared" ref="BB26:BB29" si="33">IFERROR(IF(AND(AQ25="Impacto",AQ26="Impacto"),(BB25-(+BB25*AT26)),IF(AND(AQ25="Probabilidad",AQ26="Impacto"),(BB24-(+BB24*AT26)),IF(AQ26="Probabilidad",BB25,""))),"")</f>
        <v>1</v>
      </c>
      <c r="BC26" s="130" t="str">
        <f t="shared" si="31"/>
        <v>Extremo</v>
      </c>
      <c r="BD26" s="126" t="s">
        <v>192</v>
      </c>
      <c r="BE26" s="122"/>
      <c r="BF26" s="121"/>
      <c r="BG26" s="131"/>
      <c r="BH26" s="131"/>
      <c r="BI26" s="122"/>
      <c r="BJ26" s="121"/>
      <c r="BK26" s="18"/>
      <c r="BL26" s="18"/>
      <c r="BM26" s="18"/>
      <c r="BN26" s="18"/>
      <c r="BO26" s="18"/>
      <c r="BP26" s="18"/>
      <c r="BQ26" s="18"/>
      <c r="BR26" s="18"/>
      <c r="BS26" s="18"/>
      <c r="BT26" s="18"/>
      <c r="BU26" s="18"/>
      <c r="BV26" s="18"/>
      <c r="BW26" s="18"/>
      <c r="BX26" s="18"/>
      <c r="BY26" s="18"/>
      <c r="BZ26" s="18"/>
      <c r="CA26" s="18"/>
      <c r="CB26" s="18"/>
      <c r="CC26" s="18"/>
      <c r="CD26" s="18"/>
    </row>
    <row r="27" spans="1:82" ht="89.45" customHeight="1" x14ac:dyDescent="0.3">
      <c r="A27" s="180"/>
      <c r="B27" s="226"/>
      <c r="C27" s="226"/>
      <c r="D27" s="180"/>
      <c r="E27" s="180"/>
      <c r="F27" s="188"/>
      <c r="G27" s="188"/>
      <c r="H27" s="180"/>
      <c r="I27" s="180"/>
      <c r="J27" s="180"/>
      <c r="K27" s="180"/>
      <c r="L27" s="180"/>
      <c r="M27" s="180"/>
      <c r="N27" s="180"/>
      <c r="O27" s="180"/>
      <c r="P27" s="184"/>
      <c r="Q27" s="184"/>
      <c r="R27" s="184"/>
      <c r="S27" s="184"/>
      <c r="T27" s="184"/>
      <c r="U27" s="184"/>
      <c r="V27" s="184"/>
      <c r="W27" s="184"/>
      <c r="X27" s="184"/>
      <c r="Y27" s="184"/>
      <c r="Z27" s="184"/>
      <c r="AA27" s="184"/>
      <c r="AB27" s="184"/>
      <c r="AC27" s="184"/>
      <c r="AD27" s="184"/>
      <c r="AE27" s="184"/>
      <c r="AF27" s="184"/>
      <c r="AG27" s="184"/>
      <c r="AH27" s="184"/>
      <c r="AI27" s="180"/>
      <c r="AJ27" s="180"/>
      <c r="AK27" s="180"/>
      <c r="AL27" s="121">
        <v>4</v>
      </c>
      <c r="AM27" s="121"/>
      <c r="AN27" s="121" t="e">
        <f>VLOOKUP(AM27,'Opciones Tratamiento'!$M$2:$O$37,3,FALSE)</f>
        <v>#N/A</v>
      </c>
      <c r="AO27" s="124" t="e">
        <f>VLOOKUP(AM27,'Opciones Tratamiento'!$M$2:$O$37,2,FALSE)</f>
        <v>#N/A</v>
      </c>
      <c r="AP27" s="125" t="s">
        <v>419</v>
      </c>
      <c r="AQ27" s="121" t="str">
        <f t="shared" si="26"/>
        <v>Probabilidad</v>
      </c>
      <c r="AR27" s="126" t="s">
        <v>161</v>
      </c>
      <c r="AS27" s="126" t="s">
        <v>169</v>
      </c>
      <c r="AT27" s="127" t="str">
        <f t="shared" si="27"/>
        <v>40%</v>
      </c>
      <c r="AU27" s="126" t="s">
        <v>172</v>
      </c>
      <c r="AV27" s="126" t="s">
        <v>177</v>
      </c>
      <c r="AW27" s="126" t="s">
        <v>181</v>
      </c>
      <c r="AX27" s="128">
        <f t="shared" si="32"/>
        <v>7.7759999999999996E-2</v>
      </c>
      <c r="AY27" s="129" t="str">
        <f t="shared" si="28"/>
        <v>Muy Baja</v>
      </c>
      <c r="AZ27" s="127">
        <f t="shared" si="29"/>
        <v>7.7759999999999996E-2</v>
      </c>
      <c r="BA27" s="129" t="str">
        <f t="shared" si="30"/>
        <v>Catastrófico</v>
      </c>
      <c r="BB27" s="127">
        <f t="shared" si="33"/>
        <v>1</v>
      </c>
      <c r="BC27" s="130" t="str">
        <f t="shared" si="31"/>
        <v>Extremo</v>
      </c>
      <c r="BD27" s="126" t="s">
        <v>192</v>
      </c>
      <c r="BE27" s="122"/>
      <c r="BF27" s="121"/>
      <c r="BG27" s="131"/>
      <c r="BH27" s="131"/>
      <c r="BI27" s="122"/>
      <c r="BJ27" s="121"/>
      <c r="BK27" s="18"/>
      <c r="BL27" s="18"/>
      <c r="BM27" s="18"/>
      <c r="BN27" s="18"/>
      <c r="BO27" s="18"/>
      <c r="BP27" s="18"/>
      <c r="BQ27" s="18"/>
      <c r="BR27" s="18"/>
      <c r="BS27" s="18"/>
      <c r="BT27" s="18"/>
      <c r="BU27" s="18"/>
      <c r="BV27" s="18"/>
      <c r="BW27" s="18"/>
      <c r="BX27" s="18"/>
      <c r="BY27" s="18"/>
      <c r="BZ27" s="18"/>
      <c r="CA27" s="18"/>
      <c r="CB27" s="18"/>
      <c r="CC27" s="18"/>
      <c r="CD27" s="18"/>
    </row>
    <row r="28" spans="1:82" ht="89.45" customHeight="1" x14ac:dyDescent="0.3">
      <c r="A28" s="180"/>
      <c r="B28" s="226"/>
      <c r="C28" s="226"/>
      <c r="D28" s="180"/>
      <c r="E28" s="180"/>
      <c r="F28" s="188"/>
      <c r="G28" s="188"/>
      <c r="H28" s="180"/>
      <c r="I28" s="180"/>
      <c r="J28" s="180"/>
      <c r="K28" s="180"/>
      <c r="L28" s="180"/>
      <c r="M28" s="180"/>
      <c r="N28" s="180"/>
      <c r="O28" s="180"/>
      <c r="P28" s="184"/>
      <c r="Q28" s="184"/>
      <c r="R28" s="184"/>
      <c r="S28" s="184"/>
      <c r="T28" s="184"/>
      <c r="U28" s="184"/>
      <c r="V28" s="184"/>
      <c r="W28" s="184"/>
      <c r="X28" s="184"/>
      <c r="Y28" s="184"/>
      <c r="Z28" s="184"/>
      <c r="AA28" s="184"/>
      <c r="AB28" s="184"/>
      <c r="AC28" s="184"/>
      <c r="AD28" s="184"/>
      <c r="AE28" s="184"/>
      <c r="AF28" s="184"/>
      <c r="AG28" s="184"/>
      <c r="AH28" s="184"/>
      <c r="AI28" s="180"/>
      <c r="AJ28" s="180"/>
      <c r="AK28" s="180"/>
      <c r="AL28" s="121">
        <v>5</v>
      </c>
      <c r="AM28" s="121"/>
      <c r="AN28" s="121" t="e">
        <f>VLOOKUP(AM28,'Opciones Tratamiento'!$M$2:$O$37,3,FALSE)</f>
        <v>#N/A</v>
      </c>
      <c r="AO28" s="124" t="e">
        <f>VLOOKUP(AM28,'Opciones Tratamiento'!$M$2:$O$37,2,FALSE)</f>
        <v>#N/A</v>
      </c>
      <c r="AP28" s="125" t="s">
        <v>420</v>
      </c>
      <c r="AQ28" s="121" t="str">
        <f t="shared" si="26"/>
        <v>Impacto</v>
      </c>
      <c r="AR28" s="126" t="s">
        <v>165</v>
      </c>
      <c r="AS28" s="126" t="s">
        <v>169</v>
      </c>
      <c r="AT28" s="127" t="str">
        <f t="shared" si="27"/>
        <v>25%</v>
      </c>
      <c r="AU28" s="126" t="s">
        <v>172</v>
      </c>
      <c r="AV28" s="126" t="s">
        <v>177</v>
      </c>
      <c r="AW28" s="126" t="s">
        <v>181</v>
      </c>
      <c r="AX28" s="128">
        <f t="shared" si="32"/>
        <v>7.7759999999999996E-2</v>
      </c>
      <c r="AY28" s="129" t="str">
        <f t="shared" si="28"/>
        <v>Muy Baja</v>
      </c>
      <c r="AZ28" s="127">
        <f t="shared" si="29"/>
        <v>7.7759999999999996E-2</v>
      </c>
      <c r="BA28" s="129" t="str">
        <f t="shared" si="30"/>
        <v>Mayor</v>
      </c>
      <c r="BB28" s="127">
        <f t="shared" si="33"/>
        <v>0.75</v>
      </c>
      <c r="BC28" s="130" t="str">
        <f t="shared" si="31"/>
        <v>Alto</v>
      </c>
      <c r="BD28" s="126" t="s">
        <v>192</v>
      </c>
      <c r="BE28" s="122"/>
      <c r="BF28" s="121"/>
      <c r="BG28" s="131"/>
      <c r="BH28" s="131"/>
      <c r="BI28" s="122"/>
      <c r="BJ28" s="121"/>
      <c r="BK28" s="18"/>
      <c r="BL28" s="18"/>
      <c r="BM28" s="18"/>
      <c r="BN28" s="18"/>
      <c r="BO28" s="18"/>
      <c r="BP28" s="18"/>
      <c r="BQ28" s="18"/>
      <c r="BR28" s="18"/>
      <c r="BS28" s="18"/>
      <c r="BT28" s="18"/>
      <c r="BU28" s="18"/>
      <c r="BV28" s="18"/>
      <c r="BW28" s="18"/>
      <c r="BX28" s="18"/>
      <c r="BY28" s="18"/>
      <c r="BZ28" s="18"/>
      <c r="CA28" s="18"/>
      <c r="CB28" s="18"/>
      <c r="CC28" s="18"/>
      <c r="CD28" s="18"/>
    </row>
    <row r="29" spans="1:82" ht="89.45" customHeight="1" x14ac:dyDescent="0.35">
      <c r="A29" s="180"/>
      <c r="B29" s="226"/>
      <c r="C29" s="226"/>
      <c r="D29" s="180"/>
      <c r="E29" s="180"/>
      <c r="F29" s="188"/>
      <c r="G29" s="188"/>
      <c r="H29" s="180"/>
      <c r="I29" s="180"/>
      <c r="J29" s="180"/>
      <c r="K29" s="180"/>
      <c r="L29" s="180"/>
      <c r="M29" s="180"/>
      <c r="N29" s="180"/>
      <c r="O29" s="180"/>
      <c r="P29" s="184"/>
      <c r="Q29" s="184"/>
      <c r="R29" s="184"/>
      <c r="S29" s="184"/>
      <c r="T29" s="184"/>
      <c r="U29" s="184"/>
      <c r="V29" s="184"/>
      <c r="W29" s="184"/>
      <c r="X29" s="184"/>
      <c r="Y29" s="184"/>
      <c r="Z29" s="184"/>
      <c r="AA29" s="184"/>
      <c r="AB29" s="184"/>
      <c r="AC29" s="184"/>
      <c r="AD29" s="184"/>
      <c r="AE29" s="184"/>
      <c r="AF29" s="184"/>
      <c r="AG29" s="184"/>
      <c r="AH29" s="184"/>
      <c r="AI29" s="180"/>
      <c r="AJ29" s="180"/>
      <c r="AK29" s="180"/>
      <c r="AL29" s="121">
        <v>6</v>
      </c>
      <c r="AM29" s="121"/>
      <c r="AN29" s="121" t="e">
        <f>VLOOKUP(AM29,'Opciones Tratamiento'!$M$2:$O$37,3,FALSE)</f>
        <v>#N/A</v>
      </c>
      <c r="AO29" s="124" t="e">
        <f>VLOOKUP(AM29,'Opciones Tratamiento'!$M$2:$O$37,2,FALSE)</f>
        <v>#N/A</v>
      </c>
      <c r="AP29" s="125" t="s">
        <v>476</v>
      </c>
      <c r="AQ29" s="121" t="str">
        <f t="shared" si="26"/>
        <v>Impacto</v>
      </c>
      <c r="AR29" s="126" t="s">
        <v>165</v>
      </c>
      <c r="AS29" s="126" t="s">
        <v>169</v>
      </c>
      <c r="AT29" s="127" t="str">
        <f t="shared" si="27"/>
        <v>25%</v>
      </c>
      <c r="AU29" s="126" t="s">
        <v>172</v>
      </c>
      <c r="AV29" s="126" t="s">
        <v>177</v>
      </c>
      <c r="AW29" s="126" t="s">
        <v>181</v>
      </c>
      <c r="AX29" s="128">
        <f t="shared" si="32"/>
        <v>7.7759999999999996E-2</v>
      </c>
      <c r="AY29" s="129" t="str">
        <f t="shared" si="28"/>
        <v>Muy Baja</v>
      </c>
      <c r="AZ29" s="127">
        <f t="shared" si="29"/>
        <v>7.7759999999999996E-2</v>
      </c>
      <c r="BA29" s="129" t="str">
        <f t="shared" si="30"/>
        <v>Moderado</v>
      </c>
      <c r="BB29" s="127">
        <f t="shared" si="33"/>
        <v>0.5625</v>
      </c>
      <c r="BC29" s="130" t="str">
        <f t="shared" si="31"/>
        <v>Moderado</v>
      </c>
      <c r="BD29" s="126" t="s">
        <v>192</v>
      </c>
      <c r="BE29" s="122"/>
      <c r="BF29" s="121"/>
      <c r="BG29" s="131"/>
      <c r="BH29" s="131"/>
      <c r="BI29" s="122"/>
      <c r="BJ29" s="142" t="s">
        <v>488</v>
      </c>
      <c r="BK29" s="18"/>
      <c r="BL29" s="18"/>
      <c r="BM29" s="18"/>
      <c r="BN29" s="18"/>
      <c r="BO29" s="18"/>
      <c r="BP29" s="18"/>
      <c r="BQ29" s="18"/>
      <c r="BR29" s="18"/>
      <c r="BS29" s="18"/>
      <c r="BT29" s="18"/>
      <c r="BU29" s="18"/>
      <c r="BV29" s="18"/>
      <c r="BW29" s="18"/>
      <c r="BX29" s="18"/>
      <c r="BY29" s="18"/>
      <c r="BZ29" s="18"/>
      <c r="CA29" s="18"/>
      <c r="CB29" s="18"/>
      <c r="CC29" s="18"/>
      <c r="CD29" s="18"/>
    </row>
    <row r="30" spans="1:82" ht="81.599999999999994" customHeight="1" x14ac:dyDescent="0.3">
      <c r="A30" s="181">
        <v>6</v>
      </c>
      <c r="B30" s="179" t="s">
        <v>421</v>
      </c>
      <c r="C30" s="179" t="s">
        <v>189</v>
      </c>
      <c r="D30" s="179" t="s">
        <v>222</v>
      </c>
      <c r="E30" s="179"/>
      <c r="F30" s="188" t="s">
        <v>422</v>
      </c>
      <c r="G30" s="188" t="s">
        <v>423</v>
      </c>
      <c r="H30" s="179" t="str">
        <f>_xlfn.CONCAT("Posibilidad de afectación ",IF(C30='Opciones Tratamiento'!$E$2,"económica",IF(C30='Opciones Tratamiento'!$E$4,"económica y reputacional",LOWER(C30)))," por ",LOWER(F30), ", debido a ",LOWER(G30))</f>
        <v>Posibilidad de afectación reputacional por favorecer a privados, con relación a un  informe de seguimiento, omitiendo su traslado a medidas especiales, debido a falta de información clara y debilidad en canales de acceso a la publicidad de la normatividad vigente y de los parámetros técnicos de los trámites de la delegada.
posibles conflictos de interés del servidor encargado de realizar el seguimiento del proyecto de inversión"</v>
      </c>
      <c r="I30" s="179" t="s">
        <v>200</v>
      </c>
      <c r="J30" s="181" t="s">
        <v>226</v>
      </c>
      <c r="K30" s="181" t="s">
        <v>238</v>
      </c>
      <c r="L30" s="185" t="str">
        <f>IF(OR(K30='Opciones Tratamiento'!$K$14,K30='Opciones Tratamiento'!$K$15,K30='Opciones Tratamiento'!$K$16),"Muy Baja",IF(OR(K30='Opciones Tratamiento'!$K$10,K30='Opciones Tratamiento'!$K$11,K30='Opciones Tratamiento'!$K$12,K30='Opciones Tratamiento'!$K$13),"Baja",IF(OR(K30='Opciones Tratamiento'!$K$4,K30='Opciones Tratamiento'!$K$5,K30='Opciones Tratamiento'!$K$6,K30='Opciones Tratamiento'!$K$7,K30='Opciones Tratamiento'!$K$8,K30='Opciones Tratamiento'!$K$9),"Media",IF(K30='Opciones Tratamiento'!$K$3,"Alta",IF(OR(K30='Opciones Tratamiento'!$K$2,K30='Opciones Tratamiento'!$K$17),"Muy Alta")))))</f>
        <v>Media</v>
      </c>
      <c r="M30" s="184">
        <f>IF(L30="","",IF(L30="Muy Baja",0.2,IF(L30="Baja",0.4,IF(L30="Media",0.6,IF(L30="Alta",0.8,IF(L30="Muy Alta",1,))))))</f>
        <v>0.6</v>
      </c>
      <c r="N30" s="184" t="s">
        <v>118</v>
      </c>
      <c r="O30" s="184" t="str">
        <f ca="1">IF(NOT(ISERROR(MATCH(N30,'Tabla Impacto'!$B$221:$B$223,0))),'Tabla Impacto'!$F$223&amp;"Por favor no seleccionar los criterios de impacto(Afectación Económica o presupuestal y Pérdida Reputacional)",N30)</f>
        <v>❌Por favor no seleccionar los criterios de impacto(Afectación Económica o presupuestal y Pérdida Reputacional)</v>
      </c>
      <c r="P30" s="184" t="s">
        <v>225</v>
      </c>
      <c r="Q30" s="184" t="s">
        <v>225</v>
      </c>
      <c r="R30" s="184" t="s">
        <v>225</v>
      </c>
      <c r="S30" s="184" t="s">
        <v>225</v>
      </c>
      <c r="T30" s="184" t="s">
        <v>225</v>
      </c>
      <c r="U30" s="184" t="s">
        <v>226</v>
      </c>
      <c r="V30" s="184" t="s">
        <v>225</v>
      </c>
      <c r="W30" s="184" t="s">
        <v>225</v>
      </c>
      <c r="X30" s="184" t="s">
        <v>226</v>
      </c>
      <c r="Y30" s="184" t="s">
        <v>225</v>
      </c>
      <c r="Z30" s="184" t="s">
        <v>225</v>
      </c>
      <c r="AA30" s="184" t="s">
        <v>225</v>
      </c>
      <c r="AB30" s="184" t="s">
        <v>225</v>
      </c>
      <c r="AC30" s="184" t="s">
        <v>225</v>
      </c>
      <c r="AD30" s="184" t="s">
        <v>225</v>
      </c>
      <c r="AE30" s="184" t="s">
        <v>226</v>
      </c>
      <c r="AF30" s="184" t="s">
        <v>225</v>
      </c>
      <c r="AG30" s="184" t="s">
        <v>225</v>
      </c>
      <c r="AH30" s="184" t="s">
        <v>226</v>
      </c>
      <c r="AI30" s="185" t="str">
        <f>IF(OR(D30='Opciones Tratamiento'!$H$2,D30='Opciones Tratamiento'!$H$4),IF(OR(O30='Tabla Impacto'!$C$11,O30='Tabla Impacto'!$D$11),"Leve",IF(OR(O30='Tabla Impacto'!$C$12,O30='Tabla Impacto'!$D$12),"Menor",IF(OR(O30='Tabla Impacto'!$C$13,O30='Tabla Impacto'!$D$13),"Moderado",IF(OR(O30='Tabla Impacto'!$C$14,O30='Tabla Impacto'!$D$14),"Mayor",IF(OR(O30='Tabla Impacto'!$C$15,O30='Tabla Impacto'!$D$15),"Catastrófico",""))))),IF(D30='Opciones Tratamiento'!$H$3,IF(COUNTIF('Mapa final'!P30:AH30,"Si")&lt;=5,"Moderado",IF(AND(COUNTIF('Mapa final'!P30:AH30,"Si")&gt;5,COUNTIF('Mapa final'!P30:AH30,"Si")&lt;=10),"Mayor",IF(COUNTIF('Mapa final'!P30:AH30,"Si")&gt;10,"Catastrófico","")))))</f>
        <v>Catastrófico</v>
      </c>
      <c r="AJ30" s="184">
        <f>IF(AI30="","",IF(AI30="Leve",0.2,IF(AI30="Menor",0.4,IF(AI30="Moderado",0.6,IF(AI30="Mayor",0.8,IF(AI30="Catastrófico",1,))))))</f>
        <v>1</v>
      </c>
      <c r="AK30" s="189" t="str">
        <f>IF(OR(AND(L30="Muy Baja",AI30="Leve"),AND(L30="Muy Baja",AI30="Menor"),AND(L30="Baja",AI30="Leve")),"Bajo",IF(OR(AND(L30="Muy baja",AI30="Moderado"),AND(L30="Baja",AI30="Menor"),AND(L30="Baja",AI30="Moderado"),AND(L30="Media",AI30="Leve"),AND(L30="Media",AI30="Menor"),AND(L30="Media",AI30="Moderado"),AND(L30="Alta",AI30="Leve"),AND(L30="Alta",AI30="Menor")),"Moderado",IF(OR(AND(L30="Muy Baja",AI30="Mayor"),AND(L30="Baja",AI30="Mayor"),AND(L30="Media",AI30="Mayor"),AND(L30="Alta",AI30="Moderado"),AND(L30="Alta",AI30="Mayor"),AND(L30="Muy Alta",AI30="Leve"),AND(L30="Muy Alta",AI30="Menor"),AND(L30="Muy Alta",AI30="Moderado"),AND(L30="Muy Alta",AI30="Mayor")),"Alto",IF(OR(AND(L30="Muy Baja",AI30="Catastrófico"),AND(L30="Baja",AI30="Catastrófico"),AND(L30="Media",AI30="Catastrófico"),AND(L30="Alta",AI30="Catastrófico"),AND(L30="Muy Alta",AI30="Catastrófico")),"Extremo",""))))</f>
        <v>Extremo</v>
      </c>
      <c r="AL30" s="121">
        <v>1</v>
      </c>
      <c r="AM30" s="121"/>
      <c r="AN30" s="121" t="e">
        <f>VLOOKUP(AM30,'Opciones Tratamiento'!$M$2:$O$37,3,FALSE)</f>
        <v>#N/A</v>
      </c>
      <c r="AO30" s="124" t="e">
        <f>VLOOKUP(AM30,'Opciones Tratamiento'!$M$2:$O$37,2,FALSE)</f>
        <v>#N/A</v>
      </c>
      <c r="AP30" s="125" t="s">
        <v>424</v>
      </c>
      <c r="AQ30" s="121" t="str">
        <f t="shared" ref="AQ30:AQ34" si="34">IF(OR(AR30="Preventivo",AR30="Detectivo"),"Probabilidad",IF(AR30="Correctivo","Impacto",""))</f>
        <v>Probabilidad</v>
      </c>
      <c r="AR30" s="126" t="s">
        <v>161</v>
      </c>
      <c r="AS30" s="126" t="s">
        <v>169</v>
      </c>
      <c r="AT30" s="127" t="str">
        <f t="shared" ref="AT30:AT34" si="35">IF(AND(AR30="Preventivo",AS30="Automático"),"50%",IF(AND(AR30="Preventivo",AS30="Manual"),"40%",IF(AND(AR30="Detectivo",AS30="Automático"),"40%",IF(AND(AR30="Detectivo",AS30="Manual"),"30%",IF(AND(AR30="Correctivo",AS30="Automático"),"35%",IF(AND(AR30="Correctivo",AS30="Manual"),"25%",""))))))</f>
        <v>40%</v>
      </c>
      <c r="AU30" s="126" t="s">
        <v>172</v>
      </c>
      <c r="AV30" s="126" t="s">
        <v>177</v>
      </c>
      <c r="AW30" s="126" t="s">
        <v>181</v>
      </c>
      <c r="AX30" s="128">
        <f>IFERROR(IF(AQ30="Probabilidad",(M30-(+M30*AT30)),IF(AQ30="Impacto",M30,"")),"")</f>
        <v>0.36</v>
      </c>
      <c r="AY30" s="129" t="str">
        <f t="shared" ref="AY30:AY34" si="36">IFERROR(IF(AX30="","",IF(AX30&lt;=0.2,"Muy Baja",IF(AX30&lt;=0.4,"Baja",IF(AX30&lt;=0.6,"Media",IF(AX30&lt;=0.8,"Alta","Muy Alta"))))),"")</f>
        <v>Baja</v>
      </c>
      <c r="AZ30" s="127">
        <f t="shared" ref="AZ30:AZ34" si="37">+AX30</f>
        <v>0.36</v>
      </c>
      <c r="BA30" s="129" t="str">
        <f t="shared" ref="BA30:BA34" si="38">IFERROR(IF(BB30="","",IF(BB30&lt;=0.2,"Leve",IF(BB30&lt;=0.4,"Menor",IF(BB30&lt;=0.6,"Moderado",IF(BB30&lt;=0.8,"Mayor","Catastrófico"))))),"")</f>
        <v>Catastrófico</v>
      </c>
      <c r="BB30" s="127">
        <f>IFERROR(IF(AQ30="Impacto",(AJ30-(+AJ30*AT30)),IF(AQ30="Probabilidad",AJ30,"")),"")</f>
        <v>1</v>
      </c>
      <c r="BC30" s="130" t="str">
        <f t="shared" ref="BC30:BC34" si="39">IFERROR(IF(OR(AND(AY30="Muy Baja",BA30="Leve"),AND(AY30="Muy Baja",BA30="Menor"),AND(AY30="Baja",BA30="Leve")),"Bajo",IF(OR(AND(AY30="Muy baja",BA30="Moderado"),AND(AY30="Baja",BA30="Menor"),AND(AY30="Baja",BA30="Moderado"),AND(AY30="Media",BA30="Leve"),AND(AY30="Media",BA30="Menor"),AND(AY30="Media",BA30="Moderado"),AND(AY30="Alta",BA30="Leve"),AND(AY30="Alta",BA30="Menor")),"Moderado",IF(OR(AND(AY30="Muy Baja",BA30="Mayor"),AND(AY30="Baja",BA30="Mayor"),AND(AY30="Media",BA30="Mayor"),AND(AY30="Alta",BA30="Moderado"),AND(AY30="Alta",BA30="Mayor"),AND(AY30="Muy Alta",BA30="Leve"),AND(AY30="Muy Alta",BA30="Menor"),AND(AY30="Muy Alta",BA30="Moderado"),AND(AY30="Muy Alta",BA30="Mayor")),"Alto",IF(OR(AND(AY30="Muy Baja",BA30="Catastrófico"),AND(AY30="Baja",BA30="Catastrófico"),AND(AY30="Media",BA30="Catastrófico"),AND(AY30="Alta",BA30="Catastrófico"),AND(AY30="Muy Alta",BA30="Catastrófico")),"Extremo","")))),"")</f>
        <v>Extremo</v>
      </c>
      <c r="BD30" s="126" t="s">
        <v>192</v>
      </c>
      <c r="BE30" s="122"/>
      <c r="BF30" s="121"/>
      <c r="BG30" s="131"/>
      <c r="BH30" s="131"/>
      <c r="BI30" s="122"/>
      <c r="BJ30" s="121"/>
      <c r="BK30" s="18"/>
      <c r="BL30" s="18"/>
      <c r="BM30" s="18"/>
      <c r="BN30" s="18"/>
      <c r="BO30" s="18"/>
      <c r="BP30" s="18"/>
      <c r="BQ30" s="18"/>
      <c r="BR30" s="18"/>
      <c r="BS30" s="18"/>
      <c r="BT30" s="18"/>
      <c r="BU30" s="18"/>
      <c r="BV30" s="18"/>
      <c r="BW30" s="18"/>
      <c r="BX30" s="18"/>
      <c r="BY30" s="18"/>
      <c r="BZ30" s="18"/>
      <c r="CA30" s="18"/>
      <c r="CB30" s="18"/>
      <c r="CC30" s="18"/>
      <c r="CD30" s="18"/>
    </row>
    <row r="31" spans="1:82" ht="81.599999999999994" customHeight="1" x14ac:dyDescent="0.3">
      <c r="A31" s="180"/>
      <c r="B31" s="180"/>
      <c r="C31" s="180"/>
      <c r="D31" s="180"/>
      <c r="E31" s="180"/>
      <c r="F31" s="188"/>
      <c r="G31" s="188"/>
      <c r="H31" s="180"/>
      <c r="I31" s="180"/>
      <c r="J31" s="180"/>
      <c r="K31" s="180"/>
      <c r="L31" s="180"/>
      <c r="M31" s="180"/>
      <c r="N31" s="180"/>
      <c r="O31" s="180"/>
      <c r="P31" s="184"/>
      <c r="Q31" s="184"/>
      <c r="R31" s="184"/>
      <c r="S31" s="184"/>
      <c r="T31" s="184"/>
      <c r="U31" s="184"/>
      <c r="V31" s="184"/>
      <c r="W31" s="184"/>
      <c r="X31" s="184"/>
      <c r="Y31" s="184"/>
      <c r="Z31" s="184"/>
      <c r="AA31" s="184"/>
      <c r="AB31" s="184"/>
      <c r="AC31" s="184"/>
      <c r="AD31" s="184"/>
      <c r="AE31" s="184"/>
      <c r="AF31" s="184"/>
      <c r="AG31" s="184"/>
      <c r="AH31" s="184"/>
      <c r="AI31" s="180"/>
      <c r="AJ31" s="180"/>
      <c r="AK31" s="180"/>
      <c r="AL31" s="121">
        <v>2</v>
      </c>
      <c r="AM31" s="121"/>
      <c r="AN31" s="121" t="e">
        <f>VLOOKUP(AM31,'Opciones Tratamiento'!$M$2:$O$37,3,FALSE)</f>
        <v>#N/A</v>
      </c>
      <c r="AO31" s="124" t="e">
        <f>VLOOKUP(AM31,'Opciones Tratamiento'!$M$2:$O$37,2,FALSE)</f>
        <v>#N/A</v>
      </c>
      <c r="AP31" s="125" t="s">
        <v>426</v>
      </c>
      <c r="AQ31" s="121" t="str">
        <f t="shared" si="34"/>
        <v>Probabilidad</v>
      </c>
      <c r="AR31" s="126" t="s">
        <v>161</v>
      </c>
      <c r="AS31" s="126" t="s">
        <v>169</v>
      </c>
      <c r="AT31" s="127" t="str">
        <f t="shared" si="35"/>
        <v>40%</v>
      </c>
      <c r="AU31" s="126" t="s">
        <v>172</v>
      </c>
      <c r="AV31" s="126" t="s">
        <v>177</v>
      </c>
      <c r="AW31" s="126" t="s">
        <v>181</v>
      </c>
      <c r="AX31" s="128">
        <f>IFERROR(IF(AND(AQ30="Probabilidad",AQ31="Probabilidad"),(AZ30-(+AZ30*AT31)),IF(AQ31="Probabilidad",(M30-(+M30*AT31)),IF(AQ31="Impacto",AZ30,""))),"")</f>
        <v>0.216</v>
      </c>
      <c r="AY31" s="129" t="str">
        <f t="shared" si="36"/>
        <v>Baja</v>
      </c>
      <c r="AZ31" s="127">
        <f t="shared" si="37"/>
        <v>0.216</v>
      </c>
      <c r="BA31" s="129" t="str">
        <f t="shared" si="38"/>
        <v>Catastrófico</v>
      </c>
      <c r="BB31" s="127">
        <f>IFERROR(IF(AND(AQ30="Impacto",AQ31="Impacto"),(BB26-(+BB26*AT31)),IF(AQ31="Impacto",($AJ$10-(+$AJ$10*AT31)),IF(AQ31="Probabilidad",BB26,""))),"")</f>
        <v>1</v>
      </c>
      <c r="BC31" s="130" t="str">
        <f t="shared" si="39"/>
        <v>Extremo</v>
      </c>
      <c r="BD31" s="126" t="s">
        <v>192</v>
      </c>
      <c r="BE31" s="122"/>
      <c r="BF31" s="121"/>
      <c r="BG31" s="131"/>
      <c r="BH31" s="131"/>
      <c r="BI31" s="122"/>
      <c r="BJ31" s="121"/>
      <c r="BK31" s="18"/>
      <c r="BL31" s="18"/>
      <c r="BM31" s="18"/>
      <c r="BN31" s="18"/>
      <c r="BO31" s="18"/>
      <c r="BP31" s="18"/>
      <c r="BQ31" s="18"/>
      <c r="BR31" s="18"/>
      <c r="BS31" s="18"/>
      <c r="BT31" s="18"/>
      <c r="BU31" s="18"/>
      <c r="BV31" s="18"/>
      <c r="BW31" s="18"/>
      <c r="BX31" s="18"/>
      <c r="BY31" s="18"/>
      <c r="BZ31" s="18"/>
      <c r="CA31" s="18"/>
      <c r="CB31" s="18"/>
      <c r="CC31" s="18"/>
      <c r="CD31" s="18"/>
    </row>
    <row r="32" spans="1:82" ht="81.599999999999994" customHeight="1" x14ac:dyDescent="0.3">
      <c r="A32" s="180"/>
      <c r="B32" s="180"/>
      <c r="C32" s="180"/>
      <c r="D32" s="180"/>
      <c r="E32" s="180"/>
      <c r="F32" s="188"/>
      <c r="G32" s="188"/>
      <c r="H32" s="180"/>
      <c r="I32" s="180"/>
      <c r="J32" s="180"/>
      <c r="K32" s="180"/>
      <c r="L32" s="180"/>
      <c r="M32" s="180"/>
      <c r="N32" s="180"/>
      <c r="O32" s="180"/>
      <c r="P32" s="184"/>
      <c r="Q32" s="184"/>
      <c r="R32" s="184"/>
      <c r="S32" s="184"/>
      <c r="T32" s="184"/>
      <c r="U32" s="184"/>
      <c r="V32" s="184"/>
      <c r="W32" s="184"/>
      <c r="X32" s="184"/>
      <c r="Y32" s="184"/>
      <c r="Z32" s="184"/>
      <c r="AA32" s="184"/>
      <c r="AB32" s="184"/>
      <c r="AC32" s="184"/>
      <c r="AD32" s="184"/>
      <c r="AE32" s="184"/>
      <c r="AF32" s="184"/>
      <c r="AG32" s="184"/>
      <c r="AH32" s="184"/>
      <c r="AI32" s="180"/>
      <c r="AJ32" s="180"/>
      <c r="AK32" s="180"/>
      <c r="AL32" s="121">
        <v>3</v>
      </c>
      <c r="AM32" s="121"/>
      <c r="AN32" s="121" t="e">
        <f>VLOOKUP(AM32,'Opciones Tratamiento'!$M$2:$O$37,3,FALSE)</f>
        <v>#N/A</v>
      </c>
      <c r="AO32" s="124" t="e">
        <f>VLOOKUP(AM32,'Opciones Tratamiento'!$M$2:$O$37,2,FALSE)</f>
        <v>#N/A</v>
      </c>
      <c r="AP32" s="124" t="s">
        <v>425</v>
      </c>
      <c r="AQ32" s="121" t="str">
        <f t="shared" si="34"/>
        <v>Probabilidad</v>
      </c>
      <c r="AR32" s="126" t="s">
        <v>161</v>
      </c>
      <c r="AS32" s="126" t="s">
        <v>169</v>
      </c>
      <c r="AT32" s="127" t="str">
        <f t="shared" si="35"/>
        <v>40%</v>
      </c>
      <c r="AU32" s="126" t="s">
        <v>172</v>
      </c>
      <c r="AV32" s="126" t="s">
        <v>177</v>
      </c>
      <c r="AW32" s="126" t="s">
        <v>181</v>
      </c>
      <c r="AX32" s="128">
        <f t="shared" ref="AX32:AX34" si="40">IFERROR(IF(AND(AQ31="Probabilidad",AQ32="Probabilidad"),(AZ31-(+AZ31*AT32)),IF(AND(AQ31="Impacto",AQ32="Probabilidad"),(AZ30-(+AZ30*AT32)),IF(AQ32="Impacto",AZ31,""))),"")</f>
        <v>0.12959999999999999</v>
      </c>
      <c r="AY32" s="129" t="str">
        <f t="shared" si="36"/>
        <v>Muy Baja</v>
      </c>
      <c r="AZ32" s="127">
        <f t="shared" si="37"/>
        <v>0.12959999999999999</v>
      </c>
      <c r="BA32" s="129" t="str">
        <f t="shared" si="38"/>
        <v>Catastrófico</v>
      </c>
      <c r="BB32" s="127">
        <f t="shared" ref="BB32:BB34" si="41">IFERROR(IF(AND(AQ31="Impacto",AQ32="Impacto"),(BB31-(+BB31*AT32)),IF(AND(AQ31="Probabilidad",AQ32="Impacto"),(BB30-(+BB30*AT32)),IF(AQ32="Probabilidad",BB31,""))),"")</f>
        <v>1</v>
      </c>
      <c r="BC32" s="130" t="str">
        <f t="shared" si="39"/>
        <v>Extremo</v>
      </c>
      <c r="BD32" s="126" t="s">
        <v>192</v>
      </c>
      <c r="BE32" s="122"/>
      <c r="BF32" s="121"/>
      <c r="BG32" s="131"/>
      <c r="BH32" s="131"/>
      <c r="BI32" s="122"/>
      <c r="BJ32" s="121"/>
      <c r="BK32" s="18"/>
      <c r="BL32" s="18"/>
      <c r="BM32" s="18"/>
      <c r="BN32" s="18"/>
      <c r="BO32" s="18"/>
      <c r="BP32" s="18"/>
      <c r="BQ32" s="18"/>
      <c r="BR32" s="18"/>
      <c r="BS32" s="18"/>
      <c r="BT32" s="18"/>
      <c r="BU32" s="18"/>
      <c r="BV32" s="18"/>
      <c r="BW32" s="18"/>
      <c r="BX32" s="18"/>
      <c r="BY32" s="18"/>
      <c r="BZ32" s="18"/>
      <c r="CA32" s="18"/>
      <c r="CB32" s="18"/>
      <c r="CC32" s="18"/>
      <c r="CD32" s="18"/>
    </row>
    <row r="33" spans="1:82" ht="81.599999999999994" customHeight="1" x14ac:dyDescent="0.3">
      <c r="A33" s="180"/>
      <c r="B33" s="180"/>
      <c r="C33" s="180"/>
      <c r="D33" s="180"/>
      <c r="E33" s="180"/>
      <c r="F33" s="188"/>
      <c r="G33" s="188"/>
      <c r="H33" s="180"/>
      <c r="I33" s="180"/>
      <c r="J33" s="180"/>
      <c r="K33" s="180"/>
      <c r="L33" s="180"/>
      <c r="M33" s="180"/>
      <c r="N33" s="180"/>
      <c r="O33" s="180"/>
      <c r="P33" s="184"/>
      <c r="Q33" s="184"/>
      <c r="R33" s="184"/>
      <c r="S33" s="184"/>
      <c r="T33" s="184"/>
      <c r="U33" s="184"/>
      <c r="V33" s="184"/>
      <c r="W33" s="184"/>
      <c r="X33" s="184"/>
      <c r="Y33" s="184"/>
      <c r="Z33" s="184"/>
      <c r="AA33" s="184"/>
      <c r="AB33" s="184"/>
      <c r="AC33" s="184"/>
      <c r="AD33" s="184"/>
      <c r="AE33" s="184"/>
      <c r="AF33" s="184"/>
      <c r="AG33" s="184"/>
      <c r="AH33" s="184"/>
      <c r="AI33" s="180"/>
      <c r="AJ33" s="180"/>
      <c r="AK33" s="180"/>
      <c r="AL33" s="121">
        <v>4</v>
      </c>
      <c r="AM33" s="121"/>
      <c r="AN33" s="121" t="e">
        <f>VLOOKUP(AM33,'Opciones Tratamiento'!$M$2:$O$37,3,FALSE)</f>
        <v>#N/A</v>
      </c>
      <c r="AO33" s="124" t="e">
        <f>VLOOKUP(AM33,'Opciones Tratamiento'!$M$2:$O$37,2,FALSE)</f>
        <v>#N/A</v>
      </c>
      <c r="AP33" s="125" t="s">
        <v>427</v>
      </c>
      <c r="AQ33" s="121" t="str">
        <f t="shared" si="34"/>
        <v>Impacto</v>
      </c>
      <c r="AR33" s="126" t="s">
        <v>165</v>
      </c>
      <c r="AS33" s="126" t="s">
        <v>169</v>
      </c>
      <c r="AT33" s="127" t="str">
        <f t="shared" si="35"/>
        <v>25%</v>
      </c>
      <c r="AU33" s="126" t="s">
        <v>172</v>
      </c>
      <c r="AV33" s="126" t="s">
        <v>177</v>
      </c>
      <c r="AW33" s="126" t="s">
        <v>181</v>
      </c>
      <c r="AX33" s="128">
        <f t="shared" si="40"/>
        <v>0.12959999999999999</v>
      </c>
      <c r="AY33" s="129" t="str">
        <f t="shared" si="36"/>
        <v>Muy Baja</v>
      </c>
      <c r="AZ33" s="127">
        <f t="shared" si="37"/>
        <v>0.12959999999999999</v>
      </c>
      <c r="BA33" s="129" t="str">
        <f t="shared" si="38"/>
        <v>Mayor</v>
      </c>
      <c r="BB33" s="127">
        <f t="shared" si="41"/>
        <v>0.75</v>
      </c>
      <c r="BC33" s="130" t="str">
        <f t="shared" si="39"/>
        <v>Alto</v>
      </c>
      <c r="BD33" s="126" t="s">
        <v>192</v>
      </c>
      <c r="BE33" s="122"/>
      <c r="BF33" s="121"/>
      <c r="BG33" s="131"/>
      <c r="BH33" s="131"/>
      <c r="BI33" s="122"/>
      <c r="BJ33" s="121"/>
      <c r="BK33" s="18"/>
      <c r="BL33" s="18"/>
      <c r="BM33" s="18"/>
      <c r="BN33" s="18"/>
      <c r="BO33" s="18"/>
      <c r="BP33" s="18"/>
      <c r="BQ33" s="18"/>
      <c r="BR33" s="18"/>
      <c r="BS33" s="18"/>
      <c r="BT33" s="18"/>
      <c r="BU33" s="18"/>
      <c r="BV33" s="18"/>
      <c r="BW33" s="18"/>
      <c r="BX33" s="18"/>
      <c r="BY33" s="18"/>
      <c r="BZ33" s="18"/>
      <c r="CA33" s="18"/>
      <c r="CB33" s="18"/>
      <c r="CC33" s="18"/>
      <c r="CD33" s="18"/>
    </row>
    <row r="34" spans="1:82" ht="81.599999999999994" customHeight="1" x14ac:dyDescent="0.35">
      <c r="A34" s="180"/>
      <c r="B34" s="180"/>
      <c r="C34" s="180"/>
      <c r="D34" s="180"/>
      <c r="E34" s="180"/>
      <c r="F34" s="188"/>
      <c r="G34" s="188"/>
      <c r="H34" s="180"/>
      <c r="I34" s="180"/>
      <c r="J34" s="180"/>
      <c r="K34" s="180"/>
      <c r="L34" s="180"/>
      <c r="M34" s="180"/>
      <c r="N34" s="180"/>
      <c r="O34" s="180"/>
      <c r="P34" s="184"/>
      <c r="Q34" s="184"/>
      <c r="R34" s="184"/>
      <c r="S34" s="184"/>
      <c r="T34" s="184"/>
      <c r="U34" s="184"/>
      <c r="V34" s="184"/>
      <c r="W34" s="184"/>
      <c r="X34" s="184"/>
      <c r="Y34" s="184"/>
      <c r="Z34" s="184"/>
      <c r="AA34" s="184"/>
      <c r="AB34" s="184"/>
      <c r="AC34" s="184"/>
      <c r="AD34" s="184"/>
      <c r="AE34" s="184"/>
      <c r="AF34" s="184"/>
      <c r="AG34" s="184"/>
      <c r="AH34" s="184"/>
      <c r="AI34" s="180"/>
      <c r="AJ34" s="180"/>
      <c r="AK34" s="180"/>
      <c r="AL34" s="121">
        <v>5</v>
      </c>
      <c r="AM34" s="121"/>
      <c r="AN34" s="121" t="e">
        <f>VLOOKUP(AM34,'Opciones Tratamiento'!$M$2:$O$37,3,FALSE)</f>
        <v>#N/A</v>
      </c>
      <c r="AO34" s="124" t="e">
        <f>VLOOKUP(AM34,'Opciones Tratamiento'!$M$2:$O$37,2,FALSE)</f>
        <v>#N/A</v>
      </c>
      <c r="AP34" s="125" t="s">
        <v>428</v>
      </c>
      <c r="AQ34" s="121" t="str">
        <f t="shared" si="34"/>
        <v>Impacto</v>
      </c>
      <c r="AR34" s="126" t="s">
        <v>165</v>
      </c>
      <c r="AS34" s="126" t="s">
        <v>169</v>
      </c>
      <c r="AT34" s="127" t="str">
        <f t="shared" si="35"/>
        <v>25%</v>
      </c>
      <c r="AU34" s="126" t="s">
        <v>172</v>
      </c>
      <c r="AV34" s="126" t="s">
        <v>177</v>
      </c>
      <c r="AW34" s="126" t="s">
        <v>181</v>
      </c>
      <c r="AX34" s="128">
        <f t="shared" si="40"/>
        <v>0.12959999999999999</v>
      </c>
      <c r="AY34" s="129" t="str">
        <f t="shared" si="36"/>
        <v>Muy Baja</v>
      </c>
      <c r="AZ34" s="127">
        <f t="shared" si="37"/>
        <v>0.12959999999999999</v>
      </c>
      <c r="BA34" s="129" t="str">
        <f t="shared" si="38"/>
        <v>Moderado</v>
      </c>
      <c r="BB34" s="127">
        <f t="shared" si="41"/>
        <v>0.5625</v>
      </c>
      <c r="BC34" s="130" t="str">
        <f t="shared" si="39"/>
        <v>Moderado</v>
      </c>
      <c r="BD34" s="126" t="s">
        <v>192</v>
      </c>
      <c r="BE34" s="122"/>
      <c r="BF34" s="121"/>
      <c r="BG34" s="131"/>
      <c r="BH34" s="131"/>
      <c r="BI34" s="122"/>
      <c r="BJ34" s="142" t="s">
        <v>488</v>
      </c>
      <c r="BK34" s="18"/>
      <c r="BL34" s="18"/>
      <c r="BM34" s="18"/>
      <c r="BN34" s="18"/>
      <c r="BO34" s="18"/>
      <c r="BP34" s="18"/>
      <c r="BQ34" s="18"/>
      <c r="BR34" s="18"/>
      <c r="BS34" s="18"/>
      <c r="BT34" s="18"/>
      <c r="BU34" s="18"/>
      <c r="BV34" s="18"/>
      <c r="BW34" s="18"/>
      <c r="BX34" s="18"/>
      <c r="BY34" s="18"/>
      <c r="BZ34" s="18"/>
      <c r="CA34" s="18"/>
      <c r="CB34" s="18"/>
      <c r="CC34" s="18"/>
      <c r="CD34" s="18"/>
    </row>
    <row r="35" spans="1:82" ht="89.1" customHeight="1" x14ac:dyDescent="0.3">
      <c r="A35" s="223">
        <v>7</v>
      </c>
      <c r="B35" s="179" t="s">
        <v>429</v>
      </c>
      <c r="C35" s="179" t="s">
        <v>189</v>
      </c>
      <c r="D35" s="179" t="s">
        <v>222</v>
      </c>
      <c r="E35" s="179"/>
      <c r="F35" s="188" t="s">
        <v>430</v>
      </c>
      <c r="G35" s="188" t="s">
        <v>431</v>
      </c>
      <c r="H35" s="179" t="str">
        <f>_xlfn.CONCAT("Posibilidad de afectación ",IF(C35='Opciones Tratamiento'!$E$2,"económica",IF(C35='Opciones Tratamiento'!$E$4,"económica y reputacional",LOWER(C35)))," por ",LOWER(F35), ", debido a ",LOWER(G35))</f>
        <v>Posibilidad de afectación reputacional por emitir actos administrativos manipulados, en beneficio o perjuicio de los sujetos  y entidades sometidos a la inspección, vigilancia y control , sin fundamentos jurídicos, debido a  posible conflicto de interés no gestionado
 tráfico de influencias
cohecho</v>
      </c>
      <c r="I35" s="179" t="s">
        <v>200</v>
      </c>
      <c r="J35" s="181" t="s">
        <v>226</v>
      </c>
      <c r="K35" s="181" t="s">
        <v>241</v>
      </c>
      <c r="L35" s="185" t="str">
        <f>IF(OR(K35='Opciones Tratamiento'!$K$14,K35='Opciones Tratamiento'!$K$15,K35='Opciones Tratamiento'!$K$16),"Muy Baja",IF(OR(K35='Opciones Tratamiento'!$K$10,K35='Opciones Tratamiento'!$K$11,K35='Opciones Tratamiento'!$K$12,K35='Opciones Tratamiento'!$K$13),"Baja",IF(OR(K35='Opciones Tratamiento'!$K$4,K35='Opciones Tratamiento'!$K$5,K35='Opciones Tratamiento'!$K$6,K35='Opciones Tratamiento'!$K$7,K35='Opciones Tratamiento'!$K$8,K35='Opciones Tratamiento'!$K$9),"Media",IF(K35='Opciones Tratamiento'!$K$3,"Alta",IF(OR(K35='Opciones Tratamiento'!$K$2,K35='Opciones Tratamiento'!$K$17),"Muy Alta")))))</f>
        <v>Media</v>
      </c>
      <c r="M35" s="184">
        <f>IF(L35="","",IF(L35="Muy Baja",0.2,IF(L35="Baja",0.4,IF(L35="Media",0.6,IF(L35="Alta",0.8,IF(L35="Muy Alta",1,))))))</f>
        <v>0.6</v>
      </c>
      <c r="N35" s="184" t="s">
        <v>118</v>
      </c>
      <c r="O35" s="184" t="str">
        <f ca="1">IF(NOT(ISERROR(MATCH(N35,'Tabla Impacto'!$B$221:$B$223,0))),'Tabla Impacto'!$F$223&amp;"Por favor no seleccionar los criterios de impacto(Afectación Económica o presupuestal y Pérdida Reputacional)",N35)</f>
        <v>❌Por favor no seleccionar los criterios de impacto(Afectación Económica o presupuestal y Pérdida Reputacional)</v>
      </c>
      <c r="P35" s="184" t="s">
        <v>225</v>
      </c>
      <c r="Q35" s="184" t="s">
        <v>225</v>
      </c>
      <c r="R35" s="184" t="s">
        <v>225</v>
      </c>
      <c r="S35" s="184" t="s">
        <v>226</v>
      </c>
      <c r="T35" s="184" t="s">
        <v>225</v>
      </c>
      <c r="U35" s="184" t="s">
        <v>226</v>
      </c>
      <c r="V35" s="184" t="s">
        <v>226</v>
      </c>
      <c r="W35" s="184" t="s">
        <v>225</v>
      </c>
      <c r="X35" s="184" t="s">
        <v>226</v>
      </c>
      <c r="Y35" s="184" t="s">
        <v>225</v>
      </c>
      <c r="Z35" s="184" t="s">
        <v>225</v>
      </c>
      <c r="AA35" s="184" t="s">
        <v>225</v>
      </c>
      <c r="AB35" s="184" t="s">
        <v>226</v>
      </c>
      <c r="AC35" s="184" t="s">
        <v>225</v>
      </c>
      <c r="AD35" s="184" t="s">
        <v>225</v>
      </c>
      <c r="AE35" s="184" t="s">
        <v>226</v>
      </c>
      <c r="AF35" s="184" t="s">
        <v>226</v>
      </c>
      <c r="AG35" s="184" t="s">
        <v>225</v>
      </c>
      <c r="AH35" s="184" t="s">
        <v>226</v>
      </c>
      <c r="AI35" s="185" t="str">
        <f>IF(OR(D35='Opciones Tratamiento'!$H$2,D35='Opciones Tratamiento'!$H$4),IF(OR(O35='Tabla Impacto'!$C$11,O35='Tabla Impacto'!$D$11),"Leve",IF(OR(O35='Tabla Impacto'!$C$12,O35='Tabla Impacto'!$D$12),"Menor",IF(OR(O35='Tabla Impacto'!$C$13,O35='Tabla Impacto'!$D$13),"Moderado",IF(OR(O35='Tabla Impacto'!$C$14,O35='Tabla Impacto'!$D$14),"Mayor",IF(OR(O35='Tabla Impacto'!$C$15,O35='Tabla Impacto'!$D$15),"Catastrófico",""))))),IF(D35='Opciones Tratamiento'!$H$3,IF(COUNTIF('Mapa final'!P35:AH35,"Si")&lt;=5,"Moderado",IF(AND(COUNTIF('Mapa final'!P35:AH35,"Si")&gt;5,COUNTIF('Mapa final'!P35:AH35,"Si")&lt;=10),"Mayor",IF(COUNTIF('Mapa final'!P35:AH35,"Si")&gt;10,"Catastrófico","")))))</f>
        <v>Catastrófico</v>
      </c>
      <c r="AJ35" s="184">
        <f>IF(AI35="","",IF(AI35="Leve",0.2,IF(AI35="Menor",0.4,IF(AI35="Moderado",0.6,IF(AI35="Mayor",0.8,IF(AI35="Catastrófico",1,))))))</f>
        <v>1</v>
      </c>
      <c r="AK35" s="189" t="str">
        <f>IF(OR(AND(L35="Muy Baja",AI35="Leve"),AND(L35="Muy Baja",AI35="Menor"),AND(L35="Baja",AI35="Leve")),"Bajo",IF(OR(AND(L35="Muy baja",AI35="Moderado"),AND(L35="Baja",AI35="Menor"),AND(L35="Baja",AI35="Moderado"),AND(L35="Media",AI35="Leve"),AND(L35="Media",AI35="Menor"),AND(L35="Media",AI35="Moderado"),AND(L35="Alta",AI35="Leve"),AND(L35="Alta",AI35="Menor")),"Moderado",IF(OR(AND(L35="Muy Baja",AI35="Mayor"),AND(L35="Baja",AI35="Mayor"),AND(L35="Media",AI35="Mayor"),AND(L35="Alta",AI35="Moderado"),AND(L35="Alta",AI35="Mayor"),AND(L35="Muy Alta",AI35="Leve"),AND(L35="Muy Alta",AI35="Menor"),AND(L35="Muy Alta",AI35="Moderado"),AND(L35="Muy Alta",AI35="Mayor")),"Alto",IF(OR(AND(L35="Muy Baja",AI35="Catastrófico"),AND(L35="Baja",AI35="Catastrófico"),AND(L35="Media",AI35="Catastrófico"),AND(L35="Alta",AI35="Catastrófico"),AND(L35="Muy Alta",AI35="Catastrófico")),"Extremo",""))))</f>
        <v>Extremo</v>
      </c>
      <c r="AL35" s="121">
        <v>1</v>
      </c>
      <c r="AM35" s="121"/>
      <c r="AN35" s="121" t="e">
        <f>VLOOKUP(AM35,'Opciones Tratamiento'!$M$2:$O$37,3,FALSE)</f>
        <v>#N/A</v>
      </c>
      <c r="AO35" s="124" t="e">
        <f>VLOOKUP(AM35,'Opciones Tratamiento'!$M$2:$O$37,2,FALSE)</f>
        <v>#N/A</v>
      </c>
      <c r="AP35" s="125" t="s">
        <v>432</v>
      </c>
      <c r="AQ35" s="121" t="str">
        <f t="shared" ref="AQ35:AQ39" si="42">IF(OR(AR35="Preventivo",AR35="Detectivo"),"Probabilidad",IF(AR35="Correctivo","Impacto",""))</f>
        <v>Probabilidad</v>
      </c>
      <c r="AR35" s="126" t="s">
        <v>161</v>
      </c>
      <c r="AS35" s="126" t="s">
        <v>169</v>
      </c>
      <c r="AT35" s="127" t="str">
        <f t="shared" ref="AT35:AT39" si="43">IF(AND(AR35="Preventivo",AS35="Automático"),"50%",IF(AND(AR35="Preventivo",AS35="Manual"),"40%",IF(AND(AR35="Detectivo",AS35="Automático"),"40%",IF(AND(AR35="Detectivo",AS35="Manual"),"30%",IF(AND(AR35="Correctivo",AS35="Automático"),"35%",IF(AND(AR35="Correctivo",AS35="Manual"),"25%",""))))))</f>
        <v>40%</v>
      </c>
      <c r="AU35" s="126" t="s">
        <v>172</v>
      </c>
      <c r="AV35" s="126" t="s">
        <v>177</v>
      </c>
      <c r="AW35" s="126" t="s">
        <v>181</v>
      </c>
      <c r="AX35" s="128">
        <f>IFERROR(IF(AQ35="Probabilidad",(M35-(+M35*AT35)),IF(AQ35="Impacto",M35,"")),"")</f>
        <v>0.36</v>
      </c>
      <c r="AY35" s="129" t="str">
        <f t="shared" ref="AY35:AY39" si="44">IFERROR(IF(AX35="","",IF(AX35&lt;=0.2,"Muy Baja",IF(AX35&lt;=0.4,"Baja",IF(AX35&lt;=0.6,"Media",IF(AX35&lt;=0.8,"Alta","Muy Alta"))))),"")</f>
        <v>Baja</v>
      </c>
      <c r="AZ35" s="127">
        <f t="shared" ref="AZ35:AZ39" si="45">+AX35</f>
        <v>0.36</v>
      </c>
      <c r="BA35" s="129" t="str">
        <f t="shared" ref="BA35:BA39" si="46">IFERROR(IF(BB35="","",IF(BB35&lt;=0.2,"Leve",IF(BB35&lt;=0.4,"Menor",IF(BB35&lt;=0.6,"Moderado",IF(BB35&lt;=0.8,"Mayor","Catastrófico"))))),"")</f>
        <v>Catastrófico</v>
      </c>
      <c r="BB35" s="127">
        <f>IFERROR(IF(AQ35="Impacto",(AJ35-(+AJ35*AT35)),IF(AQ35="Probabilidad",AJ35,"")),"")</f>
        <v>1</v>
      </c>
      <c r="BC35" s="130" t="str">
        <f t="shared" ref="BC35:BC39" si="47">IFERROR(IF(OR(AND(AY35="Muy Baja",BA35="Leve"),AND(AY35="Muy Baja",BA35="Menor"),AND(AY35="Baja",BA35="Leve")),"Bajo",IF(OR(AND(AY35="Muy baja",BA35="Moderado"),AND(AY35="Baja",BA35="Menor"),AND(AY35="Baja",BA35="Moderado"),AND(AY35="Media",BA35="Leve"),AND(AY35="Media",BA35="Menor"),AND(AY35="Media",BA35="Moderado"),AND(AY35="Alta",BA35="Leve"),AND(AY35="Alta",BA35="Menor")),"Moderado",IF(OR(AND(AY35="Muy Baja",BA35="Mayor"),AND(AY35="Baja",BA35="Mayor"),AND(AY35="Media",BA35="Mayor"),AND(AY35="Alta",BA35="Moderado"),AND(AY35="Alta",BA35="Mayor"),AND(AY35="Muy Alta",BA35="Leve"),AND(AY35="Muy Alta",BA35="Menor"),AND(AY35="Muy Alta",BA35="Moderado"),AND(AY35="Muy Alta",BA35="Mayor")),"Alto",IF(OR(AND(AY35="Muy Baja",BA35="Catastrófico"),AND(AY35="Baja",BA35="Catastrófico"),AND(AY35="Media",BA35="Catastrófico"),AND(AY35="Alta",BA35="Catastrófico"),AND(AY35="Muy Alta",BA35="Catastrófico")),"Extremo","")))),"")</f>
        <v>Extremo</v>
      </c>
      <c r="BD35" s="126" t="s">
        <v>192</v>
      </c>
      <c r="BE35" s="122"/>
      <c r="BF35" s="121"/>
      <c r="BG35" s="131"/>
      <c r="BH35" s="131"/>
      <c r="BI35" s="122"/>
      <c r="BJ35" s="121"/>
      <c r="BK35" s="18"/>
      <c r="BL35" s="18"/>
      <c r="BM35" s="18"/>
      <c r="BN35" s="18"/>
      <c r="BO35" s="18"/>
      <c r="BP35" s="18"/>
      <c r="BQ35" s="18"/>
      <c r="BR35" s="18"/>
      <c r="BS35" s="18"/>
      <c r="BT35" s="18"/>
      <c r="BU35" s="18"/>
      <c r="BV35" s="18"/>
      <c r="BW35" s="18"/>
      <c r="BX35" s="18"/>
      <c r="BY35" s="18"/>
      <c r="BZ35" s="18"/>
      <c r="CA35" s="18"/>
      <c r="CB35" s="18"/>
      <c r="CC35" s="18"/>
      <c r="CD35" s="18"/>
    </row>
    <row r="36" spans="1:82" ht="89.1" customHeight="1" x14ac:dyDescent="0.3">
      <c r="A36" s="183"/>
      <c r="B36" s="180"/>
      <c r="C36" s="180"/>
      <c r="D36" s="180"/>
      <c r="E36" s="180"/>
      <c r="F36" s="188"/>
      <c r="G36" s="188"/>
      <c r="H36" s="180"/>
      <c r="I36" s="180"/>
      <c r="J36" s="180"/>
      <c r="K36" s="180"/>
      <c r="L36" s="180"/>
      <c r="M36" s="180"/>
      <c r="N36" s="180"/>
      <c r="O36" s="180"/>
      <c r="P36" s="184"/>
      <c r="Q36" s="184"/>
      <c r="R36" s="184"/>
      <c r="S36" s="184"/>
      <c r="T36" s="184"/>
      <c r="U36" s="184"/>
      <c r="V36" s="184"/>
      <c r="W36" s="184"/>
      <c r="X36" s="184"/>
      <c r="Y36" s="184"/>
      <c r="Z36" s="184"/>
      <c r="AA36" s="184"/>
      <c r="AB36" s="184"/>
      <c r="AC36" s="184"/>
      <c r="AD36" s="184"/>
      <c r="AE36" s="184"/>
      <c r="AF36" s="184"/>
      <c r="AG36" s="184"/>
      <c r="AH36" s="184"/>
      <c r="AI36" s="180"/>
      <c r="AJ36" s="180"/>
      <c r="AK36" s="180"/>
      <c r="AL36" s="121">
        <v>2</v>
      </c>
      <c r="AM36" s="121"/>
      <c r="AN36" s="121" t="e">
        <f>VLOOKUP(AM36,'Opciones Tratamiento'!$M$2:$O$37,3,FALSE)</f>
        <v>#N/A</v>
      </c>
      <c r="AO36" s="124" t="e">
        <f>VLOOKUP(AM36,'Opciones Tratamiento'!$M$2:$O$37,2,FALSE)</f>
        <v>#N/A</v>
      </c>
      <c r="AP36" s="125" t="s">
        <v>419</v>
      </c>
      <c r="AQ36" s="121" t="str">
        <f t="shared" si="42"/>
        <v>Probabilidad</v>
      </c>
      <c r="AR36" s="126" t="s">
        <v>161</v>
      </c>
      <c r="AS36" s="126" t="s">
        <v>169</v>
      </c>
      <c r="AT36" s="127" t="str">
        <f t="shared" si="43"/>
        <v>40%</v>
      </c>
      <c r="AU36" s="126" t="s">
        <v>172</v>
      </c>
      <c r="AV36" s="126" t="s">
        <v>177</v>
      </c>
      <c r="AW36" s="126" t="s">
        <v>181</v>
      </c>
      <c r="AX36" s="128">
        <f>IFERROR(IF(AND(AQ35="Probabilidad",AQ36="Probabilidad"),(AZ35-(+AZ35*AT36)),IF(AQ36="Probabilidad",(M35-(+M35*AT36)),IF(AQ36="Impacto",AZ35,""))),"")</f>
        <v>0.216</v>
      </c>
      <c r="AY36" s="129" t="str">
        <f t="shared" si="44"/>
        <v>Baja</v>
      </c>
      <c r="AZ36" s="127">
        <f t="shared" si="45"/>
        <v>0.216</v>
      </c>
      <c r="BA36" s="129" t="str">
        <f t="shared" si="46"/>
        <v>Catastrófico</v>
      </c>
      <c r="BB36" s="127">
        <f>IFERROR(IF(AND(AQ35="Impacto",AQ36="Impacto"),(BB32-(+BB32*AT36)),IF(AQ36="Impacto",($AJ$10-(+$AJ$10*AT36)),IF(AQ36="Probabilidad",BB32,""))),"")</f>
        <v>1</v>
      </c>
      <c r="BC36" s="130" t="str">
        <f t="shared" si="47"/>
        <v>Extremo</v>
      </c>
      <c r="BD36" s="126" t="s">
        <v>192</v>
      </c>
      <c r="BE36" s="122"/>
      <c r="BF36" s="121"/>
      <c r="BG36" s="131"/>
      <c r="BH36" s="131"/>
      <c r="BI36" s="122"/>
      <c r="BJ36" s="121"/>
      <c r="BK36" s="18"/>
      <c r="BL36" s="18"/>
      <c r="BM36" s="18"/>
      <c r="BN36" s="18"/>
      <c r="BO36" s="18"/>
      <c r="BP36" s="18"/>
      <c r="BQ36" s="18"/>
      <c r="BR36" s="18"/>
      <c r="BS36" s="18"/>
      <c r="BT36" s="18"/>
      <c r="BU36" s="18"/>
      <c r="BV36" s="18"/>
      <c r="BW36" s="18"/>
      <c r="BX36" s="18"/>
      <c r="BY36" s="18"/>
      <c r="BZ36" s="18"/>
      <c r="CA36" s="18"/>
      <c r="CB36" s="18"/>
      <c r="CC36" s="18"/>
      <c r="CD36" s="18"/>
    </row>
    <row r="37" spans="1:82" ht="89.1" customHeight="1" x14ac:dyDescent="0.3">
      <c r="A37" s="183"/>
      <c r="B37" s="180"/>
      <c r="C37" s="180"/>
      <c r="D37" s="180"/>
      <c r="E37" s="180"/>
      <c r="F37" s="188"/>
      <c r="G37" s="188"/>
      <c r="H37" s="180"/>
      <c r="I37" s="180"/>
      <c r="J37" s="180"/>
      <c r="K37" s="180"/>
      <c r="L37" s="180"/>
      <c r="M37" s="180"/>
      <c r="N37" s="180"/>
      <c r="O37" s="180"/>
      <c r="P37" s="184"/>
      <c r="Q37" s="184"/>
      <c r="R37" s="184"/>
      <c r="S37" s="184"/>
      <c r="T37" s="184"/>
      <c r="U37" s="184"/>
      <c r="V37" s="184"/>
      <c r="W37" s="184"/>
      <c r="X37" s="184"/>
      <c r="Y37" s="184"/>
      <c r="Z37" s="184"/>
      <c r="AA37" s="184"/>
      <c r="AB37" s="184"/>
      <c r="AC37" s="184"/>
      <c r="AD37" s="184"/>
      <c r="AE37" s="184"/>
      <c r="AF37" s="184"/>
      <c r="AG37" s="184"/>
      <c r="AH37" s="184"/>
      <c r="AI37" s="180"/>
      <c r="AJ37" s="180"/>
      <c r="AK37" s="180"/>
      <c r="AL37" s="121">
        <v>3</v>
      </c>
      <c r="AM37" s="121"/>
      <c r="AN37" s="121" t="e">
        <f>VLOOKUP(AM37,'Opciones Tratamiento'!$M$2:$O$37,3,FALSE)</f>
        <v>#N/A</v>
      </c>
      <c r="AO37" s="124" t="e">
        <f>VLOOKUP(AM37,'Opciones Tratamiento'!$M$2:$O$37,2,FALSE)</f>
        <v>#N/A</v>
      </c>
      <c r="AP37" s="125" t="s">
        <v>433</v>
      </c>
      <c r="AQ37" s="121" t="str">
        <f t="shared" si="42"/>
        <v>Probabilidad</v>
      </c>
      <c r="AR37" s="126" t="s">
        <v>161</v>
      </c>
      <c r="AS37" s="126" t="s">
        <v>169</v>
      </c>
      <c r="AT37" s="127" t="str">
        <f t="shared" si="43"/>
        <v>40%</v>
      </c>
      <c r="AU37" s="126" t="s">
        <v>172</v>
      </c>
      <c r="AV37" s="126" t="s">
        <v>177</v>
      </c>
      <c r="AW37" s="126" t="s">
        <v>181</v>
      </c>
      <c r="AX37" s="128">
        <f t="shared" ref="AX37:AX39" si="48">IFERROR(IF(AND(AQ36="Probabilidad",AQ37="Probabilidad"),(AZ36-(+AZ36*AT37)),IF(AND(AQ36="Impacto",AQ37="Probabilidad"),(AZ35-(+AZ35*AT37)),IF(AQ37="Impacto",AZ36,""))),"")</f>
        <v>0.12959999999999999</v>
      </c>
      <c r="AY37" s="129" t="str">
        <f t="shared" si="44"/>
        <v>Muy Baja</v>
      </c>
      <c r="AZ37" s="127">
        <f t="shared" si="45"/>
        <v>0.12959999999999999</v>
      </c>
      <c r="BA37" s="129" t="str">
        <f t="shared" si="46"/>
        <v>Catastrófico</v>
      </c>
      <c r="BB37" s="127">
        <f t="shared" ref="BB37:BB39" si="49">IFERROR(IF(AND(AQ36="Impacto",AQ37="Impacto"),(BB36-(+BB36*AT37)),IF(AND(AQ36="Probabilidad",AQ37="Impacto"),(BB35-(+BB35*AT37)),IF(AQ37="Probabilidad",BB36,""))),"")</f>
        <v>1</v>
      </c>
      <c r="BC37" s="130" t="str">
        <f t="shared" si="47"/>
        <v>Extremo</v>
      </c>
      <c r="BD37" s="126" t="s">
        <v>192</v>
      </c>
      <c r="BE37" s="122"/>
      <c r="BF37" s="121"/>
      <c r="BG37" s="131"/>
      <c r="BH37" s="131"/>
      <c r="BI37" s="122"/>
      <c r="BJ37" s="121"/>
      <c r="BK37" s="18"/>
      <c r="BL37" s="18"/>
      <c r="BM37" s="18"/>
      <c r="BN37" s="18"/>
      <c r="BO37" s="18"/>
      <c r="BP37" s="18"/>
      <c r="BQ37" s="18"/>
      <c r="BR37" s="18"/>
      <c r="BS37" s="18"/>
      <c r="BT37" s="18"/>
      <c r="BU37" s="18"/>
      <c r="BV37" s="18"/>
      <c r="BW37" s="18"/>
      <c r="BX37" s="18"/>
      <c r="BY37" s="18"/>
      <c r="BZ37" s="18"/>
      <c r="CA37" s="18"/>
      <c r="CB37" s="18"/>
      <c r="CC37" s="18"/>
      <c r="CD37" s="18"/>
    </row>
    <row r="38" spans="1:82" ht="89.1" customHeight="1" x14ac:dyDescent="0.3">
      <c r="A38" s="183"/>
      <c r="B38" s="180"/>
      <c r="C38" s="180"/>
      <c r="D38" s="180"/>
      <c r="E38" s="180"/>
      <c r="F38" s="188"/>
      <c r="G38" s="188"/>
      <c r="H38" s="180"/>
      <c r="I38" s="180"/>
      <c r="J38" s="180"/>
      <c r="K38" s="180"/>
      <c r="L38" s="180"/>
      <c r="M38" s="180"/>
      <c r="N38" s="180"/>
      <c r="O38" s="180"/>
      <c r="P38" s="184"/>
      <c r="Q38" s="184"/>
      <c r="R38" s="184"/>
      <c r="S38" s="184"/>
      <c r="T38" s="184"/>
      <c r="U38" s="184"/>
      <c r="V38" s="184"/>
      <c r="W38" s="184"/>
      <c r="X38" s="184"/>
      <c r="Y38" s="184"/>
      <c r="Z38" s="184"/>
      <c r="AA38" s="184"/>
      <c r="AB38" s="184"/>
      <c r="AC38" s="184"/>
      <c r="AD38" s="184"/>
      <c r="AE38" s="184"/>
      <c r="AF38" s="184"/>
      <c r="AG38" s="184"/>
      <c r="AH38" s="184"/>
      <c r="AI38" s="180"/>
      <c r="AJ38" s="180"/>
      <c r="AK38" s="180"/>
      <c r="AL38" s="121">
        <v>4</v>
      </c>
      <c r="AM38" s="121"/>
      <c r="AN38" s="121" t="e">
        <f>VLOOKUP(AM38,'Opciones Tratamiento'!$M$2:$O$37,3,FALSE)</f>
        <v>#N/A</v>
      </c>
      <c r="AO38" s="124" t="e">
        <f>VLOOKUP(AM38,'Opciones Tratamiento'!$M$2:$O$37,2,FALSE)</f>
        <v>#N/A</v>
      </c>
      <c r="AP38" s="125" t="s">
        <v>434</v>
      </c>
      <c r="AQ38" s="121" t="str">
        <f t="shared" si="42"/>
        <v>Impacto</v>
      </c>
      <c r="AR38" s="126" t="s">
        <v>165</v>
      </c>
      <c r="AS38" s="126" t="s">
        <v>169</v>
      </c>
      <c r="AT38" s="127" t="str">
        <f t="shared" si="43"/>
        <v>25%</v>
      </c>
      <c r="AU38" s="126" t="s">
        <v>172</v>
      </c>
      <c r="AV38" s="126" t="s">
        <v>177</v>
      </c>
      <c r="AW38" s="126" t="s">
        <v>181</v>
      </c>
      <c r="AX38" s="128">
        <f t="shared" si="48"/>
        <v>0.12959999999999999</v>
      </c>
      <c r="AY38" s="129" t="str">
        <f t="shared" si="44"/>
        <v>Muy Baja</v>
      </c>
      <c r="AZ38" s="127">
        <f t="shared" si="45"/>
        <v>0.12959999999999999</v>
      </c>
      <c r="BA38" s="129" t="str">
        <f t="shared" si="46"/>
        <v>Mayor</v>
      </c>
      <c r="BB38" s="127">
        <f t="shared" si="49"/>
        <v>0.75</v>
      </c>
      <c r="BC38" s="130" t="str">
        <f t="shared" si="47"/>
        <v>Alto</v>
      </c>
      <c r="BD38" s="126" t="s">
        <v>192</v>
      </c>
      <c r="BE38" s="122"/>
      <c r="BF38" s="121"/>
      <c r="BG38" s="131"/>
      <c r="BH38" s="131"/>
      <c r="BI38" s="122"/>
      <c r="BJ38" s="121"/>
      <c r="BK38" s="18"/>
      <c r="BL38" s="18"/>
      <c r="BM38" s="18"/>
      <c r="BN38" s="18"/>
      <c r="BO38" s="18"/>
      <c r="BP38" s="18"/>
      <c r="BQ38" s="18"/>
      <c r="BR38" s="18"/>
      <c r="BS38" s="18"/>
      <c r="BT38" s="18"/>
      <c r="BU38" s="18"/>
      <c r="BV38" s="18"/>
      <c r="BW38" s="18"/>
      <c r="BX38" s="18"/>
      <c r="BY38" s="18"/>
      <c r="BZ38" s="18"/>
      <c r="CA38" s="18"/>
      <c r="CB38" s="18"/>
      <c r="CC38" s="18"/>
      <c r="CD38" s="18"/>
    </row>
    <row r="39" spans="1:82" ht="89.1" customHeight="1" x14ac:dyDescent="0.35">
      <c r="A39" s="183"/>
      <c r="B39" s="224"/>
      <c r="C39" s="224"/>
      <c r="D39" s="224"/>
      <c r="E39" s="224"/>
      <c r="F39" s="225"/>
      <c r="G39" s="225"/>
      <c r="H39" s="224"/>
      <c r="I39" s="224"/>
      <c r="J39" s="224"/>
      <c r="K39" s="224"/>
      <c r="L39" s="224"/>
      <c r="M39" s="224"/>
      <c r="N39" s="224"/>
      <c r="O39" s="224"/>
      <c r="P39" s="227"/>
      <c r="Q39" s="227"/>
      <c r="R39" s="227"/>
      <c r="S39" s="227"/>
      <c r="T39" s="227"/>
      <c r="U39" s="227"/>
      <c r="V39" s="227"/>
      <c r="W39" s="227"/>
      <c r="X39" s="227"/>
      <c r="Y39" s="227"/>
      <c r="Z39" s="227"/>
      <c r="AA39" s="227"/>
      <c r="AB39" s="227"/>
      <c r="AC39" s="227"/>
      <c r="AD39" s="227"/>
      <c r="AE39" s="227"/>
      <c r="AF39" s="227"/>
      <c r="AG39" s="227"/>
      <c r="AH39" s="227"/>
      <c r="AI39" s="224"/>
      <c r="AJ39" s="224"/>
      <c r="AK39" s="224"/>
      <c r="AL39" s="132">
        <v>5</v>
      </c>
      <c r="AM39" s="132"/>
      <c r="AN39" s="132" t="e">
        <f>VLOOKUP(AM39,'Opciones Tratamiento'!$M$2:$O$37,3,FALSE)</f>
        <v>#N/A</v>
      </c>
      <c r="AO39" s="133" t="e">
        <f>VLOOKUP(AM39,'Opciones Tratamiento'!$M$2:$O$37,2,FALSE)</f>
        <v>#N/A</v>
      </c>
      <c r="AP39" s="134" t="s">
        <v>435</v>
      </c>
      <c r="AQ39" s="132" t="str">
        <f t="shared" si="42"/>
        <v>Impacto</v>
      </c>
      <c r="AR39" s="135" t="s">
        <v>165</v>
      </c>
      <c r="AS39" s="135" t="s">
        <v>169</v>
      </c>
      <c r="AT39" s="136" t="str">
        <f t="shared" si="43"/>
        <v>25%</v>
      </c>
      <c r="AU39" s="135" t="s">
        <v>172</v>
      </c>
      <c r="AV39" s="135" t="s">
        <v>177</v>
      </c>
      <c r="AW39" s="135" t="s">
        <v>181</v>
      </c>
      <c r="AX39" s="137">
        <f t="shared" si="48"/>
        <v>0.12959999999999999</v>
      </c>
      <c r="AY39" s="138" t="str">
        <f t="shared" si="44"/>
        <v>Muy Baja</v>
      </c>
      <c r="AZ39" s="136">
        <f t="shared" si="45"/>
        <v>0.12959999999999999</v>
      </c>
      <c r="BA39" s="138" t="str">
        <f t="shared" si="46"/>
        <v>Moderado</v>
      </c>
      <c r="BB39" s="136">
        <f t="shared" si="49"/>
        <v>0.5625</v>
      </c>
      <c r="BC39" s="139" t="str">
        <f t="shared" si="47"/>
        <v>Moderado</v>
      </c>
      <c r="BD39" s="135" t="s">
        <v>192</v>
      </c>
      <c r="BE39" s="140"/>
      <c r="BF39" s="132"/>
      <c r="BG39" s="141"/>
      <c r="BH39" s="141"/>
      <c r="BI39" s="140"/>
      <c r="BJ39" s="142" t="s">
        <v>488</v>
      </c>
      <c r="BK39" s="18"/>
      <c r="BL39" s="18"/>
      <c r="BM39" s="18"/>
      <c r="BN39" s="18"/>
      <c r="BO39" s="18"/>
      <c r="BP39" s="18"/>
      <c r="BQ39" s="18"/>
      <c r="BR39" s="18"/>
      <c r="BS39" s="18"/>
      <c r="BT39" s="18"/>
      <c r="BU39" s="18"/>
      <c r="BV39" s="18"/>
      <c r="BW39" s="18"/>
      <c r="BX39" s="18"/>
      <c r="BY39" s="18"/>
      <c r="BZ39" s="18"/>
      <c r="CA39" s="18"/>
      <c r="CB39" s="18"/>
      <c r="CC39" s="18"/>
      <c r="CD39" s="18"/>
    </row>
    <row r="40" spans="1:82" ht="89.1" customHeight="1" x14ac:dyDescent="0.3">
      <c r="A40" s="181">
        <v>8</v>
      </c>
      <c r="B40" s="179" t="s">
        <v>436</v>
      </c>
      <c r="C40" s="179" t="s">
        <v>189</v>
      </c>
      <c r="D40" s="179" t="s">
        <v>222</v>
      </c>
      <c r="E40" s="179"/>
      <c r="F40" s="188" t="s">
        <v>490</v>
      </c>
      <c r="G40" s="188" t="s">
        <v>491</v>
      </c>
      <c r="H40" s="179" t="str">
        <f>_xlfn.CONCAT("Posibilidad de afectación ",IF(C40='Opciones Tratamiento'!$E$2,"económica",IF(C40='Opciones Tratamiento'!$E$4,"económica y reputacional",LOWER(C40)))," por ",LOWER(F40), ", debido a ",LOWER(G40))</f>
        <v>Posibilidad de afectación reputacional por cobro por la realización de un trámite (concusión) para beneficio propio o de un tercero, debido a debilidades en el seguimiento por parte de los responsables de los procesos sobre las actividades de los colaboradores.</v>
      </c>
      <c r="I40" s="179" t="s">
        <v>200</v>
      </c>
      <c r="J40" s="181" t="s">
        <v>226</v>
      </c>
      <c r="K40" s="181" t="s">
        <v>252</v>
      </c>
      <c r="L40" s="185" t="str">
        <f>IF(OR(K40='Opciones Tratamiento'!$K$14,K40='Opciones Tratamiento'!$K$15,K40='Opciones Tratamiento'!$K$16),"Muy Baja",IF(OR(K40='Opciones Tratamiento'!$K$10,K40='Opciones Tratamiento'!$K$11,K40='Opciones Tratamiento'!$K$12,K40='Opciones Tratamiento'!$K$13),"Baja",IF(OR(K40='Opciones Tratamiento'!$K$4,K40='Opciones Tratamiento'!$K$5,K40='Opciones Tratamiento'!$K$6,K40='Opciones Tratamiento'!$K$7,K40='Opciones Tratamiento'!$K$8,K40='Opciones Tratamiento'!$K$9),"Media",IF(K40='Opciones Tratamiento'!$K$3,"Alta",IF(OR(K40='Opciones Tratamiento'!$K$2,K40='Opciones Tratamiento'!$K$17),"Muy Alta")))))</f>
        <v>Muy Alta</v>
      </c>
      <c r="M40" s="184">
        <f>IF(L40="","",IF(L40="Muy Baja",0.2,IF(L40="Baja",0.4,IF(L40="Media",0.6,IF(L40="Alta",0.8,IF(L40="Muy Alta",1,))))))</f>
        <v>1</v>
      </c>
      <c r="N40" s="184" t="s">
        <v>118</v>
      </c>
      <c r="O40" s="184" t="str">
        <f ca="1">IF(NOT(ISERROR(MATCH(N40,'Tabla Impacto'!$B$221:$B$223,0))),'Tabla Impacto'!$F$223&amp;"Por favor no seleccionar los criterios de impacto(Afectación Económica o presupuestal y Pérdida Reputacional)",N40)</f>
        <v>❌Por favor no seleccionar los criterios de impacto(Afectación Económica o presupuestal y Pérdida Reputacional)</v>
      </c>
      <c r="P40" s="184" t="s">
        <v>225</v>
      </c>
      <c r="Q40" s="184" t="s">
        <v>225</v>
      </c>
      <c r="R40" s="184" t="s">
        <v>225</v>
      </c>
      <c r="S40" s="184" t="s">
        <v>226</v>
      </c>
      <c r="T40" s="184" t="s">
        <v>225</v>
      </c>
      <c r="U40" s="184" t="s">
        <v>226</v>
      </c>
      <c r="V40" s="184" t="s">
        <v>226</v>
      </c>
      <c r="W40" s="184" t="s">
        <v>226</v>
      </c>
      <c r="X40" s="184" t="s">
        <v>226</v>
      </c>
      <c r="Y40" s="184" t="s">
        <v>225</v>
      </c>
      <c r="Z40" s="184" t="s">
        <v>225</v>
      </c>
      <c r="AA40" s="184" t="s">
        <v>225</v>
      </c>
      <c r="AB40" s="184" t="s">
        <v>226</v>
      </c>
      <c r="AC40" s="184" t="s">
        <v>225</v>
      </c>
      <c r="AD40" s="184" t="s">
        <v>225</v>
      </c>
      <c r="AE40" s="184" t="s">
        <v>226</v>
      </c>
      <c r="AF40" s="184" t="s">
        <v>226</v>
      </c>
      <c r="AG40" s="184" t="s">
        <v>225</v>
      </c>
      <c r="AH40" s="184" t="s">
        <v>226</v>
      </c>
      <c r="AI40" s="185" t="str">
        <f>IF(OR(D40='Opciones Tratamiento'!$H$2,D40='Opciones Tratamiento'!$H$4),IF(OR(O40='Tabla Impacto'!$C$11,O40='Tabla Impacto'!$D$11),"Leve",IF(OR(O40='Tabla Impacto'!$C$12,O40='Tabla Impacto'!$D$12),"Menor",IF(OR(O40='Tabla Impacto'!$C$13,O40='Tabla Impacto'!$D$13),"Moderado",IF(OR(O40='Tabla Impacto'!$C$14,O40='Tabla Impacto'!$D$14),"Mayor",IF(OR(O40='Tabla Impacto'!$C$15,O40='Tabla Impacto'!$D$15),"Catastrófico",""))))),IF(D40='Opciones Tratamiento'!$H$3,IF(COUNTIF('Mapa final'!P40:AH40,"Si")&lt;=5,"Moderado",IF(AND(COUNTIF('Mapa final'!P40:AH40,"Si")&gt;5,COUNTIF('Mapa final'!P40:AH40,"Si")&lt;=10),"Mayor",IF(COUNTIF('Mapa final'!P40:AH40,"Si")&gt;10,"Catastrófico","")))))</f>
        <v>Mayor</v>
      </c>
      <c r="AJ40" s="184">
        <f>IF(AI40="","",IF(AI40="Leve",0.2,IF(AI40="Menor",0.4,IF(AI40="Moderado",0.6,IF(AI40="Mayor",0.8,IF(AI40="Catastrófico",1,))))))</f>
        <v>0.8</v>
      </c>
      <c r="AK40" s="189" t="str">
        <f>IF(OR(AND(L40="Muy Baja",AI40="Leve"),AND(L40="Muy Baja",AI40="Menor"),AND(L40="Baja",AI40="Leve")),"Bajo",IF(OR(AND(L40="Muy baja",AI40="Moderado"),AND(L40="Baja",AI40="Menor"),AND(L40="Baja",AI40="Moderado"),AND(L40="Media",AI40="Leve"),AND(L40="Media",AI40="Menor"),AND(L40="Media",AI40="Moderado"),AND(L40="Alta",AI40="Leve"),AND(L40="Alta",AI40="Menor")),"Moderado",IF(OR(AND(L40="Muy Baja",AI40="Mayor"),AND(L40="Baja",AI40="Mayor"),AND(L40="Media",AI40="Mayor"),AND(L40="Alta",AI40="Moderado"),AND(L40="Alta",AI40="Mayor"),AND(L40="Muy Alta",AI40="Leve"),AND(L40="Muy Alta",AI40="Menor"),AND(L40="Muy Alta",AI40="Moderado"),AND(L40="Muy Alta",AI40="Mayor")),"Alto",IF(OR(AND(L40="Muy Baja",AI40="Catastrófico"),AND(L40="Baja",AI40="Catastrófico"),AND(L40="Media",AI40="Catastrófico"),AND(L40="Alta",AI40="Catastrófico"),AND(L40="Muy Alta",AI40="Catastrófico")),"Extremo",""))))</f>
        <v>Alto</v>
      </c>
      <c r="AL40" s="121">
        <v>1</v>
      </c>
      <c r="AM40" s="121"/>
      <c r="AN40" s="121" t="e">
        <f>VLOOKUP(AM40,'Opciones Tratamiento'!$M$2:$O$37,3,FALSE)</f>
        <v>#N/A</v>
      </c>
      <c r="AO40" s="124" t="e">
        <f>VLOOKUP(AM40,'Opciones Tratamiento'!$M$2:$O$37,2,FALSE)</f>
        <v>#N/A</v>
      </c>
      <c r="AP40" s="125" t="s">
        <v>477</v>
      </c>
      <c r="AQ40" s="121" t="str">
        <f t="shared" ref="AQ40:AQ44" si="50">IF(OR(AR40="Preventivo",AR40="Detectivo"),"Probabilidad",IF(AR40="Correctivo","Impacto",""))</f>
        <v>Probabilidad</v>
      </c>
      <c r="AR40" s="126" t="s">
        <v>161</v>
      </c>
      <c r="AS40" s="126" t="s">
        <v>169</v>
      </c>
      <c r="AT40" s="127" t="str">
        <f t="shared" ref="AT40:AT44" si="51">IF(AND(AR40="Preventivo",AS40="Automático"),"50%",IF(AND(AR40="Preventivo",AS40="Manual"),"40%",IF(AND(AR40="Detectivo",AS40="Automático"),"40%",IF(AND(AR40="Detectivo",AS40="Manual"),"30%",IF(AND(AR40="Correctivo",AS40="Automático"),"35%",IF(AND(AR40="Correctivo",AS40="Manual"),"25%",""))))))</f>
        <v>40%</v>
      </c>
      <c r="AU40" s="126" t="s">
        <v>172</v>
      </c>
      <c r="AV40" s="126" t="s">
        <v>177</v>
      </c>
      <c r="AW40" s="126" t="s">
        <v>181</v>
      </c>
      <c r="AX40" s="128">
        <f>IFERROR(IF(AQ40="Probabilidad",(M40-(+M40*AT40)),IF(AQ40="Impacto",M40,"")),"")</f>
        <v>0.6</v>
      </c>
      <c r="AY40" s="129" t="str">
        <f t="shared" ref="AY40:AY44" si="52">IFERROR(IF(AX40="","",IF(AX40&lt;=0.2,"Muy Baja",IF(AX40&lt;=0.4,"Baja",IF(AX40&lt;=0.6,"Media",IF(AX40&lt;=0.8,"Alta","Muy Alta"))))),"")</f>
        <v>Media</v>
      </c>
      <c r="AZ40" s="127">
        <f t="shared" ref="AZ40:AZ44" si="53">+AX40</f>
        <v>0.6</v>
      </c>
      <c r="BA40" s="129" t="str">
        <f t="shared" ref="BA40:BA44" si="54">IFERROR(IF(BB40="","",IF(BB40&lt;=0.2,"Leve",IF(BB40&lt;=0.4,"Menor",IF(BB40&lt;=0.6,"Moderado",IF(BB40&lt;=0.8,"Mayor","Catastrófico"))))),"")</f>
        <v>Mayor</v>
      </c>
      <c r="BB40" s="127">
        <f>IFERROR(IF(AQ40="Impacto",(AJ40-(+AJ40*AT40)),IF(AQ40="Probabilidad",AJ40,"")),"")</f>
        <v>0.8</v>
      </c>
      <c r="BC40" s="130" t="str">
        <f t="shared" ref="BC40:BC44" si="55">IFERROR(IF(OR(AND(AY40="Muy Baja",BA40="Leve"),AND(AY40="Muy Baja",BA40="Menor"),AND(AY40="Baja",BA40="Leve")),"Bajo",IF(OR(AND(AY40="Muy baja",BA40="Moderado"),AND(AY40="Baja",BA40="Menor"),AND(AY40="Baja",BA40="Moderado"),AND(AY40="Media",BA40="Leve"),AND(AY40="Media",BA40="Menor"),AND(AY40="Media",BA40="Moderado"),AND(AY40="Alta",BA40="Leve"),AND(AY40="Alta",BA40="Menor")),"Moderado",IF(OR(AND(AY40="Muy Baja",BA40="Mayor"),AND(AY40="Baja",BA40="Mayor"),AND(AY40="Media",BA40="Mayor"),AND(AY40="Alta",BA40="Moderado"),AND(AY40="Alta",BA40="Mayor"),AND(AY40="Muy Alta",BA40="Leve"),AND(AY40="Muy Alta",BA40="Menor"),AND(AY40="Muy Alta",BA40="Moderado"),AND(AY40="Muy Alta",BA40="Mayor")),"Alto",IF(OR(AND(AY40="Muy Baja",BA40="Catastrófico"),AND(AY40="Baja",BA40="Catastrófico"),AND(AY40="Media",BA40="Catastrófico"),AND(AY40="Alta",BA40="Catastrófico"),AND(AY40="Muy Alta",BA40="Catastrófico")),"Extremo","")))),"")</f>
        <v>Alto</v>
      </c>
      <c r="BD40" s="126" t="s">
        <v>192</v>
      </c>
      <c r="BE40" s="122"/>
      <c r="BF40" s="121"/>
      <c r="BG40" s="131"/>
      <c r="BH40" s="131"/>
      <c r="BI40" s="122"/>
      <c r="BJ40" s="121"/>
      <c r="BK40" s="18"/>
      <c r="BL40" s="18"/>
      <c r="BM40" s="18"/>
      <c r="BN40" s="18"/>
      <c r="BO40" s="18"/>
      <c r="BP40" s="18"/>
      <c r="BQ40" s="18"/>
      <c r="BR40" s="18"/>
      <c r="BS40" s="18"/>
      <c r="BT40" s="18"/>
      <c r="BU40" s="18"/>
      <c r="BV40" s="18"/>
      <c r="BW40" s="18"/>
      <c r="BX40" s="18"/>
      <c r="BY40" s="18"/>
      <c r="BZ40" s="18"/>
      <c r="CA40" s="18"/>
      <c r="CB40" s="18"/>
      <c r="CC40" s="18"/>
      <c r="CD40" s="18"/>
    </row>
    <row r="41" spans="1:82" ht="89.1" customHeight="1" x14ac:dyDescent="0.3">
      <c r="A41" s="180"/>
      <c r="B41" s="180"/>
      <c r="C41" s="180"/>
      <c r="D41" s="180"/>
      <c r="E41" s="180"/>
      <c r="F41" s="188"/>
      <c r="G41" s="188"/>
      <c r="H41" s="180"/>
      <c r="I41" s="180"/>
      <c r="J41" s="180"/>
      <c r="K41" s="180"/>
      <c r="L41" s="180"/>
      <c r="M41" s="180"/>
      <c r="N41" s="180"/>
      <c r="O41" s="180"/>
      <c r="P41" s="184"/>
      <c r="Q41" s="184"/>
      <c r="R41" s="184"/>
      <c r="S41" s="184"/>
      <c r="T41" s="184"/>
      <c r="U41" s="184"/>
      <c r="V41" s="184"/>
      <c r="W41" s="184"/>
      <c r="X41" s="184"/>
      <c r="Y41" s="184"/>
      <c r="Z41" s="184"/>
      <c r="AA41" s="184"/>
      <c r="AB41" s="184"/>
      <c r="AC41" s="184"/>
      <c r="AD41" s="184"/>
      <c r="AE41" s="184"/>
      <c r="AF41" s="184"/>
      <c r="AG41" s="184"/>
      <c r="AH41" s="184"/>
      <c r="AI41" s="180"/>
      <c r="AJ41" s="180"/>
      <c r="AK41" s="180"/>
      <c r="AL41" s="121">
        <v>2</v>
      </c>
      <c r="AM41" s="121"/>
      <c r="AN41" s="121" t="e">
        <f>VLOOKUP(AM41,'Opciones Tratamiento'!$M$2:$O$37,3,FALSE)</f>
        <v>#N/A</v>
      </c>
      <c r="AO41" s="124" t="e">
        <f>VLOOKUP(AM41,'Opciones Tratamiento'!$M$2:$O$37,2,FALSE)</f>
        <v>#N/A</v>
      </c>
      <c r="AP41" s="125" t="s">
        <v>437</v>
      </c>
      <c r="AQ41" s="121" t="str">
        <f t="shared" si="50"/>
        <v>Probabilidad</v>
      </c>
      <c r="AR41" s="126" t="s">
        <v>161</v>
      </c>
      <c r="AS41" s="126" t="s">
        <v>169</v>
      </c>
      <c r="AT41" s="127" t="str">
        <f t="shared" si="51"/>
        <v>40%</v>
      </c>
      <c r="AU41" s="126" t="s">
        <v>172</v>
      </c>
      <c r="AV41" s="126" t="s">
        <v>177</v>
      </c>
      <c r="AW41" s="126" t="s">
        <v>181</v>
      </c>
      <c r="AX41" s="128">
        <f>IFERROR(IF(AND(AQ40="Probabilidad",AQ41="Probabilidad"),(AZ40-(+AZ40*AT41)),IF(AQ41="Probabilidad",(M40-(+M40*AT41)),IF(AQ41="Impacto",AZ40,""))),"")</f>
        <v>0.36</v>
      </c>
      <c r="AY41" s="129" t="str">
        <f t="shared" si="52"/>
        <v>Baja</v>
      </c>
      <c r="AZ41" s="127">
        <f t="shared" si="53"/>
        <v>0.36</v>
      </c>
      <c r="BA41" s="129" t="str">
        <f t="shared" si="54"/>
        <v>Mayor</v>
      </c>
      <c r="BB41" s="127">
        <v>0.8</v>
      </c>
      <c r="BC41" s="130" t="str">
        <f t="shared" si="55"/>
        <v>Alto</v>
      </c>
      <c r="BD41" s="126" t="s">
        <v>192</v>
      </c>
      <c r="BE41" s="122"/>
      <c r="BF41" s="121"/>
      <c r="BG41" s="131"/>
      <c r="BH41" s="131"/>
      <c r="BI41" s="122"/>
      <c r="BJ41" s="121"/>
      <c r="BK41" s="18"/>
      <c r="BL41" s="18"/>
      <c r="BM41" s="18"/>
      <c r="BN41" s="18"/>
      <c r="BO41" s="18"/>
      <c r="BP41" s="18"/>
      <c r="BQ41" s="18"/>
      <c r="BR41" s="18"/>
      <c r="BS41" s="18"/>
      <c r="BT41" s="18"/>
      <c r="BU41" s="18"/>
      <c r="BV41" s="18"/>
      <c r="BW41" s="18"/>
      <c r="BX41" s="18"/>
      <c r="BY41" s="18"/>
      <c r="BZ41" s="18"/>
      <c r="CA41" s="18"/>
      <c r="CB41" s="18"/>
      <c r="CC41" s="18"/>
      <c r="CD41" s="18"/>
    </row>
    <row r="42" spans="1:82" ht="89.1" customHeight="1" x14ac:dyDescent="0.3">
      <c r="A42" s="180"/>
      <c r="B42" s="180"/>
      <c r="C42" s="180"/>
      <c r="D42" s="180"/>
      <c r="E42" s="180"/>
      <c r="F42" s="188"/>
      <c r="G42" s="188"/>
      <c r="H42" s="180"/>
      <c r="I42" s="180"/>
      <c r="J42" s="180"/>
      <c r="K42" s="180"/>
      <c r="L42" s="180"/>
      <c r="M42" s="180"/>
      <c r="N42" s="180"/>
      <c r="O42" s="180"/>
      <c r="P42" s="184"/>
      <c r="Q42" s="184"/>
      <c r="R42" s="184"/>
      <c r="S42" s="184"/>
      <c r="T42" s="184"/>
      <c r="U42" s="184"/>
      <c r="V42" s="184"/>
      <c r="W42" s="184"/>
      <c r="X42" s="184"/>
      <c r="Y42" s="184"/>
      <c r="Z42" s="184"/>
      <c r="AA42" s="184"/>
      <c r="AB42" s="184"/>
      <c r="AC42" s="184"/>
      <c r="AD42" s="184"/>
      <c r="AE42" s="184"/>
      <c r="AF42" s="184"/>
      <c r="AG42" s="184"/>
      <c r="AH42" s="184"/>
      <c r="AI42" s="180"/>
      <c r="AJ42" s="180"/>
      <c r="AK42" s="180"/>
      <c r="AL42" s="121">
        <v>3</v>
      </c>
      <c r="AM42" s="121"/>
      <c r="AN42" s="121" t="e">
        <f>VLOOKUP(AM42,'Opciones Tratamiento'!$M$2:$O$37,3,FALSE)</f>
        <v>#N/A</v>
      </c>
      <c r="AO42" s="124" t="e">
        <f>VLOOKUP(AM42,'Opciones Tratamiento'!$M$2:$O$37,2,FALSE)</f>
        <v>#N/A</v>
      </c>
      <c r="AP42" s="125" t="s">
        <v>438</v>
      </c>
      <c r="AQ42" s="121" t="str">
        <f t="shared" si="50"/>
        <v>Probabilidad</v>
      </c>
      <c r="AR42" s="126" t="s">
        <v>161</v>
      </c>
      <c r="AS42" s="126" t="s">
        <v>169</v>
      </c>
      <c r="AT42" s="127" t="str">
        <f t="shared" si="51"/>
        <v>40%</v>
      </c>
      <c r="AU42" s="126" t="s">
        <v>172</v>
      </c>
      <c r="AV42" s="126" t="s">
        <v>177</v>
      </c>
      <c r="AW42" s="126" t="s">
        <v>181</v>
      </c>
      <c r="AX42" s="128">
        <f t="shared" ref="AX42:AX44" si="56">IFERROR(IF(AND(AQ41="Probabilidad",AQ42="Probabilidad"),(AZ41-(+AZ41*AT42)),IF(AND(AQ41="Impacto",AQ42="Probabilidad"),(AZ40-(+AZ40*AT42)),IF(AQ42="Impacto",AZ41,""))),"")</f>
        <v>0.216</v>
      </c>
      <c r="AY42" s="129" t="str">
        <f t="shared" si="52"/>
        <v>Baja</v>
      </c>
      <c r="AZ42" s="127">
        <f t="shared" si="53"/>
        <v>0.216</v>
      </c>
      <c r="BA42" s="129" t="str">
        <f t="shared" si="54"/>
        <v>Mayor</v>
      </c>
      <c r="BB42" s="127">
        <f t="shared" ref="BB42:BB44" si="57">IFERROR(IF(AND(AQ41="Impacto",AQ42="Impacto"),(BB41-(+BB41*AT42)),IF(AND(AQ41="Probabilidad",AQ42="Impacto"),(BB40-(+BB40*AT42)),IF(AQ42="Probabilidad",BB41,""))),"")</f>
        <v>0.8</v>
      </c>
      <c r="BC42" s="130" t="str">
        <f t="shared" si="55"/>
        <v>Alto</v>
      </c>
      <c r="BD42" s="126" t="s">
        <v>192</v>
      </c>
      <c r="BE42" s="122"/>
      <c r="BF42" s="121"/>
      <c r="BG42" s="131"/>
      <c r="BH42" s="131"/>
      <c r="BI42" s="122"/>
      <c r="BJ42" s="121"/>
      <c r="BK42" s="18"/>
      <c r="BL42" s="18"/>
      <c r="BM42" s="18"/>
      <c r="BN42" s="18"/>
      <c r="BO42" s="18"/>
      <c r="BP42" s="18"/>
      <c r="BQ42" s="18"/>
      <c r="BR42" s="18"/>
      <c r="BS42" s="18"/>
      <c r="BT42" s="18"/>
      <c r="BU42" s="18"/>
      <c r="BV42" s="18"/>
      <c r="BW42" s="18"/>
      <c r="BX42" s="18"/>
      <c r="BY42" s="18"/>
      <c r="BZ42" s="18"/>
      <c r="CA42" s="18"/>
      <c r="CB42" s="18"/>
      <c r="CC42" s="18"/>
      <c r="CD42" s="18"/>
    </row>
    <row r="43" spans="1:82" ht="89.1" customHeight="1" x14ac:dyDescent="0.3">
      <c r="A43" s="180"/>
      <c r="B43" s="180"/>
      <c r="C43" s="180"/>
      <c r="D43" s="180"/>
      <c r="E43" s="180"/>
      <c r="F43" s="188"/>
      <c r="G43" s="188"/>
      <c r="H43" s="180"/>
      <c r="I43" s="180"/>
      <c r="J43" s="180"/>
      <c r="K43" s="180"/>
      <c r="L43" s="180"/>
      <c r="M43" s="180"/>
      <c r="N43" s="180"/>
      <c r="O43" s="180"/>
      <c r="P43" s="184"/>
      <c r="Q43" s="184"/>
      <c r="R43" s="184"/>
      <c r="S43" s="184"/>
      <c r="T43" s="184"/>
      <c r="U43" s="184"/>
      <c r="V43" s="184"/>
      <c r="W43" s="184"/>
      <c r="X43" s="184"/>
      <c r="Y43" s="184"/>
      <c r="Z43" s="184"/>
      <c r="AA43" s="184"/>
      <c r="AB43" s="184"/>
      <c r="AC43" s="184"/>
      <c r="AD43" s="184"/>
      <c r="AE43" s="184"/>
      <c r="AF43" s="184"/>
      <c r="AG43" s="184"/>
      <c r="AH43" s="184"/>
      <c r="AI43" s="180"/>
      <c r="AJ43" s="180"/>
      <c r="AK43" s="180"/>
      <c r="AL43" s="121">
        <v>4</v>
      </c>
      <c r="AM43" s="121"/>
      <c r="AN43" s="121" t="e">
        <f>VLOOKUP(AM43,'Opciones Tratamiento'!$M$2:$O$37,3,FALSE)</f>
        <v>#N/A</v>
      </c>
      <c r="AO43" s="124" t="e">
        <f>VLOOKUP(AM43,'Opciones Tratamiento'!$M$2:$O$37,2,FALSE)</f>
        <v>#N/A</v>
      </c>
      <c r="AP43" s="125" t="s">
        <v>478</v>
      </c>
      <c r="AQ43" s="121" t="str">
        <f t="shared" si="50"/>
        <v>Impacto</v>
      </c>
      <c r="AR43" s="126" t="s">
        <v>165</v>
      </c>
      <c r="AS43" s="126" t="s">
        <v>169</v>
      </c>
      <c r="AT43" s="127" t="str">
        <f t="shared" si="51"/>
        <v>25%</v>
      </c>
      <c r="AU43" s="126" t="s">
        <v>172</v>
      </c>
      <c r="AV43" s="126" t="s">
        <v>177</v>
      </c>
      <c r="AW43" s="126" t="s">
        <v>181</v>
      </c>
      <c r="AX43" s="128">
        <f t="shared" si="56"/>
        <v>0.216</v>
      </c>
      <c r="AY43" s="129" t="str">
        <f t="shared" si="52"/>
        <v>Baja</v>
      </c>
      <c r="AZ43" s="127">
        <f t="shared" si="53"/>
        <v>0.216</v>
      </c>
      <c r="BA43" s="129" t="str">
        <f t="shared" si="54"/>
        <v>Moderado</v>
      </c>
      <c r="BB43" s="127">
        <f t="shared" si="57"/>
        <v>0.60000000000000009</v>
      </c>
      <c r="BC43" s="130" t="str">
        <f t="shared" si="55"/>
        <v>Moderado</v>
      </c>
      <c r="BD43" s="126" t="s">
        <v>192</v>
      </c>
      <c r="BE43" s="122"/>
      <c r="BF43" s="121"/>
      <c r="BG43" s="131"/>
      <c r="BH43" s="131"/>
      <c r="BI43" s="122"/>
      <c r="BJ43" s="121"/>
      <c r="BK43" s="18"/>
      <c r="BL43" s="18"/>
      <c r="BM43" s="18"/>
      <c r="BN43" s="18"/>
      <c r="BO43" s="18"/>
      <c r="BP43" s="18"/>
      <c r="BQ43" s="18"/>
      <c r="BR43" s="18"/>
      <c r="BS43" s="18"/>
      <c r="BT43" s="18"/>
      <c r="BU43" s="18"/>
      <c r="BV43" s="18"/>
      <c r="BW43" s="18"/>
      <c r="BX43" s="18"/>
      <c r="BY43" s="18"/>
      <c r="BZ43" s="18"/>
      <c r="CA43" s="18"/>
      <c r="CB43" s="18"/>
      <c r="CC43" s="18"/>
      <c r="CD43" s="18"/>
    </row>
    <row r="44" spans="1:82" ht="89.1" customHeight="1" x14ac:dyDescent="0.35">
      <c r="A44" s="180"/>
      <c r="B44" s="180"/>
      <c r="C44" s="180"/>
      <c r="D44" s="180"/>
      <c r="E44" s="180"/>
      <c r="F44" s="188"/>
      <c r="G44" s="188"/>
      <c r="H44" s="180"/>
      <c r="I44" s="180"/>
      <c r="J44" s="180"/>
      <c r="K44" s="180"/>
      <c r="L44" s="180"/>
      <c r="M44" s="180"/>
      <c r="N44" s="180"/>
      <c r="O44" s="180"/>
      <c r="P44" s="184"/>
      <c r="Q44" s="184"/>
      <c r="R44" s="184"/>
      <c r="S44" s="184"/>
      <c r="T44" s="184"/>
      <c r="U44" s="184"/>
      <c r="V44" s="184"/>
      <c r="W44" s="184"/>
      <c r="X44" s="184"/>
      <c r="Y44" s="184"/>
      <c r="Z44" s="184"/>
      <c r="AA44" s="184"/>
      <c r="AB44" s="184"/>
      <c r="AC44" s="184"/>
      <c r="AD44" s="184"/>
      <c r="AE44" s="184"/>
      <c r="AF44" s="184"/>
      <c r="AG44" s="184"/>
      <c r="AH44" s="184"/>
      <c r="AI44" s="180"/>
      <c r="AJ44" s="180"/>
      <c r="AK44" s="180"/>
      <c r="AL44" s="121">
        <v>5</v>
      </c>
      <c r="AM44" s="121"/>
      <c r="AN44" s="121" t="e">
        <f>VLOOKUP(AM44,'Opciones Tratamiento'!$M$2:$O$37,3,FALSE)</f>
        <v>#N/A</v>
      </c>
      <c r="AO44" s="124" t="e">
        <f>VLOOKUP(AM44,'Opciones Tratamiento'!$M$2:$O$37,2,FALSE)</f>
        <v>#N/A</v>
      </c>
      <c r="AP44" s="125" t="s">
        <v>439</v>
      </c>
      <c r="AQ44" s="121" t="str">
        <f t="shared" si="50"/>
        <v>Impacto</v>
      </c>
      <c r="AR44" s="126" t="s">
        <v>165</v>
      </c>
      <c r="AS44" s="126" t="s">
        <v>169</v>
      </c>
      <c r="AT44" s="127" t="str">
        <f t="shared" si="51"/>
        <v>25%</v>
      </c>
      <c r="AU44" s="126" t="s">
        <v>172</v>
      </c>
      <c r="AV44" s="126" t="s">
        <v>177</v>
      </c>
      <c r="AW44" s="126" t="s">
        <v>181</v>
      </c>
      <c r="AX44" s="128">
        <f t="shared" si="56"/>
        <v>0.216</v>
      </c>
      <c r="AY44" s="129" t="str">
        <f t="shared" si="52"/>
        <v>Baja</v>
      </c>
      <c r="AZ44" s="127">
        <f t="shared" si="53"/>
        <v>0.216</v>
      </c>
      <c r="BA44" s="129" t="str">
        <f t="shared" si="54"/>
        <v>Moderado</v>
      </c>
      <c r="BB44" s="127">
        <f t="shared" si="57"/>
        <v>0.45000000000000007</v>
      </c>
      <c r="BC44" s="130" t="str">
        <f t="shared" si="55"/>
        <v>Moderado</v>
      </c>
      <c r="BD44" s="126" t="s">
        <v>192</v>
      </c>
      <c r="BE44" s="122" t="s">
        <v>440</v>
      </c>
      <c r="BF44" s="122" t="s">
        <v>441</v>
      </c>
      <c r="BG44" s="131">
        <v>45291</v>
      </c>
      <c r="BH44" s="131">
        <v>45291</v>
      </c>
      <c r="BI44" s="122"/>
      <c r="BJ44" s="142" t="s">
        <v>488</v>
      </c>
      <c r="BK44" s="18"/>
      <c r="BL44" s="18"/>
      <c r="BM44" s="18"/>
      <c r="BN44" s="18"/>
      <c r="BO44" s="18"/>
      <c r="BP44" s="18"/>
      <c r="BQ44" s="18"/>
      <c r="BR44" s="18"/>
      <c r="BS44" s="18"/>
      <c r="BT44" s="18"/>
      <c r="BU44" s="18"/>
      <c r="BV44" s="18"/>
      <c r="BW44" s="18"/>
      <c r="BX44" s="18"/>
      <c r="BY44" s="18"/>
      <c r="BZ44" s="18"/>
      <c r="CA44" s="18"/>
      <c r="CB44" s="18"/>
      <c r="CC44" s="18"/>
      <c r="CD44" s="18"/>
    </row>
    <row r="45" spans="1:82" ht="151.5" customHeight="1" x14ac:dyDescent="0.3">
      <c r="A45" s="181">
        <v>9</v>
      </c>
      <c r="B45" s="179" t="s">
        <v>442</v>
      </c>
      <c r="C45" s="179" t="s">
        <v>189</v>
      </c>
      <c r="D45" s="179" t="s">
        <v>222</v>
      </c>
      <c r="E45" s="179"/>
      <c r="F45" s="188" t="s">
        <v>443</v>
      </c>
      <c r="G45" s="188" t="s">
        <v>444</v>
      </c>
      <c r="H45" s="179" t="str">
        <f>_xlfn.CONCAT("Posibilidad de afectación ",IF(C45='Opciones Tratamiento'!$E$2,"económica",IF(C45='Opciones Tratamiento'!$E$4,"económica y reputacional",LOWER(C45)))," por ",LOWER(F45), ", debido a ",LOWER(G45))</f>
        <v>Posibilidad de afectación reputacional por mora deliberada en el trámite de los procesos con el fin de obtener vencimiento de términos  o prescripción del mismo para beneficio del investigado, debido a concreción de acuerdos previos entre el funcionario de instrucción y el disciplinado para el favorecimiento de éste último con decisiones inhibitorias, de archivo o absolutorias; aceptación de dádivas, posibles conflictos de interés, tráfico de influencias de terceros</v>
      </c>
      <c r="I45" s="179" t="s">
        <v>200</v>
      </c>
      <c r="J45" s="181" t="s">
        <v>226</v>
      </c>
      <c r="K45" s="181" t="s">
        <v>243</v>
      </c>
      <c r="L45" s="185" t="str">
        <f>IF(OR(K45='Opciones Tratamiento'!$K$14,K45='Opciones Tratamiento'!$K$15,K45='Opciones Tratamiento'!$K$16),"Muy Baja",IF(OR(K45='Opciones Tratamiento'!$K$10,K45='Opciones Tratamiento'!$K$11,K45='Opciones Tratamiento'!$K$12,K45='Opciones Tratamiento'!$K$13),"Baja",IF(OR(K45='Opciones Tratamiento'!$K$4,K45='Opciones Tratamiento'!$K$5,K45='Opciones Tratamiento'!$K$6,K45='Opciones Tratamiento'!$K$7,K45='Opciones Tratamiento'!$K$8,K45='Opciones Tratamiento'!$K$9),"Media",IF(K45='Opciones Tratamiento'!$K$3,"Alta",IF(OR(K45='Opciones Tratamiento'!$K$2,K45='Opciones Tratamiento'!$K$17),"Muy Alta")))))</f>
        <v>Baja</v>
      </c>
      <c r="M45" s="184">
        <f>IF(L45="","",IF(L45="Muy Baja",0.2,IF(L45="Baja",0.4,IF(L45="Media",0.6,IF(L45="Alta",0.8,IF(L45="Muy Alta",1,))))))</f>
        <v>0.4</v>
      </c>
      <c r="N45" s="184" t="s">
        <v>118</v>
      </c>
      <c r="O45" s="184" t="str">
        <f ca="1">IF(NOT(ISERROR(MATCH(N45,'Tabla Impacto'!$B$221:$B$223,0))),'Tabla Impacto'!$F$223&amp;"Por favor no seleccionar los criterios de impacto(Afectación Económica o presupuestal y Pérdida Reputacional)",N45)</f>
        <v>❌Por favor no seleccionar los criterios de impacto(Afectación Económica o presupuestal y Pérdida Reputacional)</v>
      </c>
      <c r="P45" s="184" t="s">
        <v>225</v>
      </c>
      <c r="Q45" s="184" t="s">
        <v>225</v>
      </c>
      <c r="R45" s="184" t="s">
        <v>226</v>
      </c>
      <c r="S45" s="184" t="s">
        <v>226</v>
      </c>
      <c r="T45" s="184" t="s">
        <v>225</v>
      </c>
      <c r="U45" s="184" t="s">
        <v>225</v>
      </c>
      <c r="V45" s="184" t="s">
        <v>226</v>
      </c>
      <c r="W45" s="184" t="s">
        <v>226</v>
      </c>
      <c r="X45" s="184" t="s">
        <v>226</v>
      </c>
      <c r="Y45" s="184" t="s">
        <v>225</v>
      </c>
      <c r="Z45" s="184" t="s">
        <v>225</v>
      </c>
      <c r="AA45" s="184" t="s">
        <v>225</v>
      </c>
      <c r="AB45" s="184" t="s">
        <v>226</v>
      </c>
      <c r="AC45" s="184" t="s">
        <v>225</v>
      </c>
      <c r="AD45" s="184" t="s">
        <v>226</v>
      </c>
      <c r="AE45" s="184" t="s">
        <v>226</v>
      </c>
      <c r="AF45" s="184" t="s">
        <v>226</v>
      </c>
      <c r="AG45" s="184" t="s">
        <v>226</v>
      </c>
      <c r="AH45" s="184" t="s">
        <v>226</v>
      </c>
      <c r="AI45" s="185" t="str">
        <f>IF(OR(D45='Opciones Tratamiento'!$H$2,D45='Opciones Tratamiento'!$H$4),IF(OR(O45='Tabla Impacto'!$C$11,O45='Tabla Impacto'!$D$11),"Leve",IF(OR(O45='Tabla Impacto'!$C$12,O45='Tabla Impacto'!$D$12),"Menor",IF(OR(O45='Tabla Impacto'!$C$13,O45='Tabla Impacto'!$D$13),"Moderado",IF(OR(O45='Tabla Impacto'!$C$14,O45='Tabla Impacto'!$D$14),"Mayor",IF(OR(O45='Tabla Impacto'!$C$15,O45='Tabla Impacto'!$D$15),"Catastrófico",""))))),IF(D45='Opciones Tratamiento'!$H$3,IF(COUNTIF('Mapa final'!P45:AH45,"Si")&lt;=5,"Moderado",IF(AND(COUNTIF('Mapa final'!P45:AH45,"Si")&gt;5,COUNTIF('Mapa final'!P45:AH45,"Si")&lt;=10),"Mayor",IF(COUNTIF('Mapa final'!P45:AH45,"Si")&gt;10,"Catastrófico","")))))</f>
        <v>Mayor</v>
      </c>
      <c r="AJ45" s="184">
        <f>IF(AI45="","",IF(AI45="Leve",0.2,IF(AI45="Menor",0.4,IF(AI45="Moderado",0.6,IF(AI45="Mayor",0.8,IF(AI45="Catastrófico",1,))))))</f>
        <v>0.8</v>
      </c>
      <c r="AK45" s="189" t="str">
        <f>IF(OR(AND(L45="Muy Baja",AI45="Leve"),AND(L45="Muy Baja",AI45="Menor"),AND(L45="Baja",AI45="Leve")),"Bajo",IF(OR(AND(L45="Muy baja",AI45="Moderado"),AND(L45="Baja",AI45="Menor"),AND(L45="Baja",AI45="Moderado"),AND(L45="Media",AI45="Leve"),AND(L45="Media",AI45="Menor"),AND(L45="Media",AI45="Moderado"),AND(L45="Alta",AI45="Leve"),AND(L45="Alta",AI45="Menor")),"Moderado",IF(OR(AND(L45="Muy Baja",AI45="Mayor"),AND(L45="Baja",AI45="Mayor"),AND(L45="Media",AI45="Mayor"),AND(L45="Alta",AI45="Moderado"),AND(L45="Alta",AI45="Mayor"),AND(L45="Muy Alta",AI45="Leve"),AND(L45="Muy Alta",AI45="Menor"),AND(L45="Muy Alta",AI45="Moderado"),AND(L45="Muy Alta",AI45="Mayor")),"Alto",IF(OR(AND(L45="Muy Baja",AI45="Catastrófico"),AND(L45="Baja",AI45="Catastrófico"),AND(L45="Media",AI45="Catastrófico"),AND(L45="Alta",AI45="Catastrófico"),AND(L45="Muy Alta",AI45="Catastrófico")),"Extremo",""))))</f>
        <v>Alto</v>
      </c>
      <c r="AL45" s="121">
        <v>1</v>
      </c>
      <c r="AM45" s="121"/>
      <c r="AN45" s="121" t="e">
        <f>VLOOKUP(AM45,'Opciones Tratamiento'!$M$2:$O$37,3,FALSE)</f>
        <v>#N/A</v>
      </c>
      <c r="AO45" s="124" t="e">
        <f>VLOOKUP(AM45,'Opciones Tratamiento'!$M$2:$O$37,2,FALSE)</f>
        <v>#N/A</v>
      </c>
      <c r="AP45" s="125" t="s">
        <v>445</v>
      </c>
      <c r="AQ45" s="121" t="str">
        <f t="shared" ref="AQ45:AQ48" si="58">IF(OR(AR45="Preventivo",AR45="Detectivo"),"Probabilidad",IF(AR45="Correctivo","Impacto",""))</f>
        <v>Probabilidad</v>
      </c>
      <c r="AR45" s="126" t="s">
        <v>161</v>
      </c>
      <c r="AS45" s="126" t="s">
        <v>169</v>
      </c>
      <c r="AT45" s="127" t="str">
        <f t="shared" ref="AT45:AT48" si="59">IF(AND(AR45="Preventivo",AS45="Automático"),"50%",IF(AND(AR45="Preventivo",AS45="Manual"),"40%",IF(AND(AR45="Detectivo",AS45="Automático"),"40%",IF(AND(AR45="Detectivo",AS45="Manual"),"30%",IF(AND(AR45="Correctivo",AS45="Automático"),"35%",IF(AND(AR45="Correctivo",AS45="Manual"),"25%",""))))))</f>
        <v>40%</v>
      </c>
      <c r="AU45" s="126" t="s">
        <v>172</v>
      </c>
      <c r="AV45" s="126" t="s">
        <v>177</v>
      </c>
      <c r="AW45" s="126" t="s">
        <v>181</v>
      </c>
      <c r="AX45" s="128">
        <f>IFERROR(IF(AQ45="Probabilidad",(M45-(+M45*AT45)),IF(AQ45="Impacto",M45,"")),"")</f>
        <v>0.24</v>
      </c>
      <c r="AY45" s="129" t="str">
        <f t="shared" ref="AY45:AY48" si="60">IFERROR(IF(AX45="","",IF(AX45&lt;=0.2,"Muy Baja",IF(AX45&lt;=0.4,"Baja",IF(AX45&lt;=0.6,"Media",IF(AX45&lt;=0.8,"Alta","Muy Alta"))))),"")</f>
        <v>Baja</v>
      </c>
      <c r="AZ45" s="127">
        <f t="shared" ref="AZ45:AZ48" si="61">+AX45</f>
        <v>0.24</v>
      </c>
      <c r="BA45" s="129" t="str">
        <f t="shared" ref="BA45:BA48" si="62">IFERROR(IF(BB45="","",IF(BB45&lt;=0.2,"Leve",IF(BB45&lt;=0.4,"Menor",IF(BB45&lt;=0.6,"Moderado",IF(BB45&lt;=0.8,"Mayor","Catastrófico"))))),"")</f>
        <v>Mayor</v>
      </c>
      <c r="BB45" s="127">
        <f>IFERROR(IF(AQ45="Impacto",(AJ45-(+AJ45*AT45)),IF(AQ45="Probabilidad",AJ45,"")),"")</f>
        <v>0.8</v>
      </c>
      <c r="BC45" s="130" t="str">
        <f t="shared" ref="BC45:BC48" si="63">IFERROR(IF(OR(AND(AY45="Muy Baja",BA45="Leve"),AND(AY45="Muy Baja",BA45="Menor"),AND(AY45="Baja",BA45="Leve")),"Bajo",IF(OR(AND(AY45="Muy baja",BA45="Moderado"),AND(AY45="Baja",BA45="Menor"),AND(AY45="Baja",BA45="Moderado"),AND(AY45="Media",BA45="Leve"),AND(AY45="Media",BA45="Menor"),AND(AY45="Media",BA45="Moderado"),AND(AY45="Alta",BA45="Leve"),AND(AY45="Alta",BA45="Menor")),"Moderado",IF(OR(AND(AY45="Muy Baja",BA45="Mayor"),AND(AY45="Baja",BA45="Mayor"),AND(AY45="Media",BA45="Mayor"),AND(AY45="Alta",BA45="Moderado"),AND(AY45="Alta",BA45="Mayor"),AND(AY45="Muy Alta",BA45="Leve"),AND(AY45="Muy Alta",BA45="Menor"),AND(AY45="Muy Alta",BA45="Moderado"),AND(AY45="Muy Alta",BA45="Mayor")),"Alto",IF(OR(AND(AY45="Muy Baja",BA45="Catastrófico"),AND(AY45="Baja",BA45="Catastrófico"),AND(AY45="Media",BA45="Catastrófico"),AND(AY45="Alta",BA45="Catastrófico"),AND(AY45="Muy Alta",BA45="Catastrófico")),"Extremo","")))),"")</f>
        <v>Alto</v>
      </c>
      <c r="BD45" s="126" t="s">
        <v>192</v>
      </c>
      <c r="BE45" s="122"/>
      <c r="BF45" s="121"/>
      <c r="BG45" s="131"/>
      <c r="BH45" s="131"/>
      <c r="BI45" s="122"/>
      <c r="BJ45" s="121"/>
      <c r="BK45" s="18"/>
      <c r="BL45" s="18"/>
      <c r="BM45" s="18"/>
      <c r="BN45" s="18"/>
      <c r="BO45" s="18"/>
      <c r="BP45" s="18"/>
      <c r="BQ45" s="18"/>
      <c r="BR45" s="18"/>
      <c r="BS45" s="18"/>
      <c r="BT45" s="18"/>
      <c r="BU45" s="18"/>
      <c r="BV45" s="18"/>
      <c r="BW45" s="18"/>
      <c r="BX45" s="18"/>
      <c r="BY45" s="18"/>
      <c r="BZ45" s="18"/>
      <c r="CA45" s="18"/>
      <c r="CB45" s="18"/>
      <c r="CC45" s="18"/>
      <c r="CD45" s="18"/>
    </row>
    <row r="46" spans="1:82" ht="151.5" customHeight="1" x14ac:dyDescent="0.3">
      <c r="A46" s="180"/>
      <c r="B46" s="180"/>
      <c r="C46" s="180"/>
      <c r="D46" s="180"/>
      <c r="E46" s="180"/>
      <c r="F46" s="188"/>
      <c r="G46" s="188"/>
      <c r="H46" s="180"/>
      <c r="I46" s="180"/>
      <c r="J46" s="180"/>
      <c r="K46" s="180"/>
      <c r="L46" s="180"/>
      <c r="M46" s="180"/>
      <c r="N46" s="180"/>
      <c r="O46" s="180"/>
      <c r="P46" s="184"/>
      <c r="Q46" s="184"/>
      <c r="R46" s="184"/>
      <c r="S46" s="184"/>
      <c r="T46" s="184"/>
      <c r="U46" s="184"/>
      <c r="V46" s="184"/>
      <c r="W46" s="184"/>
      <c r="X46" s="184"/>
      <c r="Y46" s="184"/>
      <c r="Z46" s="184"/>
      <c r="AA46" s="184"/>
      <c r="AB46" s="184"/>
      <c r="AC46" s="184"/>
      <c r="AD46" s="184"/>
      <c r="AE46" s="184"/>
      <c r="AF46" s="184"/>
      <c r="AG46" s="184"/>
      <c r="AH46" s="184"/>
      <c r="AI46" s="180"/>
      <c r="AJ46" s="180"/>
      <c r="AK46" s="180"/>
      <c r="AL46" s="121">
        <v>2</v>
      </c>
      <c r="AM46" s="121"/>
      <c r="AN46" s="121" t="e">
        <f>VLOOKUP(AM46,'Opciones Tratamiento'!$M$2:$O$37,3,FALSE)</f>
        <v>#N/A</v>
      </c>
      <c r="AO46" s="124" t="e">
        <f>VLOOKUP(AM46,'Opciones Tratamiento'!$M$2:$O$37,2,FALSE)</f>
        <v>#N/A</v>
      </c>
      <c r="AP46" s="125" t="s">
        <v>419</v>
      </c>
      <c r="AQ46" s="121" t="str">
        <f t="shared" si="58"/>
        <v>Probabilidad</v>
      </c>
      <c r="AR46" s="126" t="s">
        <v>161</v>
      </c>
      <c r="AS46" s="126" t="s">
        <v>169</v>
      </c>
      <c r="AT46" s="127" t="str">
        <f t="shared" si="59"/>
        <v>40%</v>
      </c>
      <c r="AU46" s="126" t="s">
        <v>172</v>
      </c>
      <c r="AV46" s="126" t="s">
        <v>177</v>
      </c>
      <c r="AW46" s="126" t="s">
        <v>181</v>
      </c>
      <c r="AX46" s="128">
        <f>IFERROR(IF(AND(AQ45="Probabilidad",AQ46="Probabilidad"),(AZ45-(+AZ45*AT46)),IF(AQ46="Probabilidad",(M45-(+M45*AT46)),IF(AQ46="Impacto",AZ45,""))),"")</f>
        <v>0.14399999999999999</v>
      </c>
      <c r="AY46" s="129" t="str">
        <f t="shared" si="60"/>
        <v>Muy Baja</v>
      </c>
      <c r="AZ46" s="127">
        <f t="shared" si="61"/>
        <v>0.14399999999999999</v>
      </c>
      <c r="BA46" s="129" t="str">
        <f t="shared" si="62"/>
        <v>Mayor</v>
      </c>
      <c r="BB46" s="127">
        <f>IFERROR(IF(AND(AQ45="Impacto",AQ46="Impacto"),(BB42-(+BB42*AT46)),IF(AQ46="Impacto",($AJ$10-(+$AJ$10*AT46)),IF(AQ46="Probabilidad",BB42,""))),"")</f>
        <v>0.8</v>
      </c>
      <c r="BC46" s="130" t="str">
        <f t="shared" si="63"/>
        <v>Alto</v>
      </c>
      <c r="BD46" s="126" t="s">
        <v>192</v>
      </c>
      <c r="BE46" s="122"/>
      <c r="BF46" s="121"/>
      <c r="BG46" s="131"/>
      <c r="BH46" s="131"/>
      <c r="BI46" s="122"/>
      <c r="BJ46" s="121"/>
      <c r="BK46" s="18"/>
      <c r="BL46" s="18"/>
      <c r="BM46" s="18"/>
      <c r="BN46" s="18"/>
      <c r="BO46" s="18"/>
      <c r="BP46" s="18"/>
      <c r="BQ46" s="18"/>
      <c r="BR46" s="18"/>
      <c r="BS46" s="18"/>
      <c r="BT46" s="18"/>
      <c r="BU46" s="18"/>
      <c r="BV46" s="18"/>
      <c r="BW46" s="18"/>
      <c r="BX46" s="18"/>
      <c r="BY46" s="18"/>
      <c r="BZ46" s="18"/>
      <c r="CA46" s="18"/>
      <c r="CB46" s="18"/>
      <c r="CC46" s="18"/>
      <c r="CD46" s="18"/>
    </row>
    <row r="47" spans="1:82" ht="151.5" customHeight="1" x14ac:dyDescent="0.3">
      <c r="A47" s="180"/>
      <c r="B47" s="180"/>
      <c r="C47" s="180"/>
      <c r="D47" s="180"/>
      <c r="E47" s="180"/>
      <c r="F47" s="188"/>
      <c r="G47" s="188"/>
      <c r="H47" s="180"/>
      <c r="I47" s="180"/>
      <c r="J47" s="180"/>
      <c r="K47" s="180"/>
      <c r="L47" s="180"/>
      <c r="M47" s="180"/>
      <c r="N47" s="180"/>
      <c r="O47" s="180"/>
      <c r="P47" s="184"/>
      <c r="Q47" s="184"/>
      <c r="R47" s="184"/>
      <c r="S47" s="184"/>
      <c r="T47" s="184"/>
      <c r="U47" s="184"/>
      <c r="V47" s="184"/>
      <c r="W47" s="184"/>
      <c r="X47" s="184"/>
      <c r="Y47" s="184"/>
      <c r="Z47" s="184"/>
      <c r="AA47" s="184"/>
      <c r="AB47" s="184"/>
      <c r="AC47" s="184"/>
      <c r="AD47" s="184"/>
      <c r="AE47" s="184"/>
      <c r="AF47" s="184"/>
      <c r="AG47" s="184"/>
      <c r="AH47" s="184"/>
      <c r="AI47" s="180"/>
      <c r="AJ47" s="180"/>
      <c r="AK47" s="180"/>
      <c r="AL47" s="121">
        <v>3</v>
      </c>
      <c r="AM47" s="121"/>
      <c r="AN47" s="121" t="e">
        <f>VLOOKUP(AM47,'Opciones Tratamiento'!$M$2:$O$37,3,FALSE)</f>
        <v>#N/A</v>
      </c>
      <c r="AO47" s="124" t="e">
        <f>VLOOKUP(AM47,'Opciones Tratamiento'!$M$2:$O$37,2,FALSE)</f>
        <v>#N/A</v>
      </c>
      <c r="AP47" s="125" t="s">
        <v>479</v>
      </c>
      <c r="AQ47" s="121" t="str">
        <f t="shared" si="58"/>
        <v>Impacto</v>
      </c>
      <c r="AR47" s="126" t="s">
        <v>165</v>
      </c>
      <c r="AS47" s="126" t="s">
        <v>169</v>
      </c>
      <c r="AT47" s="127" t="str">
        <f t="shared" si="59"/>
        <v>25%</v>
      </c>
      <c r="AU47" s="126" t="s">
        <v>172</v>
      </c>
      <c r="AV47" s="126" t="s">
        <v>177</v>
      </c>
      <c r="AW47" s="126" t="s">
        <v>181</v>
      </c>
      <c r="AX47" s="128">
        <f t="shared" ref="AX47:AX48" si="64">IFERROR(IF(AND(AQ46="Probabilidad",AQ47="Probabilidad"),(AZ46-(+AZ46*AT47)),IF(AND(AQ46="Impacto",AQ47="Probabilidad"),(AZ45-(+AZ45*AT47)),IF(AQ47="Impacto",AZ46,""))),"")</f>
        <v>0.14399999999999999</v>
      </c>
      <c r="AY47" s="129" t="str">
        <f t="shared" si="60"/>
        <v>Muy Baja</v>
      </c>
      <c r="AZ47" s="127">
        <f t="shared" si="61"/>
        <v>0.14399999999999999</v>
      </c>
      <c r="BA47" s="129" t="str">
        <f t="shared" si="62"/>
        <v>Moderado</v>
      </c>
      <c r="BB47" s="127">
        <f t="shared" ref="BB47:BB48" si="65">IFERROR(IF(AND(AQ46="Impacto",AQ47="Impacto"),(BB46-(+BB46*AT47)),IF(AND(AQ46="Probabilidad",AQ47="Impacto"),(BB45-(+BB45*AT47)),IF(AQ47="Probabilidad",BB46,""))),"")</f>
        <v>0.60000000000000009</v>
      </c>
      <c r="BC47" s="130" t="str">
        <f t="shared" si="63"/>
        <v>Moderado</v>
      </c>
      <c r="BD47" s="126" t="s">
        <v>192</v>
      </c>
      <c r="BE47" s="122"/>
      <c r="BF47" s="121"/>
      <c r="BG47" s="131"/>
      <c r="BH47" s="131"/>
      <c r="BI47" s="122"/>
      <c r="BJ47" s="121"/>
      <c r="BK47" s="18"/>
      <c r="BL47" s="18"/>
      <c r="BM47" s="18"/>
      <c r="BN47" s="18"/>
      <c r="BO47" s="18"/>
      <c r="BP47" s="18"/>
      <c r="BQ47" s="18"/>
      <c r="BR47" s="18"/>
      <c r="BS47" s="18"/>
      <c r="BT47" s="18"/>
      <c r="BU47" s="18"/>
      <c r="BV47" s="18"/>
      <c r="BW47" s="18"/>
      <c r="BX47" s="18"/>
      <c r="BY47" s="18"/>
      <c r="BZ47" s="18"/>
      <c r="CA47" s="18"/>
      <c r="CB47" s="18"/>
      <c r="CC47" s="18"/>
      <c r="CD47" s="18"/>
    </row>
    <row r="48" spans="1:82" ht="151.5" customHeight="1" x14ac:dyDescent="0.35">
      <c r="A48" s="180"/>
      <c r="B48" s="180"/>
      <c r="C48" s="180"/>
      <c r="D48" s="180"/>
      <c r="E48" s="180"/>
      <c r="F48" s="188"/>
      <c r="G48" s="188"/>
      <c r="H48" s="180"/>
      <c r="I48" s="180"/>
      <c r="J48" s="180"/>
      <c r="K48" s="180"/>
      <c r="L48" s="180"/>
      <c r="M48" s="180"/>
      <c r="N48" s="180"/>
      <c r="O48" s="180"/>
      <c r="P48" s="184"/>
      <c r="Q48" s="184"/>
      <c r="R48" s="184"/>
      <c r="S48" s="184"/>
      <c r="T48" s="184"/>
      <c r="U48" s="184"/>
      <c r="V48" s="184"/>
      <c r="W48" s="184"/>
      <c r="X48" s="184"/>
      <c r="Y48" s="184"/>
      <c r="Z48" s="184"/>
      <c r="AA48" s="184"/>
      <c r="AB48" s="184"/>
      <c r="AC48" s="184"/>
      <c r="AD48" s="184"/>
      <c r="AE48" s="184"/>
      <c r="AF48" s="184"/>
      <c r="AG48" s="184"/>
      <c r="AH48" s="184"/>
      <c r="AI48" s="180"/>
      <c r="AJ48" s="180"/>
      <c r="AK48" s="180"/>
      <c r="AL48" s="121">
        <v>4</v>
      </c>
      <c r="AM48" s="121"/>
      <c r="AN48" s="121" t="e">
        <f>VLOOKUP(AM48,'Opciones Tratamiento'!$M$2:$O$37,3,FALSE)</f>
        <v>#N/A</v>
      </c>
      <c r="AO48" s="124" t="e">
        <f>VLOOKUP(AM48,'Opciones Tratamiento'!$M$2:$O$37,2,FALSE)</f>
        <v>#N/A</v>
      </c>
      <c r="AP48" s="125" t="s">
        <v>446</v>
      </c>
      <c r="AQ48" s="121" t="str">
        <f t="shared" si="58"/>
        <v>Impacto</v>
      </c>
      <c r="AR48" s="126" t="s">
        <v>165</v>
      </c>
      <c r="AS48" s="126" t="s">
        <v>169</v>
      </c>
      <c r="AT48" s="127" t="str">
        <f t="shared" si="59"/>
        <v>25%</v>
      </c>
      <c r="AU48" s="126" t="s">
        <v>172</v>
      </c>
      <c r="AV48" s="126" t="s">
        <v>177</v>
      </c>
      <c r="AW48" s="126" t="s">
        <v>181</v>
      </c>
      <c r="AX48" s="128">
        <f t="shared" si="64"/>
        <v>0.14399999999999999</v>
      </c>
      <c r="AY48" s="129" t="str">
        <f t="shared" si="60"/>
        <v>Muy Baja</v>
      </c>
      <c r="AZ48" s="127">
        <f t="shared" si="61"/>
        <v>0.14399999999999999</v>
      </c>
      <c r="BA48" s="129" t="str">
        <f t="shared" si="62"/>
        <v>Moderado</v>
      </c>
      <c r="BB48" s="127">
        <f t="shared" si="65"/>
        <v>0.45000000000000007</v>
      </c>
      <c r="BC48" s="130" t="str">
        <f t="shared" si="63"/>
        <v>Moderado</v>
      </c>
      <c r="BD48" s="126" t="s">
        <v>192</v>
      </c>
      <c r="BE48" s="122"/>
      <c r="BF48" s="121"/>
      <c r="BG48" s="131"/>
      <c r="BH48" s="131"/>
      <c r="BI48" s="122"/>
      <c r="BJ48" s="142" t="s">
        <v>488</v>
      </c>
      <c r="BK48" s="18"/>
      <c r="BL48" s="18"/>
      <c r="BM48" s="18"/>
      <c r="BN48" s="18"/>
      <c r="BO48" s="18"/>
      <c r="BP48" s="18"/>
      <c r="BQ48" s="18"/>
      <c r="BR48" s="18"/>
      <c r="BS48" s="18"/>
      <c r="BT48" s="18"/>
      <c r="BU48" s="18"/>
      <c r="BV48" s="18"/>
      <c r="BW48" s="18"/>
      <c r="BX48" s="18"/>
      <c r="BY48" s="18"/>
      <c r="BZ48" s="18"/>
      <c r="CA48" s="18"/>
      <c r="CB48" s="18"/>
      <c r="CC48" s="18"/>
      <c r="CD48" s="18"/>
    </row>
    <row r="49" spans="1:82" ht="109.5" customHeight="1" x14ac:dyDescent="0.3">
      <c r="A49" s="181">
        <v>10</v>
      </c>
      <c r="B49" s="179" t="s">
        <v>442</v>
      </c>
      <c r="C49" s="179" t="s">
        <v>189</v>
      </c>
      <c r="D49" s="179" t="s">
        <v>222</v>
      </c>
      <c r="E49" s="179"/>
      <c r="F49" s="179" t="s">
        <v>480</v>
      </c>
      <c r="G49" s="179" t="s">
        <v>481</v>
      </c>
      <c r="H49" s="179" t="str">
        <f>_xlfn.CONCAT("Posibilidad de afectación ",IF(C49='Opciones Tratamiento'!$E$2,"económica",IF(C49='Opciones Tratamiento'!$E$4,"económica y reputacional",LOWER(C49)))," por ",LOWER(F49), ", debido a ",LOWER(G49))</f>
        <v>Posibilidad de afectación reputacional por emitir actos administrativos manipulados, en  el marco de la acción disciplinaria para beneficiar a los interesados, debido a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v>
      </c>
      <c r="I49" s="179" t="s">
        <v>200</v>
      </c>
      <c r="J49" s="181" t="s">
        <v>226</v>
      </c>
      <c r="K49" s="181" t="s">
        <v>241</v>
      </c>
      <c r="L49" s="185" t="str">
        <f>IF(OR(K49='Opciones Tratamiento'!$K$14,K49='Opciones Tratamiento'!$K$15,K49='Opciones Tratamiento'!$K$16),"Muy Baja",IF(OR(K49='Opciones Tratamiento'!$K$10,K49='Opciones Tratamiento'!$K$11,K49='Opciones Tratamiento'!$K$12,K49='Opciones Tratamiento'!$K$13),"Baja",IF(OR(K49='Opciones Tratamiento'!$K$4,K49='Opciones Tratamiento'!$K$5,K49='Opciones Tratamiento'!$K$6,K49='Opciones Tratamiento'!$K$7,K49='Opciones Tratamiento'!$K$8,K49='Opciones Tratamiento'!$K$9),"Media",IF(K49='Opciones Tratamiento'!$K$3,"Alta",IF(OR(K49='Opciones Tratamiento'!$K$2,K49='Opciones Tratamiento'!$K$17),"Muy Alta")))))</f>
        <v>Media</v>
      </c>
      <c r="M49" s="184">
        <f>IF(L49="","",IF(L49="Muy Baja",0.2,IF(L49="Baja",0.4,IF(L49="Media",0.6,IF(L49="Alta",0.8,IF(L49="Muy Alta",1,))))))</f>
        <v>0.6</v>
      </c>
      <c r="N49" s="184" t="s">
        <v>118</v>
      </c>
      <c r="O49" s="184" t="str">
        <f ca="1">IF(NOT(ISERROR(MATCH(N49,'Tabla Impacto'!$B$221:$B$223,0))),'Tabla Impacto'!$F$223&amp;"Por favor no seleccionar los criterios de impacto(Afectación Económica o presupuestal y Pérdida Reputacional)",N49)</f>
        <v>❌Por favor no seleccionar los criterios de impacto(Afectación Económica o presupuestal y Pérdida Reputacional)</v>
      </c>
      <c r="P49" s="184" t="s">
        <v>225</v>
      </c>
      <c r="Q49" s="184" t="s">
        <v>225</v>
      </c>
      <c r="R49" s="184" t="s">
        <v>226</v>
      </c>
      <c r="S49" s="184" t="s">
        <v>226</v>
      </c>
      <c r="T49" s="184" t="s">
        <v>225</v>
      </c>
      <c r="U49" s="184" t="s">
        <v>225</v>
      </c>
      <c r="V49" s="184" t="s">
        <v>226</v>
      </c>
      <c r="W49" s="184" t="s">
        <v>226</v>
      </c>
      <c r="X49" s="184" t="s">
        <v>226</v>
      </c>
      <c r="Y49" s="184" t="s">
        <v>225</v>
      </c>
      <c r="Z49" s="184" t="s">
        <v>225</v>
      </c>
      <c r="AA49" s="184" t="s">
        <v>225</v>
      </c>
      <c r="AB49" s="184" t="s">
        <v>226</v>
      </c>
      <c r="AC49" s="184" t="s">
        <v>225</v>
      </c>
      <c r="AD49" s="184" t="s">
        <v>226</v>
      </c>
      <c r="AE49" s="184" t="s">
        <v>226</v>
      </c>
      <c r="AF49" s="184" t="s">
        <v>226</v>
      </c>
      <c r="AG49" s="184" t="s">
        <v>226</v>
      </c>
      <c r="AH49" s="184" t="s">
        <v>226</v>
      </c>
      <c r="AI49" s="185" t="s">
        <v>130</v>
      </c>
      <c r="AJ49" s="184">
        <f>IF(AI49="","",IF(AI49="Leve",0.2,IF(AI49="Menor",0.4,IF(AI49="Moderado",0.6,IF(AI49="Mayor",0.8,IF(AI49="Catastrófico",1,))))))</f>
        <v>0.8</v>
      </c>
      <c r="AK49" s="189" t="str">
        <f>IF(OR(AND(L49="Muy Baja",AI49="Leve"),AND(L49="Muy Baja",AI49="Menor"),AND(L49="Baja",AI49="Leve")),"Bajo",IF(OR(AND(L49="Muy baja",AI49="Moderado"),AND(L49="Baja",AI49="Menor"),AND(L49="Baja",AI49="Moderado"),AND(L49="Media",AI49="Leve"),AND(L49="Media",AI49="Menor"),AND(L49="Media",AI49="Moderado"),AND(L49="Alta",AI49="Leve"),AND(L49="Alta",AI49="Menor")),"Moderado",IF(OR(AND(L49="Muy Baja",AI49="Mayor"),AND(L49="Baja",AI49="Mayor"),AND(L49="Media",AI49="Mayor"),AND(L49="Alta",AI49="Moderado"),AND(L49="Alta",AI49="Mayor"),AND(L49="Muy Alta",AI49="Leve"),AND(L49="Muy Alta",AI49="Menor"),AND(L49="Muy Alta",AI49="Moderado"),AND(L49="Muy Alta",AI49="Mayor")),"Alto",IF(OR(AND(L49="Muy Baja",AI49="Catastrófico"),AND(L49="Baja",AI49="Catastrófico"),AND(L49="Media",AI49="Catastrófico"),AND(L49="Alta",AI49="Catastrófico"),AND(L49="Muy Alta",AI49="Catastrófico")),"Extremo",""))))</f>
        <v>Alto</v>
      </c>
      <c r="AL49" s="121">
        <v>1</v>
      </c>
      <c r="AM49" s="121"/>
      <c r="AN49" s="121" t="e">
        <f>VLOOKUP(AM49,'Opciones Tratamiento'!$M$2:$O$37,3,FALSE)</f>
        <v>#N/A</v>
      </c>
      <c r="AO49" s="124" t="e">
        <f>VLOOKUP(AM49,'Opciones Tratamiento'!$M$2:$O$37,2,FALSE)</f>
        <v>#N/A</v>
      </c>
      <c r="AP49" s="125" t="s">
        <v>482</v>
      </c>
      <c r="AQ49" s="121" t="str">
        <f t="shared" ref="AQ49:AQ52" si="66">IF(OR(AR49="Preventivo",AR49="Detectivo"),"Probabilidad",IF(AR49="Correctivo","Impacto",""))</f>
        <v>Probabilidad</v>
      </c>
      <c r="AR49" s="126" t="s">
        <v>161</v>
      </c>
      <c r="AS49" s="126" t="s">
        <v>169</v>
      </c>
      <c r="AT49" s="127" t="str">
        <f t="shared" ref="AT49:AT52" si="67">IF(AND(AR49="Preventivo",AS49="Automático"),"50%",IF(AND(AR49="Preventivo",AS49="Manual"),"40%",IF(AND(AR49="Detectivo",AS49="Automático"),"40%",IF(AND(AR49="Detectivo",AS49="Manual"),"30%",IF(AND(AR49="Correctivo",AS49="Automático"),"35%",IF(AND(AR49="Correctivo",AS49="Manual"),"25%",""))))))</f>
        <v>40%</v>
      </c>
      <c r="AU49" s="126" t="s">
        <v>172</v>
      </c>
      <c r="AV49" s="126" t="s">
        <v>177</v>
      </c>
      <c r="AW49" s="126" t="s">
        <v>181</v>
      </c>
      <c r="AX49" s="128">
        <v>0.6</v>
      </c>
      <c r="AY49" s="129" t="str">
        <f t="shared" ref="AY49:AY52" si="68">IFERROR(IF(AX49="","",IF(AX49&lt;=0.2,"Muy Baja",IF(AX49&lt;=0.4,"Baja",IF(AX49&lt;=0.6,"Media",IF(AX49&lt;=0.8,"Alta","Muy Alta"))))),"")</f>
        <v>Media</v>
      </c>
      <c r="AZ49" s="127">
        <f t="shared" ref="AZ49:AZ52" si="69">+AX49</f>
        <v>0.6</v>
      </c>
      <c r="BA49" s="129" t="str">
        <f t="shared" ref="BA49:BA52" si="70">IFERROR(IF(BB49="","",IF(BB49&lt;=0.2,"Leve",IF(BB49&lt;=0.4,"Menor",IF(BB49&lt;=0.6,"Moderado",IF(BB49&lt;=0.8,"Mayor","Catastrófico"))))),"")</f>
        <v>Mayor</v>
      </c>
      <c r="BB49" s="127">
        <f>IFERROR(IF(AQ49="Impacto",(AJ49-(+AJ49*AT49)),IF(AQ49="Probabilidad",AJ49,"")),"")</f>
        <v>0.8</v>
      </c>
      <c r="BC49" s="130" t="str">
        <f t="shared" ref="BC49:BC52" si="71">IFERROR(IF(OR(AND(AY49="Muy Baja",BA49="Leve"),AND(AY49="Muy Baja",BA49="Menor"),AND(AY49="Baja",BA49="Leve")),"Bajo",IF(OR(AND(AY49="Muy baja",BA49="Moderado"),AND(AY49="Baja",BA49="Menor"),AND(AY49="Baja",BA49="Moderado"),AND(AY49="Media",BA49="Leve"),AND(AY49="Media",BA49="Menor"),AND(AY49="Media",BA49="Moderado"),AND(AY49="Alta",BA49="Leve"),AND(AY49="Alta",BA49="Menor")),"Moderado",IF(OR(AND(AY49="Muy Baja",BA49="Mayor"),AND(AY49="Baja",BA49="Mayor"),AND(AY49="Media",BA49="Mayor"),AND(AY49="Alta",BA49="Moderado"),AND(AY49="Alta",BA49="Mayor"),AND(AY49="Muy Alta",BA49="Leve"),AND(AY49="Muy Alta",BA49="Menor"),AND(AY49="Muy Alta",BA49="Moderado"),AND(AY49="Muy Alta",BA49="Mayor")),"Alto",IF(OR(AND(AY49="Muy Baja",BA49="Catastrófico"),AND(AY49="Baja",BA49="Catastrófico"),AND(AY49="Media",BA49="Catastrófico"),AND(AY49="Alta",BA49="Catastrófico"),AND(AY49="Muy Alta",BA49="Catastrófico")),"Extremo","")))),"")</f>
        <v>Alto</v>
      </c>
      <c r="BD49" s="126" t="s">
        <v>192</v>
      </c>
      <c r="BE49" s="122"/>
      <c r="BF49" s="121"/>
      <c r="BG49" s="131"/>
      <c r="BH49" s="131"/>
      <c r="BI49" s="122"/>
      <c r="BJ49" s="121"/>
      <c r="BK49" s="18"/>
      <c r="BL49" s="18"/>
      <c r="BM49" s="18"/>
      <c r="BN49" s="18"/>
      <c r="BO49" s="18"/>
      <c r="BP49" s="18"/>
      <c r="BQ49" s="18"/>
      <c r="BR49" s="18"/>
      <c r="BS49" s="18"/>
      <c r="BT49" s="18"/>
      <c r="BU49" s="18"/>
      <c r="BV49" s="18"/>
      <c r="BW49" s="18"/>
      <c r="BX49" s="18"/>
      <c r="BY49" s="18"/>
      <c r="BZ49" s="18"/>
      <c r="CA49" s="18"/>
      <c r="CB49" s="18"/>
      <c r="CC49" s="18"/>
      <c r="CD49" s="18"/>
    </row>
    <row r="50" spans="1:82" ht="109.5" customHeight="1" x14ac:dyDescent="0.3">
      <c r="A50" s="180"/>
      <c r="B50" s="180"/>
      <c r="C50" s="180"/>
      <c r="D50" s="180"/>
      <c r="E50" s="180"/>
      <c r="F50" s="180"/>
      <c r="G50" s="180"/>
      <c r="H50" s="180"/>
      <c r="I50" s="180"/>
      <c r="J50" s="180"/>
      <c r="K50" s="180"/>
      <c r="L50" s="180"/>
      <c r="M50" s="180"/>
      <c r="N50" s="180"/>
      <c r="O50" s="180"/>
      <c r="P50" s="184"/>
      <c r="Q50" s="184"/>
      <c r="R50" s="184"/>
      <c r="S50" s="184"/>
      <c r="T50" s="184"/>
      <c r="U50" s="184"/>
      <c r="V50" s="184"/>
      <c r="W50" s="184"/>
      <c r="X50" s="184"/>
      <c r="Y50" s="184"/>
      <c r="Z50" s="184"/>
      <c r="AA50" s="184"/>
      <c r="AB50" s="184"/>
      <c r="AC50" s="184"/>
      <c r="AD50" s="184"/>
      <c r="AE50" s="184"/>
      <c r="AF50" s="184"/>
      <c r="AG50" s="184"/>
      <c r="AH50" s="184"/>
      <c r="AI50" s="180"/>
      <c r="AJ50" s="180"/>
      <c r="AK50" s="180"/>
      <c r="AL50" s="121">
        <v>2</v>
      </c>
      <c r="AM50" s="121"/>
      <c r="AN50" s="121" t="e">
        <f>VLOOKUP(AM50,'Opciones Tratamiento'!$M$2:$O$37,3,FALSE)</f>
        <v>#N/A</v>
      </c>
      <c r="AO50" s="124" t="e">
        <f>VLOOKUP(AM50,'Opciones Tratamiento'!$M$2:$O$37,2,FALSE)</f>
        <v>#N/A</v>
      </c>
      <c r="AP50" s="125" t="s">
        <v>419</v>
      </c>
      <c r="AQ50" s="121" t="str">
        <f t="shared" si="66"/>
        <v>Probabilidad</v>
      </c>
      <c r="AR50" s="126" t="s">
        <v>161</v>
      </c>
      <c r="AS50" s="126" t="s">
        <v>169</v>
      </c>
      <c r="AT50" s="127" t="str">
        <f t="shared" si="67"/>
        <v>40%</v>
      </c>
      <c r="AU50" s="126" t="s">
        <v>172</v>
      </c>
      <c r="AV50" s="126" t="s">
        <v>177</v>
      </c>
      <c r="AW50" s="126" t="s">
        <v>181</v>
      </c>
      <c r="AX50" s="128">
        <f>IFERROR(IF(AND(AQ49="Probabilidad",AQ50="Probabilidad"),(AZ49-(+AZ49*AT50)),IF(AQ50="Probabilidad",(M49-(+M49*AT50)),IF(AQ50="Impacto",AZ49,""))),"")</f>
        <v>0.36</v>
      </c>
      <c r="AY50" s="129" t="str">
        <f t="shared" si="68"/>
        <v>Baja</v>
      </c>
      <c r="AZ50" s="127">
        <f t="shared" si="69"/>
        <v>0.36</v>
      </c>
      <c r="BA50" s="129" t="str">
        <f t="shared" si="70"/>
        <v>Mayor</v>
      </c>
      <c r="BB50" s="127">
        <v>0.8</v>
      </c>
      <c r="BC50" s="130" t="str">
        <f t="shared" si="71"/>
        <v>Alto</v>
      </c>
      <c r="BD50" s="126" t="s">
        <v>192</v>
      </c>
      <c r="BE50" s="122"/>
      <c r="BF50" s="121"/>
      <c r="BG50" s="131"/>
      <c r="BH50" s="131"/>
      <c r="BI50" s="122"/>
      <c r="BJ50" s="121"/>
      <c r="BK50" s="18"/>
      <c r="BL50" s="18"/>
      <c r="BM50" s="18"/>
      <c r="BN50" s="18"/>
      <c r="BO50" s="18"/>
      <c r="BP50" s="18"/>
      <c r="BQ50" s="18"/>
      <c r="BR50" s="18"/>
      <c r="BS50" s="18"/>
      <c r="BT50" s="18"/>
      <c r="BU50" s="18"/>
      <c r="BV50" s="18"/>
      <c r="BW50" s="18"/>
      <c r="BX50" s="18"/>
      <c r="BY50" s="18"/>
      <c r="BZ50" s="18"/>
      <c r="CA50" s="18"/>
      <c r="CB50" s="18"/>
      <c r="CC50" s="18"/>
      <c r="CD50" s="18"/>
    </row>
    <row r="51" spans="1:82" ht="109.5" customHeight="1" x14ac:dyDescent="0.3">
      <c r="A51" s="180"/>
      <c r="B51" s="180"/>
      <c r="C51" s="180"/>
      <c r="D51" s="180"/>
      <c r="E51" s="180"/>
      <c r="F51" s="180"/>
      <c r="G51" s="180"/>
      <c r="H51" s="180"/>
      <c r="I51" s="180"/>
      <c r="J51" s="180"/>
      <c r="K51" s="180"/>
      <c r="L51" s="180"/>
      <c r="M51" s="180"/>
      <c r="N51" s="180"/>
      <c r="O51" s="180"/>
      <c r="P51" s="184"/>
      <c r="Q51" s="184"/>
      <c r="R51" s="184"/>
      <c r="S51" s="184"/>
      <c r="T51" s="184"/>
      <c r="U51" s="184"/>
      <c r="V51" s="184"/>
      <c r="W51" s="184"/>
      <c r="X51" s="184"/>
      <c r="Y51" s="184"/>
      <c r="Z51" s="184"/>
      <c r="AA51" s="184"/>
      <c r="AB51" s="184"/>
      <c r="AC51" s="184"/>
      <c r="AD51" s="184"/>
      <c r="AE51" s="184"/>
      <c r="AF51" s="184"/>
      <c r="AG51" s="184"/>
      <c r="AH51" s="184"/>
      <c r="AI51" s="180"/>
      <c r="AJ51" s="180"/>
      <c r="AK51" s="180"/>
      <c r="AL51" s="121">
        <v>3</v>
      </c>
      <c r="AM51" s="121"/>
      <c r="AN51" s="121" t="e">
        <f>VLOOKUP(AM51,'Opciones Tratamiento'!$M$2:$O$37,3,FALSE)</f>
        <v>#N/A</v>
      </c>
      <c r="AO51" s="124" t="e">
        <f>VLOOKUP(AM51,'Opciones Tratamiento'!$M$2:$O$37,2,FALSE)</f>
        <v>#N/A</v>
      </c>
      <c r="AP51" s="125" t="s">
        <v>479</v>
      </c>
      <c r="AQ51" s="121" t="str">
        <f t="shared" si="66"/>
        <v>Impacto</v>
      </c>
      <c r="AR51" s="126" t="s">
        <v>165</v>
      </c>
      <c r="AS51" s="126" t="s">
        <v>169</v>
      </c>
      <c r="AT51" s="127" t="str">
        <f t="shared" si="67"/>
        <v>25%</v>
      </c>
      <c r="AU51" s="126" t="s">
        <v>172</v>
      </c>
      <c r="AV51" s="126" t="s">
        <v>177</v>
      </c>
      <c r="AW51" s="126" t="s">
        <v>181</v>
      </c>
      <c r="AX51" s="128">
        <f t="shared" ref="AX51:AX52" si="72">IFERROR(IF(AND(AQ50="Probabilidad",AQ51="Probabilidad"),(AZ50-(+AZ50*AT51)),IF(AND(AQ50="Impacto",AQ51="Probabilidad"),(AZ49-(+AZ49*AT51)),IF(AQ51="Impacto",AZ50,""))),"")</f>
        <v>0.36</v>
      </c>
      <c r="AY51" s="129" t="str">
        <f t="shared" si="68"/>
        <v>Baja</v>
      </c>
      <c r="AZ51" s="127">
        <f t="shared" si="69"/>
        <v>0.36</v>
      </c>
      <c r="BA51" s="129" t="str">
        <f t="shared" si="70"/>
        <v>Moderado</v>
      </c>
      <c r="BB51" s="127">
        <f t="shared" ref="BB51:BB52" si="73">IFERROR(IF(AND(AQ50="Impacto",AQ51="Impacto"),(BB50-(+BB50*AT51)),IF(AND(AQ50="Probabilidad",AQ51="Impacto"),(BB49-(+BB49*AT51)),IF(AQ51="Probabilidad",BB50,""))),"")</f>
        <v>0.60000000000000009</v>
      </c>
      <c r="BC51" s="130" t="str">
        <f t="shared" si="71"/>
        <v>Moderado</v>
      </c>
      <c r="BD51" s="126" t="s">
        <v>192</v>
      </c>
      <c r="BE51" s="122"/>
      <c r="BF51" s="121"/>
      <c r="BG51" s="131"/>
      <c r="BH51" s="131"/>
      <c r="BI51" s="122"/>
      <c r="BJ51" s="121"/>
      <c r="BK51" s="18"/>
      <c r="BL51" s="18"/>
      <c r="BM51" s="18"/>
      <c r="BN51" s="18"/>
      <c r="BO51" s="18"/>
      <c r="BP51" s="18"/>
      <c r="BQ51" s="18"/>
      <c r="BR51" s="18"/>
      <c r="BS51" s="18"/>
      <c r="BT51" s="18"/>
      <c r="BU51" s="18"/>
      <c r="BV51" s="18"/>
      <c r="BW51" s="18"/>
      <c r="BX51" s="18"/>
      <c r="BY51" s="18"/>
      <c r="BZ51" s="18"/>
      <c r="CA51" s="18"/>
      <c r="CB51" s="18"/>
      <c r="CC51" s="18"/>
      <c r="CD51" s="18"/>
    </row>
    <row r="52" spans="1:82" ht="109.5" customHeight="1" x14ac:dyDescent="0.35">
      <c r="A52" s="224"/>
      <c r="B52" s="224"/>
      <c r="C52" s="224"/>
      <c r="D52" s="224"/>
      <c r="E52" s="224"/>
      <c r="F52" s="224"/>
      <c r="G52" s="224"/>
      <c r="H52" s="224"/>
      <c r="I52" s="224"/>
      <c r="J52" s="224"/>
      <c r="K52" s="224"/>
      <c r="L52" s="224"/>
      <c r="M52" s="224"/>
      <c r="N52" s="224"/>
      <c r="O52" s="224"/>
      <c r="P52" s="227"/>
      <c r="Q52" s="227"/>
      <c r="R52" s="227"/>
      <c r="S52" s="227"/>
      <c r="T52" s="227"/>
      <c r="U52" s="227"/>
      <c r="V52" s="227"/>
      <c r="W52" s="227"/>
      <c r="X52" s="227"/>
      <c r="Y52" s="227"/>
      <c r="Z52" s="227"/>
      <c r="AA52" s="227"/>
      <c r="AB52" s="227"/>
      <c r="AC52" s="227"/>
      <c r="AD52" s="227"/>
      <c r="AE52" s="227"/>
      <c r="AF52" s="227"/>
      <c r="AG52" s="227"/>
      <c r="AH52" s="227"/>
      <c r="AI52" s="224"/>
      <c r="AJ52" s="224"/>
      <c r="AK52" s="224"/>
      <c r="AL52" s="132">
        <v>4</v>
      </c>
      <c r="AM52" s="132"/>
      <c r="AN52" s="132" t="e">
        <f>VLOOKUP(AM52,'Opciones Tratamiento'!$M$2:$O$37,3,FALSE)</f>
        <v>#N/A</v>
      </c>
      <c r="AO52" s="133" t="e">
        <f>VLOOKUP(AM52,'Opciones Tratamiento'!$M$2:$O$37,2,FALSE)</f>
        <v>#N/A</v>
      </c>
      <c r="AP52" s="134" t="s">
        <v>446</v>
      </c>
      <c r="AQ52" s="132" t="str">
        <f t="shared" si="66"/>
        <v>Impacto</v>
      </c>
      <c r="AR52" s="135" t="s">
        <v>165</v>
      </c>
      <c r="AS52" s="135" t="s">
        <v>169</v>
      </c>
      <c r="AT52" s="136" t="str">
        <f t="shared" si="67"/>
        <v>25%</v>
      </c>
      <c r="AU52" s="135" t="s">
        <v>172</v>
      </c>
      <c r="AV52" s="135" t="s">
        <v>177</v>
      </c>
      <c r="AW52" s="135" t="s">
        <v>181</v>
      </c>
      <c r="AX52" s="137">
        <f t="shared" si="72"/>
        <v>0.36</v>
      </c>
      <c r="AY52" s="138" t="str">
        <f t="shared" si="68"/>
        <v>Baja</v>
      </c>
      <c r="AZ52" s="136">
        <f t="shared" si="69"/>
        <v>0.36</v>
      </c>
      <c r="BA52" s="138" t="str">
        <f t="shared" si="70"/>
        <v>Moderado</v>
      </c>
      <c r="BB52" s="136">
        <f t="shared" si="73"/>
        <v>0.45000000000000007</v>
      </c>
      <c r="BC52" s="139" t="str">
        <f t="shared" si="71"/>
        <v>Moderado</v>
      </c>
      <c r="BD52" s="135" t="s">
        <v>192</v>
      </c>
      <c r="BE52" s="122"/>
      <c r="BF52" s="121"/>
      <c r="BG52" s="131"/>
      <c r="BH52" s="131"/>
      <c r="BI52" s="122"/>
      <c r="BJ52" s="142" t="s">
        <v>488</v>
      </c>
      <c r="BK52" s="18"/>
      <c r="BL52" s="18"/>
      <c r="BM52" s="18"/>
      <c r="BN52" s="18"/>
      <c r="BO52" s="18"/>
      <c r="BP52" s="18"/>
      <c r="BQ52" s="18"/>
      <c r="BR52" s="18"/>
      <c r="BS52" s="18"/>
      <c r="BT52" s="18"/>
      <c r="BU52" s="18"/>
      <c r="BV52" s="18"/>
      <c r="BW52" s="18"/>
      <c r="BX52" s="18"/>
      <c r="BY52" s="18"/>
      <c r="BZ52" s="18"/>
      <c r="CA52" s="18"/>
      <c r="CB52" s="18"/>
      <c r="CC52" s="18"/>
      <c r="CD52" s="18"/>
    </row>
    <row r="53" spans="1:82" ht="151.5" customHeight="1" x14ac:dyDescent="0.3">
      <c r="A53" s="181">
        <v>11</v>
      </c>
      <c r="B53" s="179" t="s">
        <v>447</v>
      </c>
      <c r="C53" s="179" t="s">
        <v>191</v>
      </c>
      <c r="D53" s="179" t="s">
        <v>222</v>
      </c>
      <c r="E53" s="179"/>
      <c r="F53" s="179" t="s">
        <v>448</v>
      </c>
      <c r="G53" s="179" t="s">
        <v>483</v>
      </c>
      <c r="H53" s="179" t="str">
        <f>_xlfn.CONCAT("Posibilidad de afectación ",IF(C53='Opciones Tratamiento'!$E$2,"económica",IF(C53='Opciones Tratamiento'!$E$4,"económica y reputacional",LOWER(C53)))," por ",LOWER(F53), ", debido a ",LOWER(G53))</f>
        <v>Posibilidad de afectación económica y reputacional por recibir dadivas por acción o por omisión en el trámite de los procedimientos propios de la oficina asesora jurídica para favorecer a un tercero a titulo propio, debido a debilidades en el control  a las matrices de  seguimiento a la correspondencia de los procedimientos.
debilidad en el control de calidad del producto
conflictos de interés no gestionados</v>
      </c>
      <c r="I53" s="179" t="s">
        <v>200</v>
      </c>
      <c r="J53" s="181" t="s">
        <v>226</v>
      </c>
      <c r="K53" s="181" t="s">
        <v>236</v>
      </c>
      <c r="L53" s="185" t="str">
        <f>IF(OR(K53='Opciones Tratamiento'!$K$14,K53='Opciones Tratamiento'!$K$15,K53='Opciones Tratamiento'!$K$16),"Muy Baja",IF(OR(K53='Opciones Tratamiento'!$K$10,K53='Opciones Tratamiento'!$K$11,K53='Opciones Tratamiento'!$K$12,K53='Opciones Tratamiento'!$K$13),"Baja",IF(OR(K53='Opciones Tratamiento'!$K$4,K53='Opciones Tratamiento'!$K$5,K53='Opciones Tratamiento'!$K$6,K53='Opciones Tratamiento'!$K$7,K53='Opciones Tratamiento'!$K$8,K53='Opciones Tratamiento'!$K$9),"Media",IF(K53='Opciones Tratamiento'!$K$3,"Alta",IF(OR(K53='Opciones Tratamiento'!$K$2,K53='Opciones Tratamiento'!$K$17),"Muy Alta")))))</f>
        <v>Media</v>
      </c>
      <c r="M53" s="184">
        <f>IF(L53="","",IF(L53="Muy Baja",0.2,IF(L53="Baja",0.4,IF(L53="Media",0.6,IF(L53="Alta",0.8,IF(L53="Muy Alta",1,))))))</f>
        <v>0.6</v>
      </c>
      <c r="N53" s="184" t="s">
        <v>118</v>
      </c>
      <c r="O53" s="184" t="str">
        <f ca="1">IF(NOT(ISERROR(MATCH(N53,'Tabla Impacto'!$B$221:$B$223,0))),'Tabla Impacto'!$F$223&amp;"Por favor no seleccionar los criterios de impacto(Afectación Económica o presupuestal y Pérdida Reputacional)",N53)</f>
        <v>❌Por favor no seleccionar los criterios de impacto(Afectación Económica o presupuestal y Pérdida Reputacional)</v>
      </c>
      <c r="P53" s="184" t="s">
        <v>225</v>
      </c>
      <c r="Q53" s="184" t="s">
        <v>225</v>
      </c>
      <c r="R53" s="184" t="s">
        <v>225</v>
      </c>
      <c r="S53" s="184" t="s">
        <v>226</v>
      </c>
      <c r="T53" s="184" t="s">
        <v>225</v>
      </c>
      <c r="U53" s="184" t="s">
        <v>225</v>
      </c>
      <c r="V53" s="184" t="s">
        <v>225</v>
      </c>
      <c r="W53" s="184" t="s">
        <v>226</v>
      </c>
      <c r="X53" s="184" t="s">
        <v>226</v>
      </c>
      <c r="Y53" s="184" t="s">
        <v>225</v>
      </c>
      <c r="Z53" s="184" t="s">
        <v>225</v>
      </c>
      <c r="AA53" s="184" t="s">
        <v>225</v>
      </c>
      <c r="AB53" s="184" t="s">
        <v>225</v>
      </c>
      <c r="AC53" s="184" t="s">
        <v>225</v>
      </c>
      <c r="AD53" s="184" t="s">
        <v>225</v>
      </c>
      <c r="AE53" s="184" t="s">
        <v>226</v>
      </c>
      <c r="AF53" s="184" t="s">
        <v>226</v>
      </c>
      <c r="AG53" s="184" t="s">
        <v>225</v>
      </c>
      <c r="AH53" s="184" t="s">
        <v>226</v>
      </c>
      <c r="AI53" s="185" t="str">
        <f>IF(OR(D53='Opciones Tratamiento'!$H$2,D53='Opciones Tratamiento'!$H$4),IF(OR(O53='Tabla Impacto'!$C$11,O53='Tabla Impacto'!$D$11),"Leve",IF(OR(O53='Tabla Impacto'!$C$12,O53='Tabla Impacto'!$D$12),"Menor",IF(OR(O53='Tabla Impacto'!$C$13,O53='Tabla Impacto'!$D$13),"Moderado",IF(OR(O53='Tabla Impacto'!$C$14,O53='Tabla Impacto'!$D$14),"Mayor",IF(OR(O53='Tabla Impacto'!$C$15,O53='Tabla Impacto'!$D$15),"Catastrófico",""))))),IF(D53='Opciones Tratamiento'!$H$3,IF(COUNTIF('Mapa final'!P53:AH53,"Si")&lt;=5,"Moderado",IF(AND(COUNTIF('Mapa final'!P53:AH53,"Si")&gt;5,COUNTIF('Mapa final'!P53:AH53,"Si")&lt;=10),"Mayor",IF(COUNTIF('Mapa final'!P53:AH53,"Si")&gt;10,"Catastrófico","")))))</f>
        <v>Catastrófico</v>
      </c>
      <c r="AJ53" s="184">
        <f>IF(AI53="","",IF(AI53="Leve",0.2,IF(AI53="Menor",0.4,IF(AI53="Moderado",0.6,IF(AI53="Mayor",0.8,IF(AI53="Catastrófico",1,))))))</f>
        <v>1</v>
      </c>
      <c r="AK53" s="189" t="str">
        <f>IF(OR(AND(L53="Muy Baja",AI53="Leve"),AND(L53="Muy Baja",AI53="Menor"),AND(L53="Baja",AI53="Leve")),"Bajo",IF(OR(AND(L53="Muy baja",AI53="Moderado"),AND(L53="Baja",AI53="Menor"),AND(L53="Baja",AI53="Moderado"),AND(L53="Media",AI53="Leve"),AND(L53="Media",AI53="Menor"),AND(L53="Media",AI53="Moderado"),AND(L53="Alta",AI53="Leve"),AND(L53="Alta",AI53="Menor")),"Moderado",IF(OR(AND(L53="Muy Baja",AI53="Mayor"),AND(L53="Baja",AI53="Mayor"),AND(L53="Media",AI53="Mayor"),AND(L53="Alta",AI53="Moderado"),AND(L53="Alta",AI53="Mayor"),AND(L53="Muy Alta",AI53="Leve"),AND(L53="Muy Alta",AI53="Menor"),AND(L53="Muy Alta",AI53="Moderado"),AND(L53="Muy Alta",AI53="Mayor")),"Alto",IF(OR(AND(L53="Muy Baja",AI53="Catastrófico"),AND(L53="Baja",AI53="Catastrófico"),AND(L53="Media",AI53="Catastrófico"),AND(L53="Alta",AI53="Catastrófico"),AND(L53="Muy Alta",AI53="Catastrófico")),"Extremo",""))))</f>
        <v>Extremo</v>
      </c>
      <c r="AL53" s="121">
        <v>1</v>
      </c>
      <c r="AM53" s="121"/>
      <c r="AN53" s="121" t="e">
        <f>VLOOKUP(AM53,'Opciones Tratamiento'!$M$2:$O$37,3,FALSE)</f>
        <v>#N/A</v>
      </c>
      <c r="AO53" s="124" t="e">
        <f>VLOOKUP(AM53,'Opciones Tratamiento'!$M$2:$O$37,2,FALSE)</f>
        <v>#N/A</v>
      </c>
      <c r="AP53" s="124" t="s">
        <v>449</v>
      </c>
      <c r="AQ53" s="121" t="str">
        <f t="shared" ref="AQ53:AQ56" si="74">IF(OR(AR53="Preventivo",AR53="Detectivo"),"Probabilidad",IF(AR53="Correctivo","Impacto",""))</f>
        <v>Probabilidad</v>
      </c>
      <c r="AR53" s="126" t="s">
        <v>161</v>
      </c>
      <c r="AS53" s="126" t="s">
        <v>169</v>
      </c>
      <c r="AT53" s="127" t="str">
        <f t="shared" ref="AT53:AT56" si="75">IF(AND(AR53="Preventivo",AS53="Automático"),"50%",IF(AND(AR53="Preventivo",AS53="Manual"),"40%",IF(AND(AR53="Detectivo",AS53="Automático"),"40%",IF(AND(AR53="Detectivo",AS53="Manual"),"30%",IF(AND(AR53="Correctivo",AS53="Automático"),"35%",IF(AND(AR53="Correctivo",AS53="Manual"),"25%",""))))))</f>
        <v>40%</v>
      </c>
      <c r="AU53" s="126" t="s">
        <v>172</v>
      </c>
      <c r="AV53" s="126" t="s">
        <v>177</v>
      </c>
      <c r="AW53" s="126" t="s">
        <v>181</v>
      </c>
      <c r="AX53" s="128">
        <f>IFERROR(IF(AQ53="Probabilidad",(M53-(+M53*AT53)),IF(AQ53="Impacto",M53,"")),"")</f>
        <v>0.36</v>
      </c>
      <c r="AY53" s="129" t="str">
        <f t="shared" ref="AY53:AY56" si="76">IFERROR(IF(AX53="","",IF(AX53&lt;=0.2,"Muy Baja",IF(AX53&lt;=0.4,"Baja",IF(AX53&lt;=0.6,"Media",IF(AX53&lt;=0.8,"Alta","Muy Alta"))))),"")</f>
        <v>Baja</v>
      </c>
      <c r="AZ53" s="127">
        <f t="shared" ref="AZ53:AZ56" si="77">+AX53</f>
        <v>0.36</v>
      </c>
      <c r="BA53" s="129" t="str">
        <f t="shared" ref="BA53:BA56" si="78">IFERROR(IF(BB53="","",IF(BB53&lt;=0.2,"Leve",IF(BB53&lt;=0.4,"Menor",IF(BB53&lt;=0.6,"Moderado",IF(BB53&lt;=0.8,"Mayor","Catastrófico"))))),"")</f>
        <v>Catastrófico</v>
      </c>
      <c r="BB53" s="127">
        <f>IFERROR(IF(AQ53="Impacto",(AJ53-(+AJ53*AT53)),IF(AQ53="Probabilidad",AJ53,"")),"")</f>
        <v>1</v>
      </c>
      <c r="BC53" s="130" t="str">
        <f t="shared" ref="BC53:BC56" si="79">IFERROR(IF(OR(AND(AY53="Muy Baja",BA53="Leve"),AND(AY53="Muy Baja",BA53="Menor"),AND(AY53="Baja",BA53="Leve")),"Bajo",IF(OR(AND(AY53="Muy baja",BA53="Moderado"),AND(AY53="Baja",BA53="Menor"),AND(AY53="Baja",BA53="Moderado"),AND(AY53="Media",BA53="Leve"),AND(AY53="Media",BA53="Menor"),AND(AY53="Media",BA53="Moderado"),AND(AY53="Alta",BA53="Leve"),AND(AY53="Alta",BA53="Menor")),"Moderado",IF(OR(AND(AY53="Muy Baja",BA53="Mayor"),AND(AY53="Baja",BA53="Mayor"),AND(AY53="Media",BA53="Mayor"),AND(AY53="Alta",BA53="Moderado"),AND(AY53="Alta",BA53="Mayor"),AND(AY53="Muy Alta",BA53="Leve"),AND(AY53="Muy Alta",BA53="Menor"),AND(AY53="Muy Alta",BA53="Moderado"),AND(AY53="Muy Alta",BA53="Mayor")),"Alto",IF(OR(AND(AY53="Muy Baja",BA53="Catastrófico"),AND(AY53="Baja",BA53="Catastrófico"),AND(AY53="Media",BA53="Catastrófico"),AND(AY53="Alta",BA53="Catastrófico"),AND(AY53="Muy Alta",BA53="Catastrófico")),"Extremo","")))),"")</f>
        <v>Extremo</v>
      </c>
      <c r="BD53" s="126" t="s">
        <v>192</v>
      </c>
      <c r="BE53" s="122"/>
      <c r="BF53" s="121"/>
      <c r="BG53" s="131"/>
      <c r="BH53" s="131"/>
      <c r="BI53" s="122"/>
      <c r="BJ53" s="121"/>
      <c r="BK53" s="18"/>
      <c r="BL53" s="18"/>
      <c r="BM53" s="18"/>
      <c r="BN53" s="18"/>
      <c r="BO53" s="18"/>
      <c r="BP53" s="18"/>
      <c r="BQ53" s="18"/>
      <c r="BR53" s="18"/>
      <c r="BS53" s="18"/>
      <c r="BT53" s="18"/>
      <c r="BU53" s="18"/>
      <c r="BV53" s="18"/>
      <c r="BW53" s="18"/>
      <c r="BX53" s="18"/>
      <c r="BY53" s="18"/>
      <c r="BZ53" s="18"/>
      <c r="CA53" s="18"/>
      <c r="CB53" s="18"/>
      <c r="CC53" s="18"/>
      <c r="CD53" s="18"/>
    </row>
    <row r="54" spans="1:82" ht="151.5" customHeight="1" x14ac:dyDescent="0.3">
      <c r="A54" s="180"/>
      <c r="B54" s="180"/>
      <c r="C54" s="180"/>
      <c r="D54" s="180"/>
      <c r="E54" s="180"/>
      <c r="F54" s="180"/>
      <c r="G54" s="180"/>
      <c r="H54" s="180"/>
      <c r="I54" s="180"/>
      <c r="J54" s="180"/>
      <c r="K54" s="180"/>
      <c r="L54" s="180"/>
      <c r="M54" s="180"/>
      <c r="N54" s="180"/>
      <c r="O54" s="180"/>
      <c r="P54" s="184"/>
      <c r="Q54" s="184"/>
      <c r="R54" s="184"/>
      <c r="S54" s="184"/>
      <c r="T54" s="184"/>
      <c r="U54" s="184"/>
      <c r="V54" s="184"/>
      <c r="W54" s="184"/>
      <c r="X54" s="184"/>
      <c r="Y54" s="184"/>
      <c r="Z54" s="184"/>
      <c r="AA54" s="184"/>
      <c r="AB54" s="184"/>
      <c r="AC54" s="184"/>
      <c r="AD54" s="184"/>
      <c r="AE54" s="184"/>
      <c r="AF54" s="184"/>
      <c r="AG54" s="184"/>
      <c r="AH54" s="184"/>
      <c r="AI54" s="180"/>
      <c r="AJ54" s="180"/>
      <c r="AK54" s="180"/>
      <c r="AL54" s="121">
        <v>2</v>
      </c>
      <c r="AM54" s="121"/>
      <c r="AN54" s="121" t="e">
        <f>VLOOKUP(AM54,'Opciones Tratamiento'!$M$2:$O$37,3,FALSE)</f>
        <v>#N/A</v>
      </c>
      <c r="AO54" s="124" t="e">
        <f>VLOOKUP(AM54,'Opciones Tratamiento'!$M$2:$O$37,2,FALSE)</f>
        <v>#N/A</v>
      </c>
      <c r="AP54" s="124" t="s">
        <v>484</v>
      </c>
      <c r="AQ54" s="121" t="str">
        <f t="shared" si="74"/>
        <v>Probabilidad</v>
      </c>
      <c r="AR54" s="126" t="s">
        <v>161</v>
      </c>
      <c r="AS54" s="126" t="s">
        <v>169</v>
      </c>
      <c r="AT54" s="127" t="str">
        <f t="shared" si="75"/>
        <v>40%</v>
      </c>
      <c r="AU54" s="126" t="s">
        <v>172</v>
      </c>
      <c r="AV54" s="126" t="s">
        <v>177</v>
      </c>
      <c r="AW54" s="126" t="s">
        <v>181</v>
      </c>
      <c r="AX54" s="128">
        <f>IFERROR(IF(AND(AQ53="Probabilidad",AQ54="Probabilidad"),(AZ53-(+AZ53*AT54)),IF(AQ54="Probabilidad",(M53-(+M53*AT54)),IF(AQ54="Impacto",AZ53,""))),"")</f>
        <v>0.216</v>
      </c>
      <c r="AY54" s="129" t="str">
        <f t="shared" si="76"/>
        <v>Baja</v>
      </c>
      <c r="AZ54" s="127">
        <f t="shared" si="77"/>
        <v>0.216</v>
      </c>
      <c r="BA54" s="129" t="str">
        <f t="shared" si="78"/>
        <v>Catastrófico</v>
      </c>
      <c r="BB54" s="127">
        <v>1</v>
      </c>
      <c r="BC54" s="130" t="str">
        <f t="shared" si="79"/>
        <v>Extremo</v>
      </c>
      <c r="BD54" s="126" t="s">
        <v>192</v>
      </c>
      <c r="BE54" s="122"/>
      <c r="BF54" s="121"/>
      <c r="BG54" s="131"/>
      <c r="BH54" s="131"/>
      <c r="BI54" s="122"/>
      <c r="BJ54" s="121"/>
      <c r="BK54" s="18"/>
      <c r="BL54" s="18"/>
      <c r="BM54" s="18"/>
      <c r="BN54" s="18"/>
      <c r="BO54" s="18"/>
      <c r="BP54" s="18"/>
      <c r="BQ54" s="18"/>
      <c r="BR54" s="18"/>
      <c r="BS54" s="18"/>
      <c r="BT54" s="18"/>
      <c r="BU54" s="18"/>
      <c r="BV54" s="18"/>
      <c r="BW54" s="18"/>
      <c r="BX54" s="18"/>
      <c r="BY54" s="18"/>
      <c r="BZ54" s="18"/>
      <c r="CA54" s="18"/>
      <c r="CB54" s="18"/>
      <c r="CC54" s="18"/>
      <c r="CD54" s="18"/>
    </row>
    <row r="55" spans="1:82" ht="151.5" customHeight="1" x14ac:dyDescent="0.3">
      <c r="A55" s="180"/>
      <c r="B55" s="180"/>
      <c r="C55" s="180"/>
      <c r="D55" s="180"/>
      <c r="E55" s="180"/>
      <c r="F55" s="180"/>
      <c r="G55" s="180"/>
      <c r="H55" s="180"/>
      <c r="I55" s="180"/>
      <c r="J55" s="180"/>
      <c r="K55" s="180"/>
      <c r="L55" s="180"/>
      <c r="M55" s="180"/>
      <c r="N55" s="180"/>
      <c r="O55" s="180"/>
      <c r="P55" s="184"/>
      <c r="Q55" s="184"/>
      <c r="R55" s="184"/>
      <c r="S55" s="184"/>
      <c r="T55" s="184"/>
      <c r="U55" s="184"/>
      <c r="V55" s="184"/>
      <c r="W55" s="184"/>
      <c r="X55" s="184"/>
      <c r="Y55" s="184"/>
      <c r="Z55" s="184"/>
      <c r="AA55" s="184"/>
      <c r="AB55" s="184"/>
      <c r="AC55" s="184"/>
      <c r="AD55" s="184"/>
      <c r="AE55" s="184"/>
      <c r="AF55" s="184"/>
      <c r="AG55" s="184"/>
      <c r="AH55" s="184"/>
      <c r="AI55" s="180"/>
      <c r="AJ55" s="180"/>
      <c r="AK55" s="180"/>
      <c r="AL55" s="121">
        <v>3</v>
      </c>
      <c r="AM55" s="121"/>
      <c r="AN55" s="121" t="e">
        <f>VLOOKUP(AM55,'Opciones Tratamiento'!$M$2:$O$37,3,FALSE)</f>
        <v>#N/A</v>
      </c>
      <c r="AO55" s="124" t="e">
        <f>VLOOKUP(AM55,'Opciones Tratamiento'!$M$2:$O$37,2,FALSE)</f>
        <v>#N/A</v>
      </c>
      <c r="AP55" s="124" t="s">
        <v>434</v>
      </c>
      <c r="AQ55" s="121" t="str">
        <f t="shared" si="74"/>
        <v>Impacto</v>
      </c>
      <c r="AR55" s="126" t="s">
        <v>165</v>
      </c>
      <c r="AS55" s="126" t="s">
        <v>169</v>
      </c>
      <c r="AT55" s="127" t="str">
        <f t="shared" si="75"/>
        <v>25%</v>
      </c>
      <c r="AU55" s="126" t="s">
        <v>172</v>
      </c>
      <c r="AV55" s="126" t="s">
        <v>177</v>
      </c>
      <c r="AW55" s="126" t="s">
        <v>181</v>
      </c>
      <c r="AX55" s="128">
        <f t="shared" ref="AX55:AX56" si="80">IFERROR(IF(AND(AQ54="Probabilidad",AQ55="Probabilidad"),(AZ54-(+AZ54*AT55)),IF(AND(AQ54="Impacto",AQ55="Probabilidad"),(AZ53-(+AZ53*AT55)),IF(AQ55="Impacto",AZ54,""))),"")</f>
        <v>0.216</v>
      </c>
      <c r="AY55" s="129" t="str">
        <f t="shared" si="76"/>
        <v>Baja</v>
      </c>
      <c r="AZ55" s="127">
        <f t="shared" si="77"/>
        <v>0.216</v>
      </c>
      <c r="BA55" s="129" t="str">
        <f t="shared" si="78"/>
        <v>Mayor</v>
      </c>
      <c r="BB55" s="127">
        <v>0.75</v>
      </c>
      <c r="BC55" s="130" t="str">
        <f t="shared" si="79"/>
        <v>Alto</v>
      </c>
      <c r="BD55" s="126" t="s">
        <v>192</v>
      </c>
      <c r="BE55" s="123"/>
      <c r="BF55" s="121"/>
      <c r="BG55" s="131"/>
      <c r="BH55" s="131"/>
      <c r="BI55" s="122"/>
      <c r="BJ55" s="121"/>
      <c r="BK55" s="18"/>
      <c r="BL55" s="18"/>
      <c r="BM55" s="18"/>
      <c r="BN55" s="18"/>
      <c r="BO55" s="18"/>
      <c r="BP55" s="18"/>
      <c r="BQ55" s="18"/>
      <c r="BR55" s="18"/>
      <c r="BS55" s="18"/>
      <c r="BT55" s="18"/>
      <c r="BU55" s="18"/>
      <c r="BV55" s="18"/>
      <c r="BW55" s="18"/>
      <c r="BX55" s="18"/>
      <c r="BY55" s="18"/>
      <c r="BZ55" s="18"/>
      <c r="CA55" s="18"/>
      <c r="CB55" s="18"/>
      <c r="CC55" s="18"/>
      <c r="CD55" s="18"/>
    </row>
    <row r="56" spans="1:82" ht="151.5" customHeight="1" x14ac:dyDescent="0.35">
      <c r="A56" s="180"/>
      <c r="B56" s="180"/>
      <c r="C56" s="180"/>
      <c r="D56" s="180"/>
      <c r="E56" s="180"/>
      <c r="F56" s="180"/>
      <c r="G56" s="180"/>
      <c r="H56" s="180"/>
      <c r="I56" s="180"/>
      <c r="J56" s="180"/>
      <c r="K56" s="180"/>
      <c r="L56" s="180"/>
      <c r="M56" s="180"/>
      <c r="N56" s="180"/>
      <c r="O56" s="180"/>
      <c r="P56" s="184"/>
      <c r="Q56" s="184"/>
      <c r="R56" s="184"/>
      <c r="S56" s="184"/>
      <c r="T56" s="184"/>
      <c r="U56" s="184"/>
      <c r="V56" s="184"/>
      <c r="W56" s="184"/>
      <c r="X56" s="184"/>
      <c r="Y56" s="184"/>
      <c r="Z56" s="184"/>
      <c r="AA56" s="184"/>
      <c r="AB56" s="184"/>
      <c r="AC56" s="184"/>
      <c r="AD56" s="184"/>
      <c r="AE56" s="184"/>
      <c r="AF56" s="184"/>
      <c r="AG56" s="184"/>
      <c r="AH56" s="184"/>
      <c r="AI56" s="180"/>
      <c r="AJ56" s="180"/>
      <c r="AK56" s="180"/>
      <c r="AL56" s="121">
        <v>4</v>
      </c>
      <c r="AM56" s="121"/>
      <c r="AN56" s="121" t="e">
        <f>VLOOKUP(AM56,'Opciones Tratamiento'!$M$2:$O$37,3,FALSE)</f>
        <v>#N/A</v>
      </c>
      <c r="AO56" s="124" t="e">
        <f>VLOOKUP(AM56,'Opciones Tratamiento'!$M$2:$O$37,2,FALSE)</f>
        <v>#N/A</v>
      </c>
      <c r="AP56" s="124" t="s">
        <v>434</v>
      </c>
      <c r="AQ56" s="121" t="str">
        <f t="shared" si="74"/>
        <v>Impacto</v>
      </c>
      <c r="AR56" s="126" t="s">
        <v>165</v>
      </c>
      <c r="AS56" s="126" t="s">
        <v>169</v>
      </c>
      <c r="AT56" s="127" t="str">
        <f t="shared" si="75"/>
        <v>25%</v>
      </c>
      <c r="AU56" s="126" t="s">
        <v>172</v>
      </c>
      <c r="AV56" s="126" t="s">
        <v>177</v>
      </c>
      <c r="AW56" s="126" t="s">
        <v>181</v>
      </c>
      <c r="AX56" s="128">
        <f t="shared" si="80"/>
        <v>0.216</v>
      </c>
      <c r="AY56" s="129" t="str">
        <f t="shared" si="76"/>
        <v>Baja</v>
      </c>
      <c r="AZ56" s="127">
        <f t="shared" si="77"/>
        <v>0.216</v>
      </c>
      <c r="BA56" s="129" t="str">
        <f t="shared" si="78"/>
        <v>Moderado</v>
      </c>
      <c r="BB56" s="127">
        <f t="shared" ref="BB56" si="81">IFERROR(IF(AND(AQ55="Impacto",AQ56="Impacto"),(BB55-(+BB55*AT56)),IF(AND(AQ55="Probabilidad",AQ56="Impacto"),(BB54-(+BB54*AT56)),IF(AQ56="Probabilidad",BB55,""))),"")</f>
        <v>0.5625</v>
      </c>
      <c r="BC56" s="130" t="str">
        <f t="shared" si="79"/>
        <v>Moderado</v>
      </c>
      <c r="BD56" s="126" t="s">
        <v>192</v>
      </c>
      <c r="BE56" s="122"/>
      <c r="BF56" s="121"/>
      <c r="BG56" s="131"/>
      <c r="BH56" s="131"/>
      <c r="BI56" s="122"/>
      <c r="BJ56" s="142" t="s">
        <v>488</v>
      </c>
      <c r="BK56" s="18"/>
      <c r="BL56" s="18"/>
      <c r="BM56" s="18"/>
      <c r="BN56" s="18"/>
      <c r="BO56" s="18"/>
      <c r="BP56" s="18"/>
      <c r="BQ56" s="18"/>
      <c r="BR56" s="18"/>
      <c r="BS56" s="18"/>
      <c r="BT56" s="18"/>
      <c r="BU56" s="18"/>
      <c r="BV56" s="18"/>
      <c r="BW56" s="18"/>
      <c r="BX56" s="18"/>
      <c r="BY56" s="18"/>
      <c r="BZ56" s="18"/>
      <c r="CA56" s="18"/>
      <c r="CB56" s="18"/>
      <c r="CC56" s="18"/>
      <c r="CD56" s="18"/>
    </row>
    <row r="57" spans="1:82" ht="151.5" customHeight="1" x14ac:dyDescent="0.3">
      <c r="A57" s="181">
        <v>12</v>
      </c>
      <c r="B57" s="179" t="s">
        <v>450</v>
      </c>
      <c r="C57" s="179" t="s">
        <v>191</v>
      </c>
      <c r="D57" s="179" t="s">
        <v>222</v>
      </c>
      <c r="E57" s="179"/>
      <c r="F57" s="188" t="s">
        <v>451</v>
      </c>
      <c r="G57" s="179" t="str">
        <f>_xlfn.CONCAT("Posibilidad de afectación ",IF(B57='[1]Opciones Tratamiento'!$E$2,"económica",IF(B57='[1]Opciones Tratamiento'!$E$4,"económica y reputacional",LOWER(B57)))," por ",LOWER(E57), ", debido a ",LOWER(F57))</f>
        <v>Posibilidad de afectación gestión financiera y presupuestal por , debido a pérdida y/o desvíos de
recursos de la entidad para un beneficio particular</v>
      </c>
      <c r="H57" s="179" t="str">
        <f>_xlfn.CONCAT("Posibilidad de afectación ",IF(C57='Opciones Tratamiento'!$E$2,"económica",IF(C57='Opciones Tratamiento'!$E$4,"económica y reputacional",LOWER(C57)))," por ",LOWER(F57), ", debido a ",LOWER(G57))</f>
        <v>Posibilidad de afectación económica y reputacional por pérdida y/o desvíos de
recursos de la entidad para un beneficio particular, debido a posibilidad de afectación gestión financiera y presupuestal por , debido a pérdida y/o desvíos de
recursos de la entidad para un beneficio particular</v>
      </c>
      <c r="I57" s="179" t="s">
        <v>200</v>
      </c>
      <c r="J57" s="181" t="s">
        <v>226</v>
      </c>
      <c r="K57" s="181" t="s">
        <v>243</v>
      </c>
      <c r="L57" s="185" t="str">
        <f>IF(OR(K57='Opciones Tratamiento'!$K$14,K57='Opciones Tratamiento'!$K$15,K57='Opciones Tratamiento'!$K$16),"Muy Baja",IF(OR(K57='Opciones Tratamiento'!$K$10,K57='Opciones Tratamiento'!$K$11,K57='Opciones Tratamiento'!$K$12,K57='Opciones Tratamiento'!$K$13),"Baja",IF(OR(K57='Opciones Tratamiento'!$K$4,K57='Opciones Tratamiento'!$K$5,K57='Opciones Tratamiento'!$K$6,K57='Opciones Tratamiento'!$K$7,K57='Opciones Tratamiento'!$K$8,K57='Opciones Tratamiento'!$K$9),"Media",IF(K57='Opciones Tratamiento'!$K$3,"Alta",IF(OR(K57='Opciones Tratamiento'!$K$2,K57='Opciones Tratamiento'!$K$17),"Muy Alta")))))</f>
        <v>Baja</v>
      </c>
      <c r="M57" s="184">
        <f>IF(L57="","",IF(L57="Muy Baja",0.2,IF(L57="Baja",0.4,IF(L57="Media",0.6,IF(L57="Alta",0.8,IF(L57="Muy Alta",1,))))))</f>
        <v>0.4</v>
      </c>
      <c r="N57" s="184" t="s">
        <v>118</v>
      </c>
      <c r="O57" s="184" t="str">
        <f ca="1">IF(NOT(ISERROR(MATCH(N57,'Tabla Impacto'!$B$221:$B$223,0))),'Tabla Impacto'!$F$223&amp;"Por favor no seleccionar los criterios de impacto(Afectación Económica o presupuestal y Pérdida Reputacional)",N57)</f>
        <v>❌Por favor no seleccionar los criterios de impacto(Afectación Económica o presupuestal y Pérdida Reputacional)</v>
      </c>
      <c r="P57" s="184" t="s">
        <v>225</v>
      </c>
      <c r="Q57" s="184" t="s">
        <v>225</v>
      </c>
      <c r="R57" s="184" t="s">
        <v>226</v>
      </c>
      <c r="S57" s="184" t="s">
        <v>226</v>
      </c>
      <c r="T57" s="184" t="s">
        <v>225</v>
      </c>
      <c r="U57" s="184" t="s">
        <v>225</v>
      </c>
      <c r="V57" s="184" t="s">
        <v>226</v>
      </c>
      <c r="W57" s="184" t="s">
        <v>226</v>
      </c>
      <c r="X57" s="184" t="s">
        <v>226</v>
      </c>
      <c r="Y57" s="184" t="s">
        <v>225</v>
      </c>
      <c r="Z57" s="184" t="s">
        <v>225</v>
      </c>
      <c r="AA57" s="184" t="s">
        <v>225</v>
      </c>
      <c r="AB57" s="184" t="s">
        <v>225</v>
      </c>
      <c r="AC57" s="184" t="s">
        <v>225</v>
      </c>
      <c r="AD57" s="184" t="s">
        <v>225</v>
      </c>
      <c r="AE57" s="184" t="s">
        <v>226</v>
      </c>
      <c r="AF57" s="184" t="s">
        <v>226</v>
      </c>
      <c r="AG57" s="184" t="s">
        <v>226</v>
      </c>
      <c r="AH57" s="184" t="s">
        <v>226</v>
      </c>
      <c r="AI57" s="185" t="str">
        <f>IF(OR(D57='Opciones Tratamiento'!$H$2,D57='Opciones Tratamiento'!$H$4),IF(OR(O57='Tabla Impacto'!$C$11,O57='Tabla Impacto'!$D$11),"Leve",IF(OR(O57='Tabla Impacto'!$C$12,O57='Tabla Impacto'!$D$12),"Menor",IF(OR(O57='Tabla Impacto'!$C$13,O57='Tabla Impacto'!$D$13),"Moderado",IF(OR(O57='Tabla Impacto'!$C$14,O57='Tabla Impacto'!$D$14),"Mayor",IF(OR(O57='Tabla Impacto'!$C$15,O57='Tabla Impacto'!$D$15),"Catastrófico",""))))),IF(D57='Opciones Tratamiento'!$H$3,IF(COUNTIF('Mapa final'!P57:AH57,"Si")&lt;=5,"Moderado",IF(AND(COUNTIF('Mapa final'!P57:AH57,"Si")&gt;5,COUNTIF('Mapa final'!P57:AH57,"Si")&lt;=10),"Mayor",IF(COUNTIF('Mapa final'!P57:AH57,"Si")&gt;10,"Catastrófico","")))))</f>
        <v>Mayor</v>
      </c>
      <c r="AJ57" s="184">
        <f>IF(AI57="","",IF(AI57="Leve",0.2,IF(AI57="Menor",0.4,IF(AI57="Moderado",0.6,IF(AI57="Mayor",0.8,IF(AI57="Catastrófico",1,))))))</f>
        <v>0.8</v>
      </c>
      <c r="AK57" s="189" t="str">
        <f>IF(OR(AND(L57="Muy Baja",AI57="Leve"),AND(L57="Muy Baja",AI57="Menor"),AND(L57="Baja",AI57="Leve")),"Bajo",IF(OR(AND(L57="Muy baja",AI57="Moderado"),AND(L57="Baja",AI57="Menor"),AND(L57="Baja",AI57="Moderado"),AND(L57="Media",AI57="Leve"),AND(L57="Media",AI57="Menor"),AND(L57="Media",AI57="Moderado"),AND(L57="Alta",AI57="Leve"),AND(L57="Alta",AI57="Menor")),"Moderado",IF(OR(AND(L57="Muy Baja",AI57="Mayor"),AND(L57="Baja",AI57="Mayor"),AND(L57="Media",AI57="Mayor"),AND(L57="Alta",AI57="Moderado"),AND(L57="Alta",AI57="Mayor"),AND(L57="Muy Alta",AI57="Leve"),AND(L57="Muy Alta",AI57="Menor"),AND(L57="Muy Alta",AI57="Moderado"),AND(L57="Muy Alta",AI57="Mayor")),"Alto",IF(OR(AND(L57="Muy Baja",AI57="Catastrófico"),AND(L57="Baja",AI57="Catastrófico"),AND(L57="Media",AI57="Catastrófico"),AND(L57="Alta",AI57="Catastrófico"),AND(L57="Muy Alta",AI57="Catastrófico")),"Extremo",""))))</f>
        <v>Alto</v>
      </c>
      <c r="AL57" s="121">
        <v>1</v>
      </c>
      <c r="AM57" s="121"/>
      <c r="AN57" s="121" t="e">
        <f>VLOOKUP(AM57,'Opciones Tratamiento'!$M$2:$O$37,3,FALSE)</f>
        <v>#N/A</v>
      </c>
      <c r="AO57" s="124" t="e">
        <f>VLOOKUP(AM57,'Opciones Tratamiento'!$M$2:$O$37,2,FALSE)</f>
        <v>#N/A</v>
      </c>
      <c r="AP57" s="125" t="s">
        <v>452</v>
      </c>
      <c r="AQ57" s="121" t="str">
        <f t="shared" ref="AQ57:AQ59" si="82">IF(OR(AR57="Preventivo",AR57="Detectivo"),"Probabilidad",IF(AR57="Correctivo","Impacto",""))</f>
        <v>Probabilidad</v>
      </c>
      <c r="AR57" s="126" t="s">
        <v>161</v>
      </c>
      <c r="AS57" s="126" t="s">
        <v>169</v>
      </c>
      <c r="AT57" s="127" t="str">
        <f t="shared" ref="AT57:AT59" si="83">IF(AND(AR57="Preventivo",AS57="Automático"),"50%",IF(AND(AR57="Preventivo",AS57="Manual"),"40%",IF(AND(AR57="Detectivo",AS57="Automático"),"40%",IF(AND(AR57="Detectivo",AS57="Manual"),"30%",IF(AND(AR57="Correctivo",AS57="Automático"),"35%",IF(AND(AR57="Correctivo",AS57="Manual"),"25%",""))))))</f>
        <v>40%</v>
      </c>
      <c r="AU57" s="126" t="s">
        <v>172</v>
      </c>
      <c r="AV57" s="126" t="s">
        <v>177</v>
      </c>
      <c r="AW57" s="126" t="s">
        <v>181</v>
      </c>
      <c r="AX57" s="128">
        <f>IFERROR(IF(AQ57="Probabilidad",(M57-(+M57*AT57)),IF(AQ57="Impacto",M57,"")),"")</f>
        <v>0.24</v>
      </c>
      <c r="AY57" s="129" t="str">
        <f t="shared" ref="AY57:AY59" si="84">IFERROR(IF(AX57="","",IF(AX57&lt;=0.2,"Muy Baja",IF(AX57&lt;=0.4,"Baja",IF(AX57&lt;=0.6,"Media",IF(AX57&lt;=0.8,"Alta","Muy Alta"))))),"")</f>
        <v>Baja</v>
      </c>
      <c r="AZ57" s="127">
        <f t="shared" ref="AZ57:AZ59" si="85">+AX57</f>
        <v>0.24</v>
      </c>
      <c r="BA57" s="129" t="str">
        <f t="shared" ref="BA57:BA59" si="86">IFERROR(IF(BB57="","",IF(BB57&lt;=0.2,"Leve",IF(BB57&lt;=0.4,"Menor",IF(BB57&lt;=0.6,"Moderado",IF(BB57&lt;=0.8,"Mayor","Catastrófico"))))),"")</f>
        <v>Mayor</v>
      </c>
      <c r="BB57" s="127">
        <f>IFERROR(IF(AQ57="Impacto",(AJ57-(+AJ57*AT57)),IF(AQ57="Probabilidad",AJ57,"")),"")</f>
        <v>0.8</v>
      </c>
      <c r="BC57" s="130" t="str">
        <f t="shared" ref="BC57:BC59" si="87">IFERROR(IF(OR(AND(AY57="Muy Baja",BA57="Leve"),AND(AY57="Muy Baja",BA57="Menor"),AND(AY57="Baja",BA57="Leve")),"Bajo",IF(OR(AND(AY57="Muy baja",BA57="Moderado"),AND(AY57="Baja",BA57="Menor"),AND(AY57="Baja",BA57="Moderado"),AND(AY57="Media",BA57="Leve"),AND(AY57="Media",BA57="Menor"),AND(AY57="Media",BA57="Moderado"),AND(AY57="Alta",BA57="Leve"),AND(AY57="Alta",BA57="Menor")),"Moderado",IF(OR(AND(AY57="Muy Baja",BA57="Mayor"),AND(AY57="Baja",BA57="Mayor"),AND(AY57="Media",BA57="Mayor"),AND(AY57="Alta",BA57="Moderado"),AND(AY57="Alta",BA57="Mayor"),AND(AY57="Muy Alta",BA57="Leve"),AND(AY57="Muy Alta",BA57="Menor"),AND(AY57="Muy Alta",BA57="Moderado"),AND(AY57="Muy Alta",BA57="Mayor")),"Alto",IF(OR(AND(AY57="Muy Baja",BA57="Catastrófico"),AND(AY57="Baja",BA57="Catastrófico"),AND(AY57="Media",BA57="Catastrófico"),AND(AY57="Alta",BA57="Catastrófico"),AND(AY57="Muy Alta",BA57="Catastrófico")),"Extremo","")))),"")</f>
        <v>Alto</v>
      </c>
      <c r="BD57" s="126" t="s">
        <v>192</v>
      </c>
      <c r="BE57" s="122"/>
      <c r="BF57" s="121"/>
      <c r="BG57" s="131"/>
      <c r="BH57" s="131"/>
      <c r="BI57" s="122"/>
      <c r="BJ57" s="121"/>
      <c r="BK57" s="18"/>
      <c r="BL57" s="18"/>
      <c r="BM57" s="18"/>
      <c r="BN57" s="18"/>
      <c r="BO57" s="18"/>
      <c r="BP57" s="18"/>
      <c r="BQ57" s="18"/>
      <c r="BR57" s="18"/>
      <c r="BS57" s="18"/>
      <c r="BT57" s="18"/>
      <c r="BU57" s="18"/>
      <c r="BV57" s="18"/>
      <c r="BW57" s="18"/>
      <c r="BX57" s="18"/>
      <c r="BY57" s="18"/>
      <c r="BZ57" s="18"/>
      <c r="CA57" s="18"/>
      <c r="CB57" s="18"/>
      <c r="CC57" s="18"/>
      <c r="CD57" s="18"/>
    </row>
    <row r="58" spans="1:82" ht="151.5" customHeight="1" x14ac:dyDescent="0.3">
      <c r="A58" s="180"/>
      <c r="B58" s="179"/>
      <c r="C58" s="180"/>
      <c r="D58" s="180"/>
      <c r="E58" s="180"/>
      <c r="F58" s="188"/>
      <c r="G58" s="180"/>
      <c r="H58" s="180"/>
      <c r="I58" s="180"/>
      <c r="J58" s="180"/>
      <c r="K58" s="180"/>
      <c r="L58" s="180"/>
      <c r="M58" s="180"/>
      <c r="N58" s="180"/>
      <c r="O58" s="180"/>
      <c r="P58" s="184"/>
      <c r="Q58" s="184"/>
      <c r="R58" s="184"/>
      <c r="S58" s="184"/>
      <c r="T58" s="184"/>
      <c r="U58" s="184"/>
      <c r="V58" s="184"/>
      <c r="W58" s="184"/>
      <c r="X58" s="184"/>
      <c r="Y58" s="184"/>
      <c r="Z58" s="184"/>
      <c r="AA58" s="184"/>
      <c r="AB58" s="184"/>
      <c r="AC58" s="184"/>
      <c r="AD58" s="184"/>
      <c r="AE58" s="184"/>
      <c r="AF58" s="184"/>
      <c r="AG58" s="184"/>
      <c r="AH58" s="184"/>
      <c r="AI58" s="180"/>
      <c r="AJ58" s="180"/>
      <c r="AK58" s="180"/>
      <c r="AL58" s="121">
        <v>2</v>
      </c>
      <c r="AM58" s="121"/>
      <c r="AN58" s="121" t="e">
        <f>VLOOKUP(AM58,'Opciones Tratamiento'!$M$2:$O$37,3,FALSE)</f>
        <v>#N/A</v>
      </c>
      <c r="AO58" s="124" t="e">
        <f>VLOOKUP(AM58,'Opciones Tratamiento'!$M$2:$O$37,2,FALSE)</f>
        <v>#N/A</v>
      </c>
      <c r="AP58" s="125" t="s">
        <v>453</v>
      </c>
      <c r="AQ58" s="121" t="str">
        <f t="shared" si="82"/>
        <v>Impacto</v>
      </c>
      <c r="AR58" s="126" t="s">
        <v>165</v>
      </c>
      <c r="AS58" s="126" t="s">
        <v>169</v>
      </c>
      <c r="AT58" s="127" t="str">
        <f t="shared" si="83"/>
        <v>25%</v>
      </c>
      <c r="AU58" s="126" t="s">
        <v>172</v>
      </c>
      <c r="AV58" s="126" t="s">
        <v>177</v>
      </c>
      <c r="AW58" s="126" t="s">
        <v>181</v>
      </c>
      <c r="AX58" s="128">
        <f>IFERROR(IF(AND(AQ57="Probabilidad",AQ58="Probabilidad"),(AZ57-(+AZ57*AT58)),IF(AQ58="Probabilidad",(M57-(+M57*AT58)),IF(AQ58="Impacto",AZ57,""))),"")</f>
        <v>0.24</v>
      </c>
      <c r="AY58" s="129" t="str">
        <f t="shared" si="84"/>
        <v>Baja</v>
      </c>
      <c r="AZ58" s="127">
        <f t="shared" si="85"/>
        <v>0.24</v>
      </c>
      <c r="BA58" s="129" t="str">
        <f t="shared" si="86"/>
        <v>Moderado</v>
      </c>
      <c r="BB58" s="127">
        <f>IFERROR(IF(AND(AQ57="Impacto",AQ58="Impacto"),(BB55-(+BB55*AT58)),IF(AQ58="Impacto",($AJ$10-(+$AJ$10*AT58)),IF(AQ58="Probabilidad",BB55,""))),"")</f>
        <v>0.60000000000000009</v>
      </c>
      <c r="BC58" s="130" t="str">
        <f t="shared" si="87"/>
        <v>Moderado</v>
      </c>
      <c r="BD58" s="126" t="s">
        <v>192</v>
      </c>
      <c r="BE58" s="122"/>
      <c r="BF58" s="121"/>
      <c r="BG58" s="131"/>
      <c r="BH58" s="131"/>
      <c r="BI58" s="122"/>
      <c r="BJ58" s="121"/>
      <c r="BK58" s="18"/>
      <c r="BL58" s="18"/>
      <c r="BM58" s="18"/>
      <c r="BN58" s="18"/>
      <c r="BO58" s="18"/>
      <c r="BP58" s="18"/>
      <c r="BQ58" s="18"/>
      <c r="BR58" s="18"/>
      <c r="BS58" s="18"/>
      <c r="BT58" s="18"/>
      <c r="BU58" s="18"/>
      <c r="BV58" s="18"/>
      <c r="BW58" s="18"/>
      <c r="BX58" s="18"/>
      <c r="BY58" s="18"/>
      <c r="BZ58" s="18"/>
      <c r="CA58" s="18"/>
      <c r="CB58" s="18"/>
      <c r="CC58" s="18"/>
      <c r="CD58" s="18"/>
    </row>
    <row r="59" spans="1:82" ht="151.5" customHeight="1" x14ac:dyDescent="0.35">
      <c r="A59" s="180"/>
      <c r="B59" s="179"/>
      <c r="C59" s="180"/>
      <c r="D59" s="180"/>
      <c r="E59" s="180"/>
      <c r="F59" s="188"/>
      <c r="G59" s="180"/>
      <c r="H59" s="180"/>
      <c r="I59" s="180"/>
      <c r="J59" s="180"/>
      <c r="K59" s="180"/>
      <c r="L59" s="180"/>
      <c r="M59" s="180"/>
      <c r="N59" s="180"/>
      <c r="O59" s="180"/>
      <c r="P59" s="184"/>
      <c r="Q59" s="184"/>
      <c r="R59" s="184"/>
      <c r="S59" s="184"/>
      <c r="T59" s="184"/>
      <c r="U59" s="184"/>
      <c r="V59" s="184"/>
      <c r="W59" s="184"/>
      <c r="X59" s="184"/>
      <c r="Y59" s="184"/>
      <c r="Z59" s="184"/>
      <c r="AA59" s="184"/>
      <c r="AB59" s="184"/>
      <c r="AC59" s="184"/>
      <c r="AD59" s="184"/>
      <c r="AE59" s="184"/>
      <c r="AF59" s="184"/>
      <c r="AG59" s="184"/>
      <c r="AH59" s="184"/>
      <c r="AI59" s="180"/>
      <c r="AJ59" s="180"/>
      <c r="AK59" s="180"/>
      <c r="AL59" s="121">
        <v>3</v>
      </c>
      <c r="AM59" s="121"/>
      <c r="AN59" s="121" t="e">
        <f>VLOOKUP(AM59,'Opciones Tratamiento'!$M$2:$O$37,3,FALSE)</f>
        <v>#N/A</v>
      </c>
      <c r="AO59" s="124" t="e">
        <f>VLOOKUP(AM59,'Opciones Tratamiento'!$M$2:$O$37,2,FALSE)</f>
        <v>#N/A</v>
      </c>
      <c r="AP59" s="125" t="s">
        <v>454</v>
      </c>
      <c r="AQ59" s="121" t="str">
        <f t="shared" si="82"/>
        <v>Impacto</v>
      </c>
      <c r="AR59" s="126" t="s">
        <v>165</v>
      </c>
      <c r="AS59" s="126" t="s">
        <v>169</v>
      </c>
      <c r="AT59" s="127" t="str">
        <f t="shared" si="83"/>
        <v>25%</v>
      </c>
      <c r="AU59" s="126" t="s">
        <v>172</v>
      </c>
      <c r="AV59" s="126" t="s">
        <v>177</v>
      </c>
      <c r="AW59" s="126" t="s">
        <v>181</v>
      </c>
      <c r="AX59" s="128">
        <f t="shared" ref="AX59" si="88">IFERROR(IF(AND(AQ58="Probabilidad",AQ59="Probabilidad"),(AZ58-(+AZ58*AT59)),IF(AND(AQ58="Impacto",AQ59="Probabilidad"),(AZ57-(+AZ57*AT59)),IF(AQ59="Impacto",AZ58,""))),"")</f>
        <v>0.24</v>
      </c>
      <c r="AY59" s="129" t="str">
        <f t="shared" si="84"/>
        <v>Baja</v>
      </c>
      <c r="AZ59" s="127">
        <f t="shared" si="85"/>
        <v>0.24</v>
      </c>
      <c r="BA59" s="129" t="str">
        <f t="shared" si="86"/>
        <v>Moderado</v>
      </c>
      <c r="BB59" s="127">
        <f t="shared" ref="BB59" si="89">IFERROR(IF(AND(AQ58="Impacto",AQ59="Impacto"),(BB58-(+BB58*AT59)),IF(AND(AQ58="Probabilidad",AQ59="Impacto"),(BB57-(+BB57*AT59)),IF(AQ59="Probabilidad",BB58,""))),"")</f>
        <v>0.45000000000000007</v>
      </c>
      <c r="BC59" s="130" t="str">
        <f t="shared" si="87"/>
        <v>Moderado</v>
      </c>
      <c r="BD59" s="126" t="s">
        <v>192</v>
      </c>
      <c r="BE59" s="122"/>
      <c r="BF59" s="121"/>
      <c r="BG59" s="131"/>
      <c r="BH59" s="131"/>
      <c r="BI59" s="122"/>
      <c r="BJ59" s="142" t="s">
        <v>488</v>
      </c>
      <c r="BK59" s="18"/>
      <c r="BL59" s="18"/>
      <c r="BM59" s="18"/>
      <c r="BN59" s="18"/>
      <c r="BO59" s="18"/>
      <c r="BP59" s="18"/>
      <c r="BQ59" s="18"/>
      <c r="BR59" s="18"/>
      <c r="BS59" s="18"/>
      <c r="BT59" s="18"/>
      <c r="BU59" s="18"/>
      <c r="BV59" s="18"/>
      <c r="BW59" s="18"/>
      <c r="BX59" s="18"/>
      <c r="BY59" s="18"/>
      <c r="BZ59" s="18"/>
      <c r="CA59" s="18"/>
      <c r="CB59" s="18"/>
      <c r="CC59" s="18"/>
      <c r="CD59" s="18"/>
    </row>
    <row r="60" spans="1:82" ht="151.5" customHeight="1" x14ac:dyDescent="0.3">
      <c r="A60" s="223">
        <v>13</v>
      </c>
      <c r="B60" s="179" t="s">
        <v>455</v>
      </c>
      <c r="C60" s="179" t="s">
        <v>191</v>
      </c>
      <c r="D60" s="179" t="s">
        <v>222</v>
      </c>
      <c r="E60" s="179"/>
      <c r="F60" s="188" t="s">
        <v>456</v>
      </c>
      <c r="G60" s="188" t="s">
        <v>457</v>
      </c>
      <c r="H60" s="179" t="str">
        <f>_xlfn.CONCAT("Posibilidad de afectación ",IF(C60='Opciones Tratamiento'!$E$2,"económica",IF(C60='Opciones Tratamiento'!$E$4,"económica y reputacional",LOWER(C60)))," por ",LOWER(F60), ", debido a ",LOWER(G60))</f>
        <v xml:space="preserve">Posibilidad de afectación económica y reputacional por contratación indebida de bienes y servicios para favorecer intereses particulares, debido a violación  en la aplicación de las normas, procesos y procedimientos en las diferentes modalidades de contratación
presentación de documentos falsos en los procesos de contratación
posible conflicto de interés no gestionados
</v>
      </c>
      <c r="I60" s="179" t="s">
        <v>200</v>
      </c>
      <c r="J60" s="181" t="s">
        <v>226</v>
      </c>
      <c r="K60" s="181" t="s">
        <v>236</v>
      </c>
      <c r="L60" s="185" t="str">
        <f>IF(OR(K60='Opciones Tratamiento'!$K$14,K60='Opciones Tratamiento'!$K$15,K60='Opciones Tratamiento'!$K$16),"Muy Baja",IF(OR(K60='Opciones Tratamiento'!$K$10,K60='Opciones Tratamiento'!$K$11,K60='Opciones Tratamiento'!$K$12,K60='Opciones Tratamiento'!$K$13),"Baja",IF(OR(K60='Opciones Tratamiento'!$K$4,K60='Opciones Tratamiento'!$K$5,K60='Opciones Tratamiento'!$K$6,K60='Opciones Tratamiento'!$K$7,K60='Opciones Tratamiento'!$K$8,K60='Opciones Tratamiento'!$K$9),"Media",IF(K60='Opciones Tratamiento'!$K$3,"Alta",IF(OR(K60='Opciones Tratamiento'!$K$2,K60='Opciones Tratamiento'!$K$17),"Muy Alta")))))</f>
        <v>Media</v>
      </c>
      <c r="M60" s="184">
        <f>IF(L60="","",IF(L60="Muy Baja",0.2,IF(L60="Baja",0.4,IF(L60="Media",0.6,IF(L60="Alta",0.8,IF(L60="Muy Alta",1,))))))</f>
        <v>0.6</v>
      </c>
      <c r="N60" s="184" t="s">
        <v>118</v>
      </c>
      <c r="O60" s="184" t="str">
        <f ca="1">IF(NOT(ISERROR(MATCH(N60,'Tabla Impacto'!$B$221:$B$223,0))),'Tabla Impacto'!$F$223&amp;"Por favor no seleccionar los criterios de impacto(Afectación Económica o presupuestal y Pérdida Reputacional)",N60)</f>
        <v>❌Por favor no seleccionar los criterios de impacto(Afectación Económica o presupuestal y Pérdida Reputacional)</v>
      </c>
      <c r="P60" s="184" t="s">
        <v>225</v>
      </c>
      <c r="Q60" s="184" t="s">
        <v>225</v>
      </c>
      <c r="R60" s="184" t="s">
        <v>226</v>
      </c>
      <c r="S60" s="184" t="s">
        <v>226</v>
      </c>
      <c r="T60" s="184" t="s">
        <v>225</v>
      </c>
      <c r="U60" s="184" t="s">
        <v>225</v>
      </c>
      <c r="V60" s="184" t="s">
        <v>225</v>
      </c>
      <c r="W60" s="184" t="s">
        <v>226</v>
      </c>
      <c r="X60" s="184" t="s">
        <v>226</v>
      </c>
      <c r="Y60" s="184" t="s">
        <v>225</v>
      </c>
      <c r="Z60" s="184" t="s">
        <v>225</v>
      </c>
      <c r="AA60" s="184" t="s">
        <v>225</v>
      </c>
      <c r="AB60" s="184" t="s">
        <v>225</v>
      </c>
      <c r="AC60" s="184" t="s">
        <v>225</v>
      </c>
      <c r="AD60" s="184" t="s">
        <v>225</v>
      </c>
      <c r="AE60" s="184" t="s">
        <v>226</v>
      </c>
      <c r="AF60" s="184" t="s">
        <v>226</v>
      </c>
      <c r="AG60" s="184" t="s">
        <v>226</v>
      </c>
      <c r="AH60" s="184" t="s">
        <v>226</v>
      </c>
      <c r="AI60" s="185" t="str">
        <f>IF(OR(D60='Opciones Tratamiento'!$H$2,D60='Opciones Tratamiento'!$H$4),IF(OR(O60='Tabla Impacto'!$C$11,O60='Tabla Impacto'!$D$11),"Leve",IF(OR(O60='Tabla Impacto'!$C$12,O60='Tabla Impacto'!$D$12),"Menor",IF(OR(O60='Tabla Impacto'!$C$13,O60='Tabla Impacto'!$D$13),"Moderado",IF(OR(O60='Tabla Impacto'!$C$14,O60='Tabla Impacto'!$D$14),"Mayor",IF(OR(O60='Tabla Impacto'!$C$15,O60='Tabla Impacto'!$D$15),"Catastrófico",""))))),IF(D60='Opciones Tratamiento'!$H$3,IF(COUNTIF('Mapa final'!P60:AH60,"Si")&lt;=5,"Moderado",IF(AND(COUNTIF('Mapa final'!P60:AH60,"Si")&gt;5,COUNTIF('Mapa final'!P60:AH60,"Si")&lt;=10),"Mayor",IF(COUNTIF('Mapa final'!P60:AH60,"Si")&gt;10,"Catastrófico","")))))</f>
        <v>Catastrófico</v>
      </c>
      <c r="AJ60" s="184">
        <f>IF(AI60="","",IF(AI60="Leve",0.2,IF(AI60="Menor",0.4,IF(AI60="Moderado",0.6,IF(AI60="Mayor",0.8,IF(AI60="Catastrófico",1,))))))</f>
        <v>1</v>
      </c>
      <c r="AK60" s="189" t="str">
        <f>IF(OR(AND(L60="Muy Baja",AI60="Leve"),AND(L60="Muy Baja",AI60="Menor"),AND(L60="Baja",AI60="Leve")),"Bajo",IF(OR(AND(L60="Muy baja",AI60="Moderado"),AND(L60="Baja",AI60="Menor"),AND(L60="Baja",AI60="Moderado"),AND(L60="Media",AI60="Leve"),AND(L60="Media",AI60="Menor"),AND(L60="Media",AI60="Moderado"),AND(L60="Alta",AI60="Leve"),AND(L60="Alta",AI60="Menor")),"Moderado",IF(OR(AND(L60="Muy Baja",AI60="Mayor"),AND(L60="Baja",AI60="Mayor"),AND(L60="Media",AI60="Mayor"),AND(L60="Alta",AI60="Moderado"),AND(L60="Alta",AI60="Mayor"),AND(L60="Muy Alta",AI60="Leve"),AND(L60="Muy Alta",AI60="Menor"),AND(L60="Muy Alta",AI60="Moderado"),AND(L60="Muy Alta",AI60="Mayor")),"Alto",IF(OR(AND(L60="Muy Baja",AI60="Catastrófico"),AND(L60="Baja",AI60="Catastrófico"),AND(L60="Media",AI60="Catastrófico"),AND(L60="Alta",AI60="Catastrófico"),AND(L60="Muy Alta",AI60="Catastrófico")),"Extremo",""))))</f>
        <v>Extremo</v>
      </c>
      <c r="AL60" s="121">
        <v>1</v>
      </c>
      <c r="AM60" s="121"/>
      <c r="AN60" s="121" t="e">
        <f>VLOOKUP(AM60,'Opciones Tratamiento'!$M$2:$O$37,3,FALSE)</f>
        <v>#N/A</v>
      </c>
      <c r="AO60" s="124" t="e">
        <f>VLOOKUP(AM60,'Opciones Tratamiento'!$M$2:$O$37,2,FALSE)</f>
        <v>#N/A</v>
      </c>
      <c r="AP60" s="125" t="s">
        <v>458</v>
      </c>
      <c r="AQ60" s="121" t="str">
        <f t="shared" ref="AQ60:AQ65" si="90">IF(OR(AR60="Preventivo",AR60="Detectivo"),"Probabilidad",IF(AR60="Correctivo","Impacto",""))</f>
        <v>Probabilidad</v>
      </c>
      <c r="AR60" s="126" t="s">
        <v>161</v>
      </c>
      <c r="AS60" s="126" t="s">
        <v>169</v>
      </c>
      <c r="AT60" s="127" t="str">
        <f t="shared" ref="AT60:AT65" si="91">IF(AND(AR60="Preventivo",AS60="Automático"),"50%",IF(AND(AR60="Preventivo",AS60="Manual"),"40%",IF(AND(AR60="Detectivo",AS60="Automático"),"40%",IF(AND(AR60="Detectivo",AS60="Manual"),"30%",IF(AND(AR60="Correctivo",AS60="Automático"),"35%",IF(AND(AR60="Correctivo",AS60="Manual"),"25%",""))))))</f>
        <v>40%</v>
      </c>
      <c r="AU60" s="126" t="s">
        <v>172</v>
      </c>
      <c r="AV60" s="126" t="s">
        <v>177</v>
      </c>
      <c r="AW60" s="126" t="s">
        <v>181</v>
      </c>
      <c r="AX60" s="128">
        <f>IFERROR(IF(AQ60="Probabilidad",(M60-(+M60*AT60)),IF(AQ60="Impacto",M60,"")),"")</f>
        <v>0.36</v>
      </c>
      <c r="AY60" s="129" t="str">
        <f t="shared" ref="AY60:AY65" si="92">IFERROR(IF(AX60="","",IF(AX60&lt;=0.2,"Muy Baja",IF(AX60&lt;=0.4,"Baja",IF(AX60&lt;=0.6,"Media",IF(AX60&lt;=0.8,"Alta","Muy Alta"))))),"")</f>
        <v>Baja</v>
      </c>
      <c r="AZ60" s="127">
        <f t="shared" ref="AZ60:AZ65" si="93">+AX60</f>
        <v>0.36</v>
      </c>
      <c r="BA60" s="129" t="str">
        <f t="shared" ref="BA60:BA63" si="94">IFERROR(IF(BB60="","",IF(BB60&lt;=0.2,"Leve",IF(BB60&lt;=0.4,"Menor",IF(BB60&lt;=0.6,"Moderado",IF(BB60&lt;=0.8,"Mayor","Catastrófico"))))),"")</f>
        <v>Catastrófico</v>
      </c>
      <c r="BB60" s="127">
        <f>IFERROR(IF(AQ60="Impacto",(AJ60-(+AJ60*AT60)),IF(AQ60="Probabilidad",AJ60,"")),"")</f>
        <v>1</v>
      </c>
      <c r="BC60" s="130" t="str">
        <f t="shared" ref="BC60:BC65" si="95">IFERROR(IF(OR(AND(AY60="Muy Baja",BA60="Leve"),AND(AY60="Muy Baja",BA60="Menor"),AND(AY60="Baja",BA60="Leve")),"Bajo",IF(OR(AND(AY60="Muy baja",BA60="Moderado"),AND(AY60="Baja",BA60="Menor"),AND(AY60="Baja",BA60="Moderado"),AND(AY60="Media",BA60="Leve"),AND(AY60="Media",BA60="Menor"),AND(AY60="Media",BA60="Moderado"),AND(AY60="Alta",BA60="Leve"),AND(AY60="Alta",BA60="Menor")),"Moderado",IF(OR(AND(AY60="Muy Baja",BA60="Mayor"),AND(AY60="Baja",BA60="Mayor"),AND(AY60="Media",BA60="Mayor"),AND(AY60="Alta",BA60="Moderado"),AND(AY60="Alta",BA60="Mayor"),AND(AY60="Muy Alta",BA60="Leve"),AND(AY60="Muy Alta",BA60="Menor"),AND(AY60="Muy Alta",BA60="Moderado"),AND(AY60="Muy Alta",BA60="Mayor")),"Alto",IF(OR(AND(AY60="Muy Baja",BA60="Catastrófico"),AND(AY60="Baja",BA60="Catastrófico"),AND(AY60="Media",BA60="Catastrófico"),AND(AY60="Alta",BA60="Catastrófico"),AND(AY60="Muy Alta",BA60="Catastrófico")),"Extremo","")))),"")</f>
        <v>Extremo</v>
      </c>
      <c r="BD60" s="126" t="s">
        <v>192</v>
      </c>
      <c r="BE60" s="122"/>
      <c r="BF60" s="121"/>
      <c r="BG60" s="131"/>
      <c r="BH60" s="131"/>
      <c r="BI60" s="122"/>
      <c r="BJ60" s="121"/>
      <c r="BK60" s="18"/>
      <c r="BL60" s="18"/>
      <c r="BM60" s="18"/>
      <c r="BN60" s="18"/>
      <c r="BO60" s="18"/>
      <c r="BP60" s="18"/>
      <c r="BQ60" s="18"/>
      <c r="BR60" s="18"/>
      <c r="BS60" s="18"/>
      <c r="BT60" s="18"/>
      <c r="BU60" s="18"/>
      <c r="BV60" s="18"/>
      <c r="BW60" s="18"/>
      <c r="BX60" s="18"/>
      <c r="BY60" s="18"/>
      <c r="BZ60" s="18"/>
      <c r="CA60" s="18"/>
      <c r="CB60" s="18"/>
      <c r="CC60" s="18"/>
      <c r="CD60" s="18"/>
    </row>
    <row r="61" spans="1:82" ht="151.5" customHeight="1" x14ac:dyDescent="0.3">
      <c r="A61" s="183"/>
      <c r="B61" s="180"/>
      <c r="C61" s="180"/>
      <c r="D61" s="180"/>
      <c r="E61" s="180"/>
      <c r="F61" s="188"/>
      <c r="G61" s="188"/>
      <c r="H61" s="180"/>
      <c r="I61" s="180"/>
      <c r="J61" s="180"/>
      <c r="K61" s="180"/>
      <c r="L61" s="180"/>
      <c r="M61" s="180"/>
      <c r="N61" s="180"/>
      <c r="O61" s="180"/>
      <c r="P61" s="184"/>
      <c r="Q61" s="184"/>
      <c r="R61" s="184"/>
      <c r="S61" s="184"/>
      <c r="T61" s="184"/>
      <c r="U61" s="184"/>
      <c r="V61" s="184"/>
      <c r="W61" s="184"/>
      <c r="X61" s="184"/>
      <c r="Y61" s="184"/>
      <c r="Z61" s="184"/>
      <c r="AA61" s="184"/>
      <c r="AB61" s="184"/>
      <c r="AC61" s="184"/>
      <c r="AD61" s="184"/>
      <c r="AE61" s="184"/>
      <c r="AF61" s="184"/>
      <c r="AG61" s="184"/>
      <c r="AH61" s="184"/>
      <c r="AI61" s="180"/>
      <c r="AJ61" s="180"/>
      <c r="AK61" s="180"/>
      <c r="AL61" s="121">
        <v>2</v>
      </c>
      <c r="AM61" s="121"/>
      <c r="AN61" s="121" t="e">
        <f>VLOOKUP(AM61,'Opciones Tratamiento'!$M$2:$O$37,3,FALSE)</f>
        <v>#N/A</v>
      </c>
      <c r="AO61" s="124" t="e">
        <f>VLOOKUP(AM61,'Opciones Tratamiento'!$M$2:$O$37,2,FALSE)</f>
        <v>#N/A</v>
      </c>
      <c r="AP61" s="125" t="s">
        <v>459</v>
      </c>
      <c r="AQ61" s="121" t="str">
        <f t="shared" si="90"/>
        <v>Probabilidad</v>
      </c>
      <c r="AR61" s="126" t="s">
        <v>161</v>
      </c>
      <c r="AS61" s="126" t="s">
        <v>169</v>
      </c>
      <c r="AT61" s="127" t="str">
        <f t="shared" si="91"/>
        <v>40%</v>
      </c>
      <c r="AU61" s="126" t="s">
        <v>172</v>
      </c>
      <c r="AV61" s="126" t="s">
        <v>177</v>
      </c>
      <c r="AW61" s="126" t="s">
        <v>181</v>
      </c>
      <c r="AX61" s="128">
        <f>IFERROR(IF(AND(AQ60="Probabilidad",AQ61="Probabilidad"),(AZ60-(+AZ60*AT61)),IF(AQ61="Probabilidad",(M60-(+M60*AT61)),IF(AQ61="Impacto",AZ60,""))),"")</f>
        <v>0.216</v>
      </c>
      <c r="AY61" s="129" t="str">
        <f t="shared" si="92"/>
        <v>Baja</v>
      </c>
      <c r="AZ61" s="127">
        <f t="shared" si="93"/>
        <v>0.216</v>
      </c>
      <c r="BA61" s="129" t="str">
        <f t="shared" si="94"/>
        <v>Catastrófico</v>
      </c>
      <c r="BB61" s="127">
        <v>1</v>
      </c>
      <c r="BC61" s="130" t="str">
        <f t="shared" si="95"/>
        <v>Extremo</v>
      </c>
      <c r="BD61" s="126" t="s">
        <v>192</v>
      </c>
      <c r="BE61" s="122"/>
      <c r="BF61" s="121"/>
      <c r="BG61" s="131"/>
      <c r="BH61" s="131"/>
      <c r="BI61" s="122"/>
      <c r="BJ61" s="121"/>
      <c r="BK61" s="18"/>
      <c r="BL61" s="18"/>
      <c r="BM61" s="18"/>
      <c r="BN61" s="18"/>
      <c r="BO61" s="18"/>
      <c r="BP61" s="18"/>
      <c r="BQ61" s="18"/>
      <c r="BR61" s="18"/>
      <c r="BS61" s="18"/>
      <c r="BT61" s="18"/>
      <c r="BU61" s="18"/>
      <c r="BV61" s="18"/>
      <c r="BW61" s="18"/>
      <c r="BX61" s="18"/>
      <c r="BY61" s="18"/>
      <c r="BZ61" s="18"/>
      <c r="CA61" s="18"/>
      <c r="CB61" s="18"/>
      <c r="CC61" s="18"/>
      <c r="CD61" s="18"/>
    </row>
    <row r="62" spans="1:82" ht="151.5" customHeight="1" x14ac:dyDescent="0.3">
      <c r="A62" s="183"/>
      <c r="B62" s="180"/>
      <c r="C62" s="180"/>
      <c r="D62" s="180"/>
      <c r="E62" s="180"/>
      <c r="F62" s="188"/>
      <c r="G62" s="188"/>
      <c r="H62" s="180"/>
      <c r="I62" s="180"/>
      <c r="J62" s="180"/>
      <c r="K62" s="180"/>
      <c r="L62" s="180"/>
      <c r="M62" s="180"/>
      <c r="N62" s="180"/>
      <c r="O62" s="180"/>
      <c r="P62" s="184"/>
      <c r="Q62" s="184"/>
      <c r="R62" s="184"/>
      <c r="S62" s="184"/>
      <c r="T62" s="184"/>
      <c r="U62" s="184"/>
      <c r="V62" s="184"/>
      <c r="W62" s="184"/>
      <c r="X62" s="184"/>
      <c r="Y62" s="184"/>
      <c r="Z62" s="184"/>
      <c r="AA62" s="184"/>
      <c r="AB62" s="184"/>
      <c r="AC62" s="184"/>
      <c r="AD62" s="184"/>
      <c r="AE62" s="184"/>
      <c r="AF62" s="184"/>
      <c r="AG62" s="184"/>
      <c r="AH62" s="184"/>
      <c r="AI62" s="180"/>
      <c r="AJ62" s="180"/>
      <c r="AK62" s="180"/>
      <c r="AL62" s="121">
        <v>3</v>
      </c>
      <c r="AM62" s="121"/>
      <c r="AN62" s="121" t="e">
        <f>VLOOKUP(AM62,'Opciones Tratamiento'!$M$2:$O$37,3,FALSE)</f>
        <v>#N/A</v>
      </c>
      <c r="AO62" s="124" t="e">
        <f>VLOOKUP(AM62,'Opciones Tratamiento'!$M$2:$O$37,2,FALSE)</f>
        <v>#N/A</v>
      </c>
      <c r="AP62" s="125" t="s">
        <v>485</v>
      </c>
      <c r="AQ62" s="121" t="str">
        <f t="shared" si="90"/>
        <v>Probabilidad</v>
      </c>
      <c r="AR62" s="126" t="s">
        <v>161</v>
      </c>
      <c r="AS62" s="126" t="s">
        <v>169</v>
      </c>
      <c r="AT62" s="127" t="str">
        <f t="shared" si="91"/>
        <v>40%</v>
      </c>
      <c r="AU62" s="126" t="s">
        <v>172</v>
      </c>
      <c r="AV62" s="126" t="s">
        <v>177</v>
      </c>
      <c r="AW62" s="126" t="s">
        <v>181</v>
      </c>
      <c r="AX62" s="128">
        <f t="shared" ref="AX62:AX65" si="96">IFERROR(IF(AND(AQ61="Probabilidad",AQ62="Probabilidad"),(AZ61-(+AZ61*AT62)),IF(AND(AQ61="Impacto",AQ62="Probabilidad"),(AZ60-(+AZ60*AT62)),IF(AQ62="Impacto",AZ61,""))),"")</f>
        <v>0.12959999999999999</v>
      </c>
      <c r="AY62" s="129" t="str">
        <f t="shared" si="92"/>
        <v>Muy Baja</v>
      </c>
      <c r="AZ62" s="127">
        <f t="shared" si="93"/>
        <v>0.12959999999999999</v>
      </c>
      <c r="BA62" s="129" t="str">
        <f t="shared" si="94"/>
        <v>Catastrófico</v>
      </c>
      <c r="BB62" s="127">
        <f t="shared" ref="BB62:BB65" si="97">IFERROR(IF(AND(AQ61="Impacto",AQ62="Impacto"),(BB61-(+BB61*AT62)),IF(AND(AQ61="Probabilidad",AQ62="Impacto"),(BB60-(+BB60*AT62)),IF(AQ62="Probabilidad",BB61,""))),"")</f>
        <v>1</v>
      </c>
      <c r="BC62" s="130" t="str">
        <f t="shared" si="95"/>
        <v>Extremo</v>
      </c>
      <c r="BD62" s="126" t="s">
        <v>192</v>
      </c>
      <c r="BE62" s="122"/>
      <c r="BF62" s="121"/>
      <c r="BG62" s="131"/>
      <c r="BH62" s="131"/>
      <c r="BI62" s="122"/>
      <c r="BJ62" s="121"/>
      <c r="BK62" s="18"/>
      <c r="BL62" s="18"/>
      <c r="BM62" s="18"/>
      <c r="BN62" s="18"/>
      <c r="BO62" s="18"/>
      <c r="BP62" s="18"/>
      <c r="BQ62" s="18"/>
      <c r="BR62" s="18"/>
      <c r="BS62" s="18"/>
      <c r="BT62" s="18"/>
      <c r="BU62" s="18"/>
      <c r="BV62" s="18"/>
      <c r="BW62" s="18"/>
      <c r="BX62" s="18"/>
      <c r="BY62" s="18"/>
      <c r="BZ62" s="18"/>
      <c r="CA62" s="18"/>
      <c r="CB62" s="18"/>
      <c r="CC62" s="18"/>
      <c r="CD62" s="18"/>
    </row>
    <row r="63" spans="1:82" ht="151.5" customHeight="1" x14ac:dyDescent="0.3">
      <c r="A63" s="183"/>
      <c r="B63" s="180"/>
      <c r="C63" s="180"/>
      <c r="D63" s="180"/>
      <c r="E63" s="180"/>
      <c r="F63" s="188"/>
      <c r="G63" s="188"/>
      <c r="H63" s="180"/>
      <c r="I63" s="180"/>
      <c r="J63" s="180"/>
      <c r="K63" s="180"/>
      <c r="L63" s="180"/>
      <c r="M63" s="180"/>
      <c r="N63" s="180"/>
      <c r="O63" s="180"/>
      <c r="P63" s="184"/>
      <c r="Q63" s="184"/>
      <c r="R63" s="184"/>
      <c r="S63" s="184"/>
      <c r="T63" s="184"/>
      <c r="U63" s="184"/>
      <c r="V63" s="184"/>
      <c r="W63" s="184"/>
      <c r="X63" s="184"/>
      <c r="Y63" s="184"/>
      <c r="Z63" s="184"/>
      <c r="AA63" s="184"/>
      <c r="AB63" s="184"/>
      <c r="AC63" s="184"/>
      <c r="AD63" s="184"/>
      <c r="AE63" s="184"/>
      <c r="AF63" s="184"/>
      <c r="AG63" s="184"/>
      <c r="AH63" s="184"/>
      <c r="AI63" s="180"/>
      <c r="AJ63" s="180"/>
      <c r="AK63" s="180"/>
      <c r="AL63" s="121">
        <v>4</v>
      </c>
      <c r="AM63" s="121"/>
      <c r="AN63" s="121" t="e">
        <f>VLOOKUP(AM63,'Opciones Tratamiento'!$M$2:$O$37,3,FALSE)</f>
        <v>#N/A</v>
      </c>
      <c r="AO63" s="124" t="e">
        <f>VLOOKUP(AM63,'Opciones Tratamiento'!$M$2:$O$37,2,FALSE)</f>
        <v>#N/A</v>
      </c>
      <c r="AP63" s="125" t="s">
        <v>486</v>
      </c>
      <c r="AQ63" s="121" t="str">
        <f t="shared" si="90"/>
        <v>Probabilidad</v>
      </c>
      <c r="AR63" s="126" t="s">
        <v>161</v>
      </c>
      <c r="AS63" s="126" t="s">
        <v>169</v>
      </c>
      <c r="AT63" s="127" t="str">
        <f t="shared" si="91"/>
        <v>40%</v>
      </c>
      <c r="AU63" s="126" t="s">
        <v>172</v>
      </c>
      <c r="AV63" s="126" t="s">
        <v>177</v>
      </c>
      <c r="AW63" s="126" t="s">
        <v>181</v>
      </c>
      <c r="AX63" s="128">
        <f t="shared" si="96"/>
        <v>7.7759999999999996E-2</v>
      </c>
      <c r="AY63" s="129" t="str">
        <f t="shared" si="92"/>
        <v>Muy Baja</v>
      </c>
      <c r="AZ63" s="127">
        <f t="shared" si="93"/>
        <v>7.7759999999999996E-2</v>
      </c>
      <c r="BA63" s="129" t="str">
        <f t="shared" si="94"/>
        <v>Catastrófico</v>
      </c>
      <c r="BB63" s="127">
        <f t="shared" si="97"/>
        <v>1</v>
      </c>
      <c r="BC63" s="130" t="str">
        <f t="shared" si="95"/>
        <v>Extremo</v>
      </c>
      <c r="BD63" s="126" t="s">
        <v>192</v>
      </c>
      <c r="BE63" s="122"/>
      <c r="BF63" s="121"/>
      <c r="BG63" s="131"/>
      <c r="BH63" s="131"/>
      <c r="BI63" s="122"/>
      <c r="BJ63" s="121"/>
      <c r="BK63" s="18"/>
      <c r="BL63" s="18"/>
      <c r="BM63" s="18"/>
      <c r="BN63" s="18"/>
      <c r="BO63" s="18"/>
      <c r="BP63" s="18"/>
      <c r="BQ63" s="18"/>
      <c r="BR63" s="18"/>
      <c r="BS63" s="18"/>
      <c r="BT63" s="18"/>
      <c r="BU63" s="18"/>
      <c r="BV63" s="18"/>
      <c r="BW63" s="18"/>
      <c r="BX63" s="18"/>
      <c r="BY63" s="18"/>
      <c r="BZ63" s="18"/>
      <c r="CA63" s="18"/>
      <c r="CB63" s="18"/>
      <c r="CC63" s="18"/>
      <c r="CD63" s="18"/>
    </row>
    <row r="64" spans="1:82" ht="151.5" customHeight="1" x14ac:dyDescent="0.3">
      <c r="A64" s="183"/>
      <c r="B64" s="180"/>
      <c r="C64" s="180"/>
      <c r="D64" s="180"/>
      <c r="E64" s="180"/>
      <c r="F64" s="188"/>
      <c r="G64" s="188"/>
      <c r="H64" s="180"/>
      <c r="I64" s="180"/>
      <c r="J64" s="180"/>
      <c r="K64" s="180"/>
      <c r="L64" s="180"/>
      <c r="M64" s="180"/>
      <c r="N64" s="180"/>
      <c r="O64" s="180"/>
      <c r="P64" s="184"/>
      <c r="Q64" s="184"/>
      <c r="R64" s="184"/>
      <c r="S64" s="184"/>
      <c r="T64" s="184"/>
      <c r="U64" s="184"/>
      <c r="V64" s="184"/>
      <c r="W64" s="184"/>
      <c r="X64" s="184"/>
      <c r="Y64" s="184"/>
      <c r="Z64" s="184"/>
      <c r="AA64" s="184"/>
      <c r="AB64" s="184"/>
      <c r="AC64" s="184"/>
      <c r="AD64" s="184"/>
      <c r="AE64" s="184"/>
      <c r="AF64" s="184"/>
      <c r="AG64" s="184"/>
      <c r="AH64" s="184"/>
      <c r="AI64" s="180"/>
      <c r="AJ64" s="180"/>
      <c r="AK64" s="180"/>
      <c r="AL64" s="121">
        <v>5</v>
      </c>
      <c r="AM64" s="121"/>
      <c r="AN64" s="121" t="e">
        <f>VLOOKUP(AM64,'Opciones Tratamiento'!$M$2:$O$37,3,FALSE)</f>
        <v>#N/A</v>
      </c>
      <c r="AO64" s="124" t="e">
        <f>VLOOKUP(AM64,'Opciones Tratamiento'!$M$2:$O$37,2,FALSE)</f>
        <v>#N/A</v>
      </c>
      <c r="AP64" s="124" t="s">
        <v>487</v>
      </c>
      <c r="AQ64" s="121" t="str">
        <f t="shared" si="90"/>
        <v>Impacto</v>
      </c>
      <c r="AR64" s="126" t="s">
        <v>165</v>
      </c>
      <c r="AS64" s="126" t="s">
        <v>169</v>
      </c>
      <c r="AT64" s="127" t="str">
        <f t="shared" si="91"/>
        <v>25%</v>
      </c>
      <c r="AU64" s="126" t="s">
        <v>172</v>
      </c>
      <c r="AV64" s="126" t="s">
        <v>177</v>
      </c>
      <c r="AW64" s="126" t="s">
        <v>181</v>
      </c>
      <c r="AX64" s="128">
        <f t="shared" si="96"/>
        <v>7.7759999999999996E-2</v>
      </c>
      <c r="AY64" s="129" t="str">
        <f t="shared" si="92"/>
        <v>Muy Baja</v>
      </c>
      <c r="AZ64" s="127">
        <f t="shared" si="93"/>
        <v>7.7759999999999996E-2</v>
      </c>
      <c r="BA64" s="129" t="s">
        <v>94</v>
      </c>
      <c r="BB64" s="127">
        <f t="shared" si="97"/>
        <v>0.75</v>
      </c>
      <c r="BC64" s="130" t="s">
        <v>92</v>
      </c>
      <c r="BD64" s="126" t="s">
        <v>192</v>
      </c>
      <c r="BE64" s="122"/>
      <c r="BF64" s="121"/>
      <c r="BG64" s="131"/>
      <c r="BH64" s="131"/>
      <c r="BI64" s="122"/>
      <c r="BJ64" s="121"/>
      <c r="BK64" s="18"/>
      <c r="BL64" s="18"/>
      <c r="BM64" s="18"/>
      <c r="BN64" s="18"/>
      <c r="BO64" s="18"/>
      <c r="BP64" s="18"/>
      <c r="BQ64" s="18"/>
      <c r="BR64" s="18"/>
      <c r="BS64" s="18"/>
      <c r="BT64" s="18"/>
      <c r="BU64" s="18"/>
      <c r="BV64" s="18"/>
      <c r="BW64" s="18"/>
      <c r="BX64" s="18"/>
      <c r="BY64" s="18"/>
      <c r="BZ64" s="18"/>
      <c r="CA64" s="18"/>
      <c r="CB64" s="18"/>
      <c r="CC64" s="18"/>
      <c r="CD64" s="18"/>
    </row>
    <row r="65" spans="1:82" ht="151.5" customHeight="1" x14ac:dyDescent="0.35">
      <c r="A65" s="183"/>
      <c r="B65" s="224"/>
      <c r="C65" s="224"/>
      <c r="D65" s="224"/>
      <c r="E65" s="224"/>
      <c r="F65" s="225"/>
      <c r="G65" s="225"/>
      <c r="H65" s="224"/>
      <c r="I65" s="224"/>
      <c r="J65" s="224"/>
      <c r="K65" s="224"/>
      <c r="L65" s="224"/>
      <c r="M65" s="224"/>
      <c r="N65" s="224"/>
      <c r="O65" s="224"/>
      <c r="P65" s="227"/>
      <c r="Q65" s="227"/>
      <c r="R65" s="227"/>
      <c r="S65" s="227"/>
      <c r="T65" s="227"/>
      <c r="U65" s="227"/>
      <c r="V65" s="227"/>
      <c r="W65" s="227"/>
      <c r="X65" s="227"/>
      <c r="Y65" s="227"/>
      <c r="Z65" s="227"/>
      <c r="AA65" s="227"/>
      <c r="AB65" s="227"/>
      <c r="AC65" s="227"/>
      <c r="AD65" s="227"/>
      <c r="AE65" s="227"/>
      <c r="AF65" s="227"/>
      <c r="AG65" s="227"/>
      <c r="AH65" s="227"/>
      <c r="AI65" s="224"/>
      <c r="AJ65" s="224"/>
      <c r="AK65" s="224"/>
      <c r="AL65" s="132">
        <v>6</v>
      </c>
      <c r="AM65" s="132"/>
      <c r="AN65" s="132" t="e">
        <f>VLOOKUP(AM65,'Opciones Tratamiento'!$M$2:$O$37,3,FALSE)</f>
        <v>#N/A</v>
      </c>
      <c r="AO65" s="133" t="e">
        <f>VLOOKUP(AM65,'Opciones Tratamiento'!$M$2:$O$37,2,FALSE)</f>
        <v>#N/A</v>
      </c>
      <c r="AP65" s="133" t="s">
        <v>460</v>
      </c>
      <c r="AQ65" s="132" t="str">
        <f t="shared" si="90"/>
        <v>Impacto</v>
      </c>
      <c r="AR65" s="135" t="s">
        <v>165</v>
      </c>
      <c r="AS65" s="135" t="s">
        <v>169</v>
      </c>
      <c r="AT65" s="136" t="str">
        <f t="shared" si="91"/>
        <v>25%</v>
      </c>
      <c r="AU65" s="135" t="s">
        <v>172</v>
      </c>
      <c r="AV65" s="135" t="s">
        <v>177</v>
      </c>
      <c r="AW65" s="135" t="s">
        <v>181</v>
      </c>
      <c r="AX65" s="137">
        <f t="shared" si="96"/>
        <v>7.7759999999999996E-2</v>
      </c>
      <c r="AY65" s="138" t="str">
        <f t="shared" si="92"/>
        <v>Muy Baja</v>
      </c>
      <c r="AZ65" s="136">
        <f t="shared" si="93"/>
        <v>7.7759999999999996E-2</v>
      </c>
      <c r="BA65" s="138" t="s">
        <v>94</v>
      </c>
      <c r="BB65" s="136">
        <f t="shared" si="97"/>
        <v>0.5625</v>
      </c>
      <c r="BC65" s="139" t="str">
        <f t="shared" si="95"/>
        <v>Moderado</v>
      </c>
      <c r="BD65" s="135" t="s">
        <v>192</v>
      </c>
      <c r="BE65" s="140"/>
      <c r="BF65" s="132"/>
      <c r="BG65" s="141"/>
      <c r="BH65" s="141"/>
      <c r="BI65" s="140"/>
      <c r="BJ65" s="142" t="s">
        <v>488</v>
      </c>
      <c r="BK65" s="18"/>
      <c r="BL65" s="18"/>
      <c r="BM65" s="18"/>
      <c r="BN65" s="18"/>
      <c r="BO65" s="18"/>
      <c r="BP65" s="18"/>
      <c r="BQ65" s="18"/>
      <c r="BR65" s="18"/>
      <c r="BS65" s="18"/>
      <c r="BT65" s="18"/>
      <c r="BU65" s="18"/>
      <c r="BV65" s="18"/>
      <c r="BW65" s="18"/>
      <c r="BX65" s="18"/>
      <c r="BY65" s="18"/>
      <c r="BZ65" s="18"/>
      <c r="CA65" s="18"/>
      <c r="CB65" s="18"/>
      <c r="CC65" s="18"/>
      <c r="CD65" s="18"/>
    </row>
    <row r="66" spans="1:82" ht="151.5" customHeight="1" x14ac:dyDescent="0.3">
      <c r="A66" s="181">
        <v>14</v>
      </c>
      <c r="B66" s="179" t="s">
        <v>461</v>
      </c>
      <c r="C66" s="179" t="s">
        <v>191</v>
      </c>
      <c r="D66" s="179" t="s">
        <v>222</v>
      </c>
      <c r="E66" s="179"/>
      <c r="F66" s="188" t="s">
        <v>462</v>
      </c>
      <c r="G66" s="188" t="s">
        <v>463</v>
      </c>
      <c r="H66" s="179" t="str">
        <f>_xlfn.CONCAT("Posibilidad de afectación ",IF(C66='Opciones Tratamiento'!$E$2,"económica",IF(C66='Opciones Tratamiento'!$E$4,"económica y reputacional",LOWER(C66)))," por ",LOWER(F66), ", debido a ",LOWER(G66))</f>
        <v>Posibilidad de afectación económica y reputacional por deesviación de valores de la nomina para beneficio propio o de un tercero, debido a motivaciiones económicas debilidades en los controles</v>
      </c>
      <c r="I66" s="179" t="s">
        <v>200</v>
      </c>
      <c r="J66" s="181" t="s">
        <v>226</v>
      </c>
      <c r="K66" s="181" t="s">
        <v>243</v>
      </c>
      <c r="L66" s="185" t="str">
        <f>IF(OR(K66='Opciones Tratamiento'!$K$14,K66='Opciones Tratamiento'!$K$15,K66='Opciones Tratamiento'!$K$16),"Muy Baja",IF(OR(K66='Opciones Tratamiento'!$K$10,K66='Opciones Tratamiento'!$K$11,K66='Opciones Tratamiento'!$K$12,K66='Opciones Tratamiento'!$K$13),"Baja",IF(OR(K66='Opciones Tratamiento'!$K$4,K66='Opciones Tratamiento'!$K$5,K66='Opciones Tratamiento'!$K$6,K66='Opciones Tratamiento'!$K$7,K66='Opciones Tratamiento'!$K$8,K66='Opciones Tratamiento'!$K$9),"Media",IF(K66='Opciones Tratamiento'!$K$3,"Alta",IF(OR(K66='Opciones Tratamiento'!$K$2,K66='Opciones Tratamiento'!$K$17),"Muy Alta")))))</f>
        <v>Baja</v>
      </c>
      <c r="M66" s="184">
        <f>IF(L66="","",IF(L66="Muy Baja",0.2,IF(L66="Baja",0.4,IF(L66="Media",0.6,IF(L66="Alta",0.8,IF(L66="Muy Alta",1,))))))</f>
        <v>0.4</v>
      </c>
      <c r="N66" s="184" t="s">
        <v>118</v>
      </c>
      <c r="O66" s="184" t="str">
        <f ca="1">IF(NOT(ISERROR(MATCH(N66,'Tabla Impacto'!$B$221:$B$223,0))),'Tabla Impacto'!$F$223&amp;"Por favor no seleccionar los criterios de impacto(Afectación Económica o presupuestal y Pérdida Reputacional)",N66)</f>
        <v>❌Por favor no seleccionar los criterios de impacto(Afectación Económica o presupuestal y Pérdida Reputacional)</v>
      </c>
      <c r="P66" s="184" t="s">
        <v>225</v>
      </c>
      <c r="Q66" s="184" t="s">
        <v>225</v>
      </c>
      <c r="R66" s="184" t="s">
        <v>226</v>
      </c>
      <c r="S66" s="184" t="s">
        <v>226</v>
      </c>
      <c r="T66" s="184" t="s">
        <v>225</v>
      </c>
      <c r="U66" s="184" t="s">
        <v>225</v>
      </c>
      <c r="V66" s="184" t="s">
        <v>226</v>
      </c>
      <c r="W66" s="184" t="s">
        <v>226</v>
      </c>
      <c r="X66" s="184" t="s">
        <v>226</v>
      </c>
      <c r="Y66" s="184" t="s">
        <v>225</v>
      </c>
      <c r="Z66" s="184" t="s">
        <v>225</v>
      </c>
      <c r="AA66" s="184" t="s">
        <v>225</v>
      </c>
      <c r="AB66" s="184" t="s">
        <v>225</v>
      </c>
      <c r="AC66" s="184" t="s">
        <v>225</v>
      </c>
      <c r="AD66" s="184" t="s">
        <v>225</v>
      </c>
      <c r="AE66" s="184" t="s">
        <v>226</v>
      </c>
      <c r="AF66" s="184" t="s">
        <v>226</v>
      </c>
      <c r="AG66" s="184" t="s">
        <v>225</v>
      </c>
      <c r="AH66" s="184" t="s">
        <v>226</v>
      </c>
      <c r="AI66" s="185" t="str">
        <f>IF(OR(D66='Opciones Tratamiento'!$H$2,D66='Opciones Tratamiento'!$H$4),IF(OR(O66='Tabla Impacto'!$C$11,O66='Tabla Impacto'!$D$11),"Leve",IF(OR(O66='Tabla Impacto'!$C$12,O66='Tabla Impacto'!$D$12),"Menor",IF(OR(O66='Tabla Impacto'!$C$13,O66='Tabla Impacto'!$D$13),"Moderado",IF(OR(O66='Tabla Impacto'!$C$14,O66='Tabla Impacto'!$D$14),"Mayor",IF(OR(O66='Tabla Impacto'!$C$15,O66='Tabla Impacto'!$D$15),"Catastrófico",""))))),IF(D66='Opciones Tratamiento'!$H$3,IF(COUNTIF('Mapa final'!P66:AH66,"Si")&lt;=5,"Moderado",IF(AND(COUNTIF('Mapa final'!P66:AH66,"Si")&gt;5,COUNTIF('Mapa final'!P66:AH66,"Si")&lt;=10),"Mayor",IF(COUNTIF('Mapa final'!P66:AH66,"Si")&gt;10,"Catastrófico","")))))</f>
        <v>Catastrófico</v>
      </c>
      <c r="AJ66" s="184">
        <f>IF(AI66="","",IF(AI66="Leve",0.2,IF(AI66="Menor",0.4,IF(AI66="Moderado",0.6,IF(AI66="Mayor",0.8,IF(AI66="Catastrófico",1,))))))</f>
        <v>1</v>
      </c>
      <c r="AK66" s="189" t="str">
        <f>IF(OR(AND(L66="Muy Baja",AI66="Leve"),AND(L66="Muy Baja",AI66="Menor"),AND(L66="Baja",AI66="Leve")),"Bajo",IF(OR(AND(L66="Muy baja",AI66="Moderado"),AND(L66="Baja",AI66="Menor"),AND(L66="Baja",AI66="Moderado"),AND(L66="Media",AI66="Leve"),AND(L66="Media",AI66="Menor"),AND(L66="Media",AI66="Moderado"),AND(L66="Alta",AI66="Leve"),AND(L66="Alta",AI66="Menor")),"Moderado",IF(OR(AND(L66="Muy Baja",AI66="Mayor"),AND(L66="Baja",AI66="Mayor"),AND(L66="Media",AI66="Mayor"),AND(L66="Alta",AI66="Moderado"),AND(L66="Alta",AI66="Mayor"),AND(L66="Muy Alta",AI66="Leve"),AND(L66="Muy Alta",AI66="Menor"),AND(L66="Muy Alta",AI66="Moderado"),AND(L66="Muy Alta",AI66="Mayor")),"Alto",IF(OR(AND(L66="Muy Baja",AI66="Catastrófico"),AND(L66="Baja",AI66="Catastrófico"),AND(L66="Media",AI66="Catastrófico"),AND(L66="Alta",AI66="Catastrófico"),AND(L66="Muy Alta",AI66="Catastrófico")),"Extremo",""))))</f>
        <v>Extremo</v>
      </c>
      <c r="AL66" s="121">
        <v>1</v>
      </c>
      <c r="AM66" s="121"/>
      <c r="AN66" s="121" t="e">
        <f>VLOOKUP(AM66,'Opciones Tratamiento'!$M$2:$O$37,3,FALSE)</f>
        <v>#N/A</v>
      </c>
      <c r="AO66" s="124" t="e">
        <f>VLOOKUP(AM66,'Opciones Tratamiento'!$M$2:$O$37,2,FALSE)</f>
        <v>#N/A</v>
      </c>
      <c r="AP66" s="124" t="s">
        <v>464</v>
      </c>
      <c r="AQ66" s="121" t="str">
        <f t="shared" ref="AQ66:AQ69" si="98">IF(OR(AR66="Preventivo",AR66="Detectivo"),"Probabilidad",IF(AR66="Correctivo","Impacto",""))</f>
        <v>Probabilidad</v>
      </c>
      <c r="AR66" s="126" t="s">
        <v>161</v>
      </c>
      <c r="AS66" s="126" t="s">
        <v>169</v>
      </c>
      <c r="AT66" s="127" t="str">
        <f t="shared" ref="AT66:AT69" si="99">IF(AND(AR66="Preventivo",AS66="Automático"),"50%",IF(AND(AR66="Preventivo",AS66="Manual"),"40%",IF(AND(AR66="Detectivo",AS66="Automático"),"40%",IF(AND(AR66="Detectivo",AS66="Manual"),"30%",IF(AND(AR66="Correctivo",AS66="Automático"),"35%",IF(AND(AR66="Correctivo",AS66="Manual"),"25%",""))))))</f>
        <v>40%</v>
      </c>
      <c r="AU66" s="126" t="s">
        <v>172</v>
      </c>
      <c r="AV66" s="126" t="s">
        <v>177</v>
      </c>
      <c r="AW66" s="126" t="s">
        <v>181</v>
      </c>
      <c r="AX66" s="128">
        <f>IFERROR(IF(AQ66="Probabilidad",(M66-(+M66*AT66)),IF(AQ66="Impacto",M66,"")),"")</f>
        <v>0.24</v>
      </c>
      <c r="AY66" s="129" t="str">
        <f t="shared" ref="AY66:AY69" si="100">IFERROR(IF(AX66="","",IF(AX66&lt;=0.2,"Muy Baja",IF(AX66&lt;=0.4,"Baja",IF(AX66&lt;=0.6,"Media",IF(AX66&lt;=0.8,"Alta","Muy Alta"))))),"")</f>
        <v>Baja</v>
      </c>
      <c r="AZ66" s="127">
        <f t="shared" ref="AZ66:AZ69" si="101">+AX66</f>
        <v>0.24</v>
      </c>
      <c r="BA66" s="129" t="str">
        <f t="shared" ref="BA66:BA69" si="102">IFERROR(IF(BB66="","",IF(BB66&lt;=0.2,"Leve",IF(BB66&lt;=0.4,"Menor",IF(BB66&lt;=0.6,"Moderado",IF(BB66&lt;=0.8,"Mayor","Catastrófico"))))),"")</f>
        <v>Catastrófico</v>
      </c>
      <c r="BB66" s="127">
        <f>IFERROR(IF(AQ66="Impacto",(AJ66-(+AJ66*AT66)),IF(AQ66="Probabilidad",AJ66,"")),"")</f>
        <v>1</v>
      </c>
      <c r="BC66" s="130" t="str">
        <f t="shared" ref="BC66:BC69" si="103">IFERROR(IF(OR(AND(AY66="Muy Baja",BA66="Leve"),AND(AY66="Muy Baja",BA66="Menor"),AND(AY66="Baja",BA66="Leve")),"Bajo",IF(OR(AND(AY66="Muy baja",BA66="Moderado"),AND(AY66="Baja",BA66="Menor"),AND(AY66="Baja",BA66="Moderado"),AND(AY66="Media",BA66="Leve"),AND(AY66="Media",BA66="Menor"),AND(AY66="Media",BA66="Moderado"),AND(AY66="Alta",BA66="Leve"),AND(AY66="Alta",BA66="Menor")),"Moderado",IF(OR(AND(AY66="Muy Baja",BA66="Mayor"),AND(AY66="Baja",BA66="Mayor"),AND(AY66="Media",BA66="Mayor"),AND(AY66="Alta",BA66="Moderado"),AND(AY66="Alta",BA66="Mayor"),AND(AY66="Muy Alta",BA66="Leve"),AND(AY66="Muy Alta",BA66="Menor"),AND(AY66="Muy Alta",BA66="Moderado"),AND(AY66="Muy Alta",BA66="Mayor")),"Alto",IF(OR(AND(AY66="Muy Baja",BA66="Catastrófico"),AND(AY66="Baja",BA66="Catastrófico"),AND(AY66="Media",BA66="Catastrófico"),AND(AY66="Alta",BA66="Catastrófico"),AND(AY66="Muy Alta",BA66="Catastrófico")),"Extremo","")))),"")</f>
        <v>Extremo</v>
      </c>
      <c r="BD66" s="126" t="s">
        <v>192</v>
      </c>
      <c r="BE66" s="122"/>
      <c r="BF66" s="121"/>
      <c r="BG66" s="131"/>
      <c r="BH66" s="131"/>
      <c r="BI66" s="122"/>
      <c r="BJ66" s="121"/>
      <c r="BK66" s="18"/>
      <c r="BL66" s="18"/>
      <c r="BM66" s="18"/>
      <c r="BN66" s="18"/>
      <c r="BO66" s="18"/>
      <c r="BP66" s="18"/>
      <c r="BQ66" s="18"/>
      <c r="BR66" s="18"/>
      <c r="BS66" s="18"/>
      <c r="BT66" s="18"/>
      <c r="BU66" s="18"/>
      <c r="BV66" s="18"/>
      <c r="BW66" s="18"/>
      <c r="BX66" s="18"/>
      <c r="BY66" s="18"/>
      <c r="BZ66" s="18"/>
      <c r="CA66" s="18"/>
      <c r="CB66" s="18"/>
      <c r="CC66" s="18"/>
      <c r="CD66" s="18"/>
    </row>
    <row r="67" spans="1:82" ht="151.5" customHeight="1" x14ac:dyDescent="0.3">
      <c r="A67" s="180"/>
      <c r="B67" s="180"/>
      <c r="C67" s="180"/>
      <c r="D67" s="180"/>
      <c r="E67" s="180"/>
      <c r="F67" s="188"/>
      <c r="G67" s="188"/>
      <c r="H67" s="180"/>
      <c r="I67" s="180"/>
      <c r="J67" s="180"/>
      <c r="K67" s="180"/>
      <c r="L67" s="180"/>
      <c r="M67" s="180"/>
      <c r="N67" s="180"/>
      <c r="O67" s="180"/>
      <c r="P67" s="184"/>
      <c r="Q67" s="184"/>
      <c r="R67" s="184"/>
      <c r="S67" s="184"/>
      <c r="T67" s="184"/>
      <c r="U67" s="184"/>
      <c r="V67" s="184"/>
      <c r="W67" s="184"/>
      <c r="X67" s="184"/>
      <c r="Y67" s="184"/>
      <c r="Z67" s="184"/>
      <c r="AA67" s="184"/>
      <c r="AB67" s="184"/>
      <c r="AC67" s="184"/>
      <c r="AD67" s="184"/>
      <c r="AE67" s="184"/>
      <c r="AF67" s="184"/>
      <c r="AG67" s="184"/>
      <c r="AH67" s="184"/>
      <c r="AI67" s="180"/>
      <c r="AJ67" s="180"/>
      <c r="AK67" s="180"/>
      <c r="AL67" s="121">
        <v>2</v>
      </c>
      <c r="AM67" s="121"/>
      <c r="AN67" s="121" t="e">
        <f>VLOOKUP(AM67,'Opciones Tratamiento'!$M$2:$O$37,3,FALSE)</f>
        <v>#N/A</v>
      </c>
      <c r="AO67" s="124" t="e">
        <f>VLOOKUP(AM67,'Opciones Tratamiento'!$M$2:$O$37,2,FALSE)</f>
        <v>#N/A</v>
      </c>
      <c r="AP67" s="124" t="s">
        <v>465</v>
      </c>
      <c r="AQ67" s="121" t="str">
        <f t="shared" si="98"/>
        <v>Probabilidad</v>
      </c>
      <c r="AR67" s="126" t="s">
        <v>163</v>
      </c>
      <c r="AS67" s="126" t="s">
        <v>169</v>
      </c>
      <c r="AT67" s="127" t="str">
        <f t="shared" si="99"/>
        <v>30%</v>
      </c>
      <c r="AU67" s="126" t="s">
        <v>172</v>
      </c>
      <c r="AV67" s="126" t="s">
        <v>177</v>
      </c>
      <c r="AW67" s="126" t="s">
        <v>181</v>
      </c>
      <c r="AX67" s="128">
        <f>IFERROR(IF(AND(AQ66="Probabilidad",AQ67="Probabilidad"),(AZ66-(+AZ66*AT67)),IF(AQ67="Probabilidad",(M66-(+M66*AT67)),IF(AQ67="Impacto",AZ66,""))),"")</f>
        <v>0.16799999999999998</v>
      </c>
      <c r="AY67" s="129" t="str">
        <f t="shared" si="100"/>
        <v>Muy Baja</v>
      </c>
      <c r="AZ67" s="127">
        <f t="shared" si="101"/>
        <v>0.16799999999999998</v>
      </c>
      <c r="BA67" s="129" t="str">
        <f t="shared" si="102"/>
        <v>Catastrófico</v>
      </c>
      <c r="BB67" s="127">
        <f>IFERROR(IF(AND(AQ66="Impacto",AQ67="Impacto"),(BB62-(+BB62*AT67)),IF(AQ67="Impacto",($AJ$10-(+$AJ$10*AT67)),IF(AQ67="Probabilidad",BB62,""))),"")</f>
        <v>1</v>
      </c>
      <c r="BC67" s="130" t="str">
        <f t="shared" si="103"/>
        <v>Extremo</v>
      </c>
      <c r="BD67" s="126" t="s">
        <v>192</v>
      </c>
      <c r="BE67" s="122"/>
      <c r="BF67" s="121"/>
      <c r="BG67" s="131"/>
      <c r="BH67" s="131"/>
      <c r="BI67" s="122"/>
      <c r="BJ67" s="121"/>
      <c r="BK67" s="18"/>
      <c r="BL67" s="18"/>
      <c r="BM67" s="18"/>
      <c r="BN67" s="18"/>
      <c r="BO67" s="18"/>
      <c r="BP67" s="18"/>
      <c r="BQ67" s="18"/>
      <c r="BR67" s="18"/>
      <c r="BS67" s="18"/>
      <c r="BT67" s="18"/>
      <c r="BU67" s="18"/>
      <c r="BV67" s="18"/>
      <c r="BW67" s="18"/>
      <c r="BX67" s="18"/>
      <c r="BY67" s="18"/>
      <c r="BZ67" s="18"/>
      <c r="CA67" s="18"/>
      <c r="CB67" s="18"/>
      <c r="CC67" s="18"/>
      <c r="CD67" s="18"/>
    </row>
    <row r="68" spans="1:82" ht="151.5" customHeight="1" x14ac:dyDescent="0.3">
      <c r="A68" s="180"/>
      <c r="B68" s="180"/>
      <c r="C68" s="180"/>
      <c r="D68" s="180"/>
      <c r="E68" s="180"/>
      <c r="F68" s="188"/>
      <c r="G68" s="188"/>
      <c r="H68" s="180"/>
      <c r="I68" s="180"/>
      <c r="J68" s="180"/>
      <c r="K68" s="180"/>
      <c r="L68" s="180"/>
      <c r="M68" s="180"/>
      <c r="N68" s="180"/>
      <c r="O68" s="180"/>
      <c r="P68" s="184"/>
      <c r="Q68" s="184"/>
      <c r="R68" s="184"/>
      <c r="S68" s="184"/>
      <c r="T68" s="184"/>
      <c r="U68" s="184"/>
      <c r="V68" s="184"/>
      <c r="W68" s="184"/>
      <c r="X68" s="184"/>
      <c r="Y68" s="184"/>
      <c r="Z68" s="184"/>
      <c r="AA68" s="184"/>
      <c r="AB68" s="184"/>
      <c r="AC68" s="184"/>
      <c r="AD68" s="184"/>
      <c r="AE68" s="184"/>
      <c r="AF68" s="184"/>
      <c r="AG68" s="184"/>
      <c r="AH68" s="184"/>
      <c r="AI68" s="180"/>
      <c r="AJ68" s="180"/>
      <c r="AK68" s="180"/>
      <c r="AL68" s="121">
        <v>3</v>
      </c>
      <c r="AM68" s="121"/>
      <c r="AN68" s="121" t="e">
        <f>VLOOKUP(AM68,'Opciones Tratamiento'!$M$2:$O$37,3,FALSE)</f>
        <v>#N/A</v>
      </c>
      <c r="AO68" s="124" t="e">
        <f>VLOOKUP(AM68,'Opciones Tratamiento'!$M$2:$O$37,2,FALSE)</f>
        <v>#N/A</v>
      </c>
      <c r="AP68" s="124" t="s">
        <v>453</v>
      </c>
      <c r="AQ68" s="121" t="str">
        <f t="shared" si="98"/>
        <v>Impacto</v>
      </c>
      <c r="AR68" s="126" t="s">
        <v>165</v>
      </c>
      <c r="AS68" s="126" t="s">
        <v>169</v>
      </c>
      <c r="AT68" s="127" t="str">
        <f t="shared" si="99"/>
        <v>25%</v>
      </c>
      <c r="AU68" s="126" t="s">
        <v>172</v>
      </c>
      <c r="AV68" s="126" t="s">
        <v>177</v>
      </c>
      <c r="AW68" s="126" t="s">
        <v>181</v>
      </c>
      <c r="AX68" s="128">
        <f t="shared" ref="AX68:AX69" si="104">IFERROR(IF(AND(AQ67="Probabilidad",AQ68="Probabilidad"),(AZ67-(+AZ67*AT68)),IF(AND(AQ67="Impacto",AQ68="Probabilidad"),(AZ66-(+AZ66*AT68)),IF(AQ68="Impacto",AZ67,""))),"")</f>
        <v>0.16799999999999998</v>
      </c>
      <c r="AY68" s="129" t="str">
        <f t="shared" si="100"/>
        <v>Muy Baja</v>
      </c>
      <c r="AZ68" s="127">
        <f t="shared" si="101"/>
        <v>0.16799999999999998</v>
      </c>
      <c r="BA68" s="129" t="str">
        <f t="shared" si="102"/>
        <v>Mayor</v>
      </c>
      <c r="BB68" s="127">
        <f t="shared" ref="BB68:BB69" si="105">IFERROR(IF(AND(AQ67="Impacto",AQ68="Impacto"),(BB67-(+BB67*AT68)),IF(AND(AQ67="Probabilidad",AQ68="Impacto"),(BB66-(+BB66*AT68)),IF(AQ68="Probabilidad",BB67,""))),"")</f>
        <v>0.75</v>
      </c>
      <c r="BC68" s="130" t="str">
        <f t="shared" si="103"/>
        <v>Alto</v>
      </c>
      <c r="BD68" s="126" t="s">
        <v>192</v>
      </c>
      <c r="BE68" s="122"/>
      <c r="BF68" s="121"/>
      <c r="BG68" s="131"/>
      <c r="BH68" s="131"/>
      <c r="BI68" s="122"/>
      <c r="BJ68" s="121"/>
      <c r="BK68" s="18"/>
      <c r="BL68" s="18"/>
      <c r="BM68" s="18"/>
      <c r="BN68" s="18"/>
      <c r="BO68" s="18"/>
      <c r="BP68" s="18"/>
      <c r="BQ68" s="18"/>
      <c r="BR68" s="18"/>
      <c r="BS68" s="18"/>
      <c r="BT68" s="18"/>
      <c r="BU68" s="18"/>
      <c r="BV68" s="18"/>
      <c r="BW68" s="18"/>
      <c r="BX68" s="18"/>
      <c r="BY68" s="18"/>
      <c r="BZ68" s="18"/>
      <c r="CA68" s="18"/>
      <c r="CB68" s="18"/>
      <c r="CC68" s="18"/>
      <c r="CD68" s="18"/>
    </row>
    <row r="69" spans="1:82" ht="151.5" customHeight="1" x14ac:dyDescent="0.35">
      <c r="A69" s="180"/>
      <c r="B69" s="180"/>
      <c r="C69" s="180"/>
      <c r="D69" s="180"/>
      <c r="E69" s="180"/>
      <c r="F69" s="188"/>
      <c r="G69" s="188"/>
      <c r="H69" s="180"/>
      <c r="I69" s="180"/>
      <c r="J69" s="180"/>
      <c r="K69" s="180"/>
      <c r="L69" s="180"/>
      <c r="M69" s="180"/>
      <c r="N69" s="180"/>
      <c r="O69" s="180"/>
      <c r="P69" s="184"/>
      <c r="Q69" s="184"/>
      <c r="R69" s="184"/>
      <c r="S69" s="184"/>
      <c r="T69" s="184"/>
      <c r="U69" s="184"/>
      <c r="V69" s="184"/>
      <c r="W69" s="184"/>
      <c r="X69" s="184"/>
      <c r="Y69" s="184"/>
      <c r="Z69" s="184"/>
      <c r="AA69" s="184"/>
      <c r="AB69" s="184"/>
      <c r="AC69" s="184"/>
      <c r="AD69" s="184"/>
      <c r="AE69" s="184"/>
      <c r="AF69" s="184"/>
      <c r="AG69" s="184"/>
      <c r="AH69" s="184"/>
      <c r="AI69" s="180"/>
      <c r="AJ69" s="180"/>
      <c r="AK69" s="180"/>
      <c r="AL69" s="121">
        <v>4</v>
      </c>
      <c r="AM69" s="121"/>
      <c r="AN69" s="121" t="e">
        <f>VLOOKUP(AM69,'Opciones Tratamiento'!$M$2:$O$37,3,FALSE)</f>
        <v>#N/A</v>
      </c>
      <c r="AO69" s="124" t="e">
        <f>VLOOKUP(AM69,'Opciones Tratamiento'!$M$2:$O$37,2,FALSE)</f>
        <v>#N/A</v>
      </c>
      <c r="AP69" s="124" t="s">
        <v>466</v>
      </c>
      <c r="AQ69" s="121" t="str">
        <f t="shared" si="98"/>
        <v>Impacto</v>
      </c>
      <c r="AR69" s="126" t="s">
        <v>165</v>
      </c>
      <c r="AS69" s="126" t="s">
        <v>169</v>
      </c>
      <c r="AT69" s="127" t="str">
        <f t="shared" si="99"/>
        <v>25%</v>
      </c>
      <c r="AU69" s="126" t="s">
        <v>172</v>
      </c>
      <c r="AV69" s="126" t="s">
        <v>177</v>
      </c>
      <c r="AW69" s="126" t="s">
        <v>181</v>
      </c>
      <c r="AX69" s="128">
        <f t="shared" si="104"/>
        <v>0.16799999999999998</v>
      </c>
      <c r="AY69" s="129" t="str">
        <f t="shared" si="100"/>
        <v>Muy Baja</v>
      </c>
      <c r="AZ69" s="127">
        <f t="shared" si="101"/>
        <v>0.16799999999999998</v>
      </c>
      <c r="BA69" s="129" t="str">
        <f t="shared" si="102"/>
        <v>Moderado</v>
      </c>
      <c r="BB69" s="127">
        <f t="shared" si="105"/>
        <v>0.5625</v>
      </c>
      <c r="BC69" s="130" t="str">
        <f t="shared" si="103"/>
        <v>Moderado</v>
      </c>
      <c r="BD69" s="126" t="s">
        <v>192</v>
      </c>
      <c r="BE69" s="122"/>
      <c r="BF69" s="121"/>
      <c r="BG69" s="131"/>
      <c r="BH69" s="131"/>
      <c r="BI69" s="122"/>
      <c r="BJ69" s="142" t="s">
        <v>488</v>
      </c>
      <c r="BK69" s="18"/>
      <c r="BL69" s="18"/>
      <c r="BM69" s="18"/>
      <c r="BN69" s="18"/>
      <c r="BO69" s="18"/>
      <c r="BP69" s="18"/>
      <c r="BQ69" s="18"/>
      <c r="BR69" s="18"/>
      <c r="BS69" s="18"/>
      <c r="BT69" s="18"/>
      <c r="BU69" s="18"/>
      <c r="BV69" s="18"/>
      <c r="BW69" s="18"/>
      <c r="BX69" s="18"/>
      <c r="BY69" s="18"/>
      <c r="BZ69" s="18"/>
      <c r="CA69" s="18"/>
      <c r="CB69" s="18"/>
      <c r="CC69" s="18"/>
      <c r="CD69" s="18"/>
    </row>
    <row r="70" spans="1:82" ht="49.5" customHeight="1" x14ac:dyDescent="0.3">
      <c r="A70" s="22"/>
      <c r="B70" s="116"/>
      <c r="C70" s="213"/>
      <c r="D70" s="214"/>
      <c r="E70" s="214"/>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1"/>
      <c r="BK70" s="21"/>
      <c r="BL70" s="21"/>
      <c r="BM70" s="21"/>
      <c r="BN70" s="21"/>
      <c r="BO70" s="21"/>
      <c r="BP70" s="21"/>
      <c r="BQ70" s="21"/>
      <c r="BR70" s="21"/>
      <c r="BS70" s="21"/>
      <c r="BT70" s="21"/>
      <c r="BU70" s="21"/>
      <c r="BV70" s="21"/>
      <c r="BW70" s="21"/>
      <c r="BX70" s="21"/>
      <c r="BY70" s="21"/>
      <c r="BZ70" s="21"/>
      <c r="CA70" s="21"/>
      <c r="CB70" s="21"/>
      <c r="CC70" s="21"/>
      <c r="CD70" s="21"/>
    </row>
    <row r="71" spans="1:82" ht="16.5" customHeight="1" x14ac:dyDescent="0.3">
      <c r="A71" s="23"/>
      <c r="B71" s="23"/>
      <c r="C71" s="23"/>
      <c r="D71" s="23"/>
      <c r="E71" s="23"/>
      <c r="F71" s="23"/>
      <c r="G71" s="23"/>
      <c r="H71" s="21"/>
      <c r="I71" s="24"/>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16.5" customHeight="1" x14ac:dyDescent="0.3">
      <c r="A72" s="21"/>
      <c r="B72" s="21"/>
      <c r="C72" s="25"/>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16.5" customHeight="1" x14ac:dyDescent="0.3">
      <c r="A73" s="23"/>
      <c r="B73" s="23"/>
      <c r="C73" s="23"/>
      <c r="D73" s="23"/>
      <c r="E73" s="23"/>
      <c r="F73" s="23"/>
      <c r="G73" s="23"/>
      <c r="H73" s="21"/>
      <c r="I73" s="24"/>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16.5" customHeight="1" x14ac:dyDescent="0.3">
      <c r="A74" s="23"/>
      <c r="B74" s="23"/>
      <c r="C74" s="23"/>
      <c r="D74" s="23"/>
      <c r="E74" s="23"/>
      <c r="F74" s="23"/>
      <c r="G74" s="23"/>
      <c r="H74" s="21"/>
      <c r="I74" s="24"/>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16.5" customHeight="1" x14ac:dyDescent="0.3">
      <c r="A75" s="23"/>
      <c r="B75" s="23"/>
      <c r="C75" s="23"/>
      <c r="D75" s="23"/>
      <c r="E75" s="23"/>
      <c r="F75" s="23"/>
      <c r="G75" s="23"/>
      <c r="H75" s="21"/>
      <c r="I75" s="24"/>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16.5" customHeight="1" x14ac:dyDescent="0.3">
      <c r="A76" s="23"/>
      <c r="B76" s="23"/>
      <c r="C76" s="23"/>
      <c r="D76" s="23"/>
      <c r="E76" s="23"/>
      <c r="F76" s="23"/>
      <c r="G76" s="23"/>
      <c r="H76" s="21"/>
      <c r="I76" s="24"/>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16.5" customHeight="1" x14ac:dyDescent="0.3">
      <c r="A77" s="23"/>
      <c r="B77" s="23"/>
      <c r="C77" s="23"/>
      <c r="D77" s="23"/>
      <c r="E77" s="23"/>
      <c r="F77" s="23"/>
      <c r="G77" s="23"/>
      <c r="H77" s="21"/>
      <c r="I77" s="24"/>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16.5" customHeight="1" x14ac:dyDescent="0.3">
      <c r="A78" s="23"/>
      <c r="B78" s="23"/>
      <c r="C78" s="23"/>
      <c r="D78" s="23"/>
      <c r="E78" s="23"/>
      <c r="F78" s="23"/>
      <c r="G78" s="23"/>
      <c r="H78" s="21"/>
      <c r="I78" s="24"/>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16.5" customHeight="1" x14ac:dyDescent="0.3">
      <c r="A79" s="23"/>
      <c r="B79" s="23"/>
      <c r="C79" s="23"/>
      <c r="D79" s="23"/>
      <c r="E79" s="23"/>
      <c r="F79" s="23"/>
      <c r="G79" s="23"/>
      <c r="H79" s="21"/>
      <c r="I79" s="24"/>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16.5" customHeight="1" x14ac:dyDescent="0.3">
      <c r="A80" s="23"/>
      <c r="B80" s="23"/>
      <c r="C80" s="23"/>
      <c r="D80" s="23"/>
      <c r="E80" s="23"/>
      <c r="F80" s="23"/>
      <c r="G80" s="23"/>
      <c r="H80" s="21"/>
      <c r="I80" s="24"/>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16.5" customHeight="1" x14ac:dyDescent="0.3">
      <c r="A81" s="23"/>
      <c r="B81" s="23"/>
      <c r="C81" s="23"/>
      <c r="D81" s="23"/>
      <c r="E81" s="23"/>
      <c r="F81" s="23"/>
      <c r="G81" s="23"/>
      <c r="H81" s="21"/>
      <c r="I81" s="24"/>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ht="16.5" customHeight="1" x14ac:dyDescent="0.3">
      <c r="A82" s="23"/>
      <c r="B82" s="23"/>
      <c r="C82" s="23"/>
      <c r="D82" s="23"/>
      <c r="E82" s="23"/>
      <c r="F82" s="23"/>
      <c r="G82" s="23"/>
      <c r="H82" s="21"/>
      <c r="I82" s="24"/>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row>
    <row r="83" spans="1:82" ht="16.5" customHeight="1" x14ac:dyDescent="0.3">
      <c r="A83" s="23"/>
      <c r="B83" s="23"/>
      <c r="C83" s="23"/>
      <c r="D83" s="23"/>
      <c r="E83" s="23"/>
      <c r="F83" s="23"/>
      <c r="G83" s="23"/>
      <c r="H83" s="21"/>
      <c r="I83" s="24"/>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16.5" customHeight="1" x14ac:dyDescent="0.3">
      <c r="A84" s="23"/>
      <c r="B84" s="23"/>
      <c r="C84" s="23"/>
      <c r="D84" s="23"/>
      <c r="E84" s="23"/>
      <c r="F84" s="23"/>
      <c r="G84" s="23"/>
      <c r="H84" s="21"/>
      <c r="I84" s="24"/>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16.5" customHeight="1" x14ac:dyDescent="0.3">
      <c r="A85" s="23"/>
      <c r="B85" s="23"/>
      <c r="C85" s="23"/>
      <c r="D85" s="23"/>
      <c r="E85" s="23"/>
      <c r="F85" s="23"/>
      <c r="G85" s="23"/>
      <c r="H85" s="21"/>
      <c r="I85" s="24"/>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16.5" customHeight="1" x14ac:dyDescent="0.3">
      <c r="A86" s="23"/>
      <c r="B86" s="23"/>
      <c r="C86" s="23"/>
      <c r="D86" s="23"/>
      <c r="E86" s="23"/>
      <c r="F86" s="23"/>
      <c r="G86" s="23"/>
      <c r="H86" s="21"/>
      <c r="I86" s="24"/>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16.5" customHeight="1" x14ac:dyDescent="0.3">
      <c r="A87" s="23"/>
      <c r="B87" s="23"/>
      <c r="C87" s="23"/>
      <c r="D87" s="23"/>
      <c r="E87" s="23"/>
      <c r="F87" s="23"/>
      <c r="G87" s="23"/>
      <c r="H87" s="21"/>
      <c r="I87" s="24"/>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16.5" customHeight="1" x14ac:dyDescent="0.3">
      <c r="A88" s="23"/>
      <c r="B88" s="23"/>
      <c r="C88" s="23"/>
      <c r="D88" s="23"/>
      <c r="E88" s="23"/>
      <c r="F88" s="23"/>
      <c r="G88" s="23"/>
      <c r="H88" s="21"/>
      <c r="I88" s="24"/>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16.5" customHeight="1" x14ac:dyDescent="0.3">
      <c r="A89" s="23"/>
      <c r="B89" s="23"/>
      <c r="C89" s="23"/>
      <c r="D89" s="23"/>
      <c r="E89" s="23"/>
      <c r="F89" s="23"/>
      <c r="G89" s="23"/>
      <c r="H89" s="21"/>
      <c r="I89" s="24"/>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16.5" customHeight="1" x14ac:dyDescent="0.3">
      <c r="A90" s="23"/>
      <c r="B90" s="23"/>
      <c r="C90" s="23"/>
      <c r="D90" s="23"/>
      <c r="E90" s="23"/>
      <c r="F90" s="23"/>
      <c r="G90" s="23"/>
      <c r="H90" s="21"/>
      <c r="I90" s="24"/>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16.5" customHeight="1" x14ac:dyDescent="0.3">
      <c r="A91" s="23"/>
      <c r="B91" s="23"/>
      <c r="C91" s="23"/>
      <c r="D91" s="23"/>
      <c r="E91" s="23"/>
      <c r="F91" s="23"/>
      <c r="G91" s="23"/>
      <c r="H91" s="21"/>
      <c r="I91" s="24"/>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16.5" customHeight="1" x14ac:dyDescent="0.3">
      <c r="A92" s="23"/>
      <c r="B92" s="23"/>
      <c r="C92" s="23"/>
      <c r="D92" s="23"/>
      <c r="E92" s="23"/>
      <c r="F92" s="23"/>
      <c r="G92" s="23"/>
      <c r="H92" s="21"/>
      <c r="I92" s="24"/>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16.5" customHeight="1" x14ac:dyDescent="0.3">
      <c r="A93" s="23"/>
      <c r="B93" s="23"/>
      <c r="C93" s="23"/>
      <c r="D93" s="23"/>
      <c r="E93" s="23"/>
      <c r="F93" s="23"/>
      <c r="G93" s="23"/>
      <c r="H93" s="21"/>
      <c r="I93" s="24"/>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16.5" customHeight="1" x14ac:dyDescent="0.3">
      <c r="A94" s="23"/>
      <c r="B94" s="23"/>
      <c r="C94" s="23"/>
      <c r="D94" s="23"/>
      <c r="E94" s="23"/>
      <c r="F94" s="23"/>
      <c r="G94" s="23"/>
      <c r="H94" s="21"/>
      <c r="I94" s="24"/>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16.5" customHeight="1" x14ac:dyDescent="0.3">
      <c r="A95" s="23"/>
      <c r="B95" s="23"/>
      <c r="C95" s="23"/>
      <c r="D95" s="23"/>
      <c r="E95" s="23"/>
      <c r="F95" s="23"/>
      <c r="G95" s="23"/>
      <c r="H95" s="21"/>
      <c r="I95" s="24"/>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16.5" customHeight="1" x14ac:dyDescent="0.3">
      <c r="A96" s="23"/>
      <c r="B96" s="23"/>
      <c r="C96" s="23"/>
      <c r="D96" s="23"/>
      <c r="E96" s="23"/>
      <c r="F96" s="23"/>
      <c r="G96" s="23"/>
      <c r="H96" s="21"/>
      <c r="I96" s="24"/>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16.5" customHeight="1" x14ac:dyDescent="0.3">
      <c r="A97" s="23"/>
      <c r="B97" s="23"/>
      <c r="C97" s="23"/>
      <c r="D97" s="23"/>
      <c r="E97" s="23"/>
      <c r="F97" s="23"/>
      <c r="G97" s="23"/>
      <c r="H97" s="21"/>
      <c r="I97" s="24"/>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16.5" customHeight="1" x14ac:dyDescent="0.3">
      <c r="A98" s="23"/>
      <c r="B98" s="23"/>
      <c r="C98" s="23"/>
      <c r="D98" s="23"/>
      <c r="E98" s="23"/>
      <c r="F98" s="23"/>
      <c r="G98" s="23"/>
      <c r="H98" s="21"/>
      <c r="I98" s="24"/>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6.5" customHeight="1" x14ac:dyDescent="0.3">
      <c r="A99" s="23"/>
      <c r="B99" s="23"/>
      <c r="C99" s="23"/>
      <c r="D99" s="23"/>
      <c r="E99" s="23"/>
      <c r="F99" s="23"/>
      <c r="G99" s="23"/>
      <c r="H99" s="21"/>
      <c r="I99" s="24"/>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16.5" customHeight="1" x14ac:dyDescent="0.3">
      <c r="A100" s="23"/>
      <c r="B100" s="23"/>
      <c r="C100" s="23"/>
      <c r="D100" s="23"/>
      <c r="E100" s="23"/>
      <c r="F100" s="23"/>
      <c r="G100" s="23"/>
      <c r="H100" s="21"/>
      <c r="I100" s="24"/>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row>
    <row r="101" spans="1:82" ht="16.5" customHeight="1" x14ac:dyDescent="0.3">
      <c r="A101" s="23"/>
      <c r="B101" s="23"/>
      <c r="C101" s="23"/>
      <c r="D101" s="23"/>
      <c r="E101" s="23"/>
      <c r="F101" s="23"/>
      <c r="G101" s="23"/>
      <c r="H101" s="21"/>
      <c r="I101" s="24"/>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row>
    <row r="102" spans="1:82" ht="16.5" customHeight="1" x14ac:dyDescent="0.3">
      <c r="A102" s="23"/>
      <c r="B102" s="23"/>
      <c r="C102" s="23"/>
      <c r="D102" s="23"/>
      <c r="E102" s="23"/>
      <c r="F102" s="23"/>
      <c r="G102" s="23"/>
      <c r="H102" s="21"/>
      <c r="I102" s="24"/>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row>
    <row r="103" spans="1:82" ht="16.5" customHeight="1" x14ac:dyDescent="0.3">
      <c r="A103" s="23"/>
      <c r="B103" s="23"/>
      <c r="C103" s="23"/>
      <c r="D103" s="23"/>
      <c r="E103" s="23"/>
      <c r="F103" s="23"/>
      <c r="G103" s="23"/>
      <c r="H103" s="21"/>
      <c r="I103" s="24"/>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row>
    <row r="104" spans="1:82" ht="16.5" customHeight="1" x14ac:dyDescent="0.3">
      <c r="A104" s="23"/>
      <c r="B104" s="23"/>
      <c r="C104" s="23"/>
      <c r="D104" s="23"/>
      <c r="E104" s="23"/>
      <c r="F104" s="23"/>
      <c r="G104" s="23"/>
      <c r="H104" s="21"/>
      <c r="I104" s="24"/>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row>
    <row r="105" spans="1:82" ht="16.5" customHeight="1" x14ac:dyDescent="0.3">
      <c r="A105" s="23"/>
      <c r="B105" s="23"/>
      <c r="C105" s="23"/>
      <c r="D105" s="23"/>
      <c r="E105" s="23"/>
      <c r="F105" s="23"/>
      <c r="G105" s="23"/>
      <c r="H105" s="21"/>
      <c r="I105" s="24"/>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row>
    <row r="106" spans="1:82" ht="16.5" customHeight="1" x14ac:dyDescent="0.3">
      <c r="A106" s="23"/>
      <c r="B106" s="23"/>
      <c r="C106" s="23"/>
      <c r="D106" s="23"/>
      <c r="E106" s="23"/>
      <c r="F106" s="23"/>
      <c r="G106" s="23"/>
      <c r="H106" s="21"/>
      <c r="I106" s="24"/>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row>
    <row r="107" spans="1:82" ht="16.5" customHeight="1" x14ac:dyDescent="0.3">
      <c r="A107" s="23"/>
      <c r="B107" s="23"/>
      <c r="C107" s="23"/>
      <c r="D107" s="23"/>
      <c r="E107" s="23"/>
      <c r="F107" s="23"/>
      <c r="G107" s="23"/>
      <c r="H107" s="21"/>
      <c r="I107" s="24"/>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row>
    <row r="108" spans="1:82" ht="16.5" customHeight="1" x14ac:dyDescent="0.3">
      <c r="A108" s="23"/>
      <c r="B108" s="23"/>
      <c r="C108" s="23"/>
      <c r="D108" s="23"/>
      <c r="E108" s="23"/>
      <c r="F108" s="23"/>
      <c r="G108" s="23"/>
      <c r="H108" s="21"/>
      <c r="I108" s="24"/>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row>
    <row r="109" spans="1:82" ht="16.5" customHeight="1" x14ac:dyDescent="0.3">
      <c r="A109" s="23"/>
      <c r="B109" s="23"/>
      <c r="C109" s="23"/>
      <c r="D109" s="23"/>
      <c r="E109" s="23"/>
      <c r="F109" s="23"/>
      <c r="G109" s="23"/>
      <c r="H109" s="21"/>
      <c r="I109" s="24"/>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row>
    <row r="110" spans="1:82" ht="16.5" customHeight="1" x14ac:dyDescent="0.3">
      <c r="A110" s="23"/>
      <c r="B110" s="23"/>
      <c r="C110" s="23"/>
      <c r="D110" s="23"/>
      <c r="E110" s="23"/>
      <c r="F110" s="23"/>
      <c r="G110" s="23"/>
      <c r="H110" s="21"/>
      <c r="I110" s="24"/>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row>
    <row r="111" spans="1:82" ht="16.5" customHeight="1" x14ac:dyDescent="0.3">
      <c r="A111" s="23"/>
      <c r="B111" s="23"/>
      <c r="C111" s="23"/>
      <c r="D111" s="23"/>
      <c r="E111" s="23"/>
      <c r="F111" s="23"/>
      <c r="G111" s="23"/>
      <c r="H111" s="21"/>
      <c r="I111" s="24"/>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row>
    <row r="112" spans="1:82" ht="16.5" customHeight="1" x14ac:dyDescent="0.3">
      <c r="A112" s="23"/>
      <c r="B112" s="23"/>
      <c r="C112" s="23"/>
      <c r="D112" s="23"/>
      <c r="E112" s="23"/>
      <c r="F112" s="23"/>
      <c r="G112" s="23"/>
      <c r="H112" s="21"/>
      <c r="I112" s="24"/>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row>
    <row r="113" spans="1:82" ht="16.5" customHeight="1" x14ac:dyDescent="0.3">
      <c r="A113" s="23"/>
      <c r="B113" s="23"/>
      <c r="C113" s="23"/>
      <c r="D113" s="23"/>
      <c r="E113" s="23"/>
      <c r="F113" s="23"/>
      <c r="G113" s="23"/>
      <c r="H113" s="21"/>
      <c r="I113" s="24"/>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row>
    <row r="114" spans="1:82" ht="16.5" customHeight="1" x14ac:dyDescent="0.3">
      <c r="A114" s="23"/>
      <c r="B114" s="23"/>
      <c r="C114" s="23"/>
      <c r="D114" s="23"/>
      <c r="E114" s="23"/>
      <c r="F114" s="23"/>
      <c r="G114" s="23"/>
      <c r="H114" s="21"/>
      <c r="I114" s="24"/>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row>
    <row r="115" spans="1:82" ht="16.5" customHeight="1" x14ac:dyDescent="0.3">
      <c r="A115" s="23"/>
      <c r="B115" s="23"/>
      <c r="C115" s="23"/>
      <c r="D115" s="23"/>
      <c r="E115" s="23"/>
      <c r="F115" s="23"/>
      <c r="G115" s="23"/>
      <c r="H115" s="21"/>
      <c r="I115" s="24"/>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row>
    <row r="116" spans="1:82" ht="16.5" customHeight="1" x14ac:dyDescent="0.3">
      <c r="A116" s="23"/>
      <c r="B116" s="23"/>
      <c r="C116" s="23"/>
      <c r="D116" s="23"/>
      <c r="E116" s="23"/>
      <c r="F116" s="23"/>
      <c r="G116" s="23"/>
      <c r="H116" s="21"/>
      <c r="I116" s="24"/>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row>
    <row r="117" spans="1:82" ht="16.5" customHeight="1" x14ac:dyDescent="0.3">
      <c r="A117" s="23"/>
      <c r="B117" s="23"/>
      <c r="C117" s="23"/>
      <c r="D117" s="23"/>
      <c r="E117" s="23"/>
      <c r="F117" s="23"/>
      <c r="G117" s="23"/>
      <c r="H117" s="21"/>
      <c r="I117" s="24"/>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row>
    <row r="118" spans="1:82" ht="16.5" customHeight="1" x14ac:dyDescent="0.3">
      <c r="A118" s="23"/>
      <c r="B118" s="23"/>
      <c r="C118" s="23"/>
      <c r="D118" s="23"/>
      <c r="E118" s="23"/>
      <c r="F118" s="23"/>
      <c r="G118" s="23"/>
      <c r="H118" s="21"/>
      <c r="I118" s="24"/>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row>
    <row r="119" spans="1:82" ht="16.5" customHeight="1" x14ac:dyDescent="0.3">
      <c r="A119" s="23"/>
      <c r="B119" s="23"/>
      <c r="C119" s="23"/>
      <c r="D119" s="23"/>
      <c r="E119" s="23"/>
      <c r="F119" s="23"/>
      <c r="G119" s="23"/>
      <c r="H119" s="21"/>
      <c r="I119" s="24"/>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row>
    <row r="120" spans="1:82" ht="16.5" customHeight="1" x14ac:dyDescent="0.3">
      <c r="A120" s="23"/>
      <c r="B120" s="23"/>
      <c r="C120" s="23"/>
      <c r="D120" s="23"/>
      <c r="E120" s="23"/>
      <c r="F120" s="23"/>
      <c r="G120" s="23"/>
      <c r="H120" s="21"/>
      <c r="I120" s="24"/>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row>
    <row r="121" spans="1:82" ht="16.5" customHeight="1" x14ac:dyDescent="0.3">
      <c r="A121" s="23"/>
      <c r="B121" s="23"/>
      <c r="C121" s="23"/>
      <c r="D121" s="23"/>
      <c r="E121" s="23"/>
      <c r="F121" s="23"/>
      <c r="G121" s="23"/>
      <c r="H121" s="21"/>
      <c r="I121" s="24"/>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row>
    <row r="122" spans="1:82" ht="16.5" customHeight="1" x14ac:dyDescent="0.3">
      <c r="A122" s="23"/>
      <c r="B122" s="23"/>
      <c r="C122" s="23"/>
      <c r="D122" s="23"/>
      <c r="E122" s="23"/>
      <c r="F122" s="23"/>
      <c r="G122" s="23"/>
      <c r="H122" s="21"/>
      <c r="I122" s="24"/>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row>
    <row r="123" spans="1:82" ht="16.5" customHeight="1" x14ac:dyDescent="0.3">
      <c r="A123" s="23"/>
      <c r="B123" s="23"/>
      <c r="C123" s="23"/>
      <c r="D123" s="23"/>
      <c r="E123" s="23"/>
      <c r="F123" s="23"/>
      <c r="G123" s="23"/>
      <c r="H123" s="21"/>
      <c r="I123" s="24"/>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row>
    <row r="124" spans="1:82" ht="16.5" customHeight="1" x14ac:dyDescent="0.3">
      <c r="A124" s="23"/>
      <c r="B124" s="23"/>
      <c r="C124" s="23"/>
      <c r="D124" s="23"/>
      <c r="E124" s="23"/>
      <c r="F124" s="23"/>
      <c r="G124" s="23"/>
      <c r="H124" s="21"/>
      <c r="I124" s="24"/>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row>
    <row r="125" spans="1:82" ht="16.5" customHeight="1" x14ac:dyDescent="0.3">
      <c r="A125" s="23"/>
      <c r="B125" s="23"/>
      <c r="C125" s="23"/>
      <c r="D125" s="23"/>
      <c r="E125" s="23"/>
      <c r="F125" s="23"/>
      <c r="G125" s="23"/>
      <c r="H125" s="21"/>
      <c r="I125" s="24"/>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row>
    <row r="126" spans="1:82" ht="16.5" customHeight="1" x14ac:dyDescent="0.3">
      <c r="A126" s="23"/>
      <c r="B126" s="23"/>
      <c r="C126" s="23"/>
      <c r="D126" s="23"/>
      <c r="E126" s="23"/>
      <c r="F126" s="23"/>
      <c r="G126" s="23"/>
      <c r="H126" s="21"/>
      <c r="I126" s="24"/>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row>
    <row r="127" spans="1:82" ht="16.5" customHeight="1" x14ac:dyDescent="0.3">
      <c r="A127" s="23"/>
      <c r="B127" s="23"/>
      <c r="C127" s="23"/>
      <c r="D127" s="23"/>
      <c r="E127" s="23"/>
      <c r="F127" s="23"/>
      <c r="G127" s="23"/>
      <c r="H127" s="21"/>
      <c r="I127" s="24"/>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row>
    <row r="128" spans="1:82" ht="16.5" customHeight="1" x14ac:dyDescent="0.3">
      <c r="A128" s="23"/>
      <c r="B128" s="23"/>
      <c r="C128" s="23"/>
      <c r="D128" s="23"/>
      <c r="E128" s="23"/>
      <c r="F128" s="23"/>
      <c r="G128" s="23"/>
      <c r="H128" s="21"/>
      <c r="I128" s="24"/>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row>
    <row r="129" spans="1:82" ht="16.5" customHeight="1" x14ac:dyDescent="0.3">
      <c r="A129" s="23"/>
      <c r="B129" s="23"/>
      <c r="C129" s="23"/>
      <c r="D129" s="23"/>
      <c r="E129" s="23"/>
      <c r="F129" s="23"/>
      <c r="G129" s="23"/>
      <c r="H129" s="21"/>
      <c r="I129" s="24"/>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row>
    <row r="130" spans="1:82" ht="16.5" customHeight="1" x14ac:dyDescent="0.3">
      <c r="A130" s="23"/>
      <c r="B130" s="23"/>
      <c r="C130" s="23"/>
      <c r="D130" s="23"/>
      <c r="E130" s="23"/>
      <c r="F130" s="23"/>
      <c r="G130" s="23"/>
      <c r="H130" s="21"/>
      <c r="I130" s="24"/>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row>
    <row r="131" spans="1:82" ht="16.5" customHeight="1" x14ac:dyDescent="0.3">
      <c r="A131" s="23"/>
      <c r="B131" s="23"/>
      <c r="C131" s="23"/>
      <c r="D131" s="23"/>
      <c r="E131" s="23"/>
      <c r="F131" s="23"/>
      <c r="G131" s="23"/>
      <c r="H131" s="21"/>
      <c r="I131" s="24"/>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row>
    <row r="132" spans="1:82" ht="16.5" customHeight="1" x14ac:dyDescent="0.3">
      <c r="A132" s="23"/>
      <c r="B132" s="23"/>
      <c r="C132" s="23"/>
      <c r="D132" s="23"/>
      <c r="E132" s="23"/>
      <c r="F132" s="23"/>
      <c r="G132" s="23"/>
      <c r="H132" s="21"/>
      <c r="I132" s="24"/>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row>
    <row r="133" spans="1:82" ht="16.5" customHeight="1" x14ac:dyDescent="0.3">
      <c r="A133" s="23"/>
      <c r="B133" s="23"/>
      <c r="C133" s="23"/>
      <c r="D133" s="23"/>
      <c r="E133" s="23"/>
      <c r="F133" s="23"/>
      <c r="G133" s="23"/>
      <c r="H133" s="21"/>
      <c r="I133" s="24"/>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row>
    <row r="134" spans="1:82" ht="16.5" customHeight="1" x14ac:dyDescent="0.3">
      <c r="A134" s="23"/>
      <c r="B134" s="23"/>
      <c r="C134" s="23"/>
      <c r="D134" s="23"/>
      <c r="E134" s="23"/>
      <c r="F134" s="23"/>
      <c r="G134" s="23"/>
      <c r="H134" s="21"/>
      <c r="I134" s="24"/>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row>
    <row r="135" spans="1:82" ht="16.5" customHeight="1" x14ac:dyDescent="0.3">
      <c r="A135" s="23"/>
      <c r="B135" s="23"/>
      <c r="C135" s="23"/>
      <c r="D135" s="23"/>
      <c r="E135" s="23"/>
      <c r="F135" s="23"/>
      <c r="G135" s="23"/>
      <c r="H135" s="21"/>
      <c r="I135" s="24"/>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row>
    <row r="136" spans="1:82" ht="16.5" customHeight="1" x14ac:dyDescent="0.3">
      <c r="A136" s="23"/>
      <c r="B136" s="23"/>
      <c r="C136" s="23"/>
      <c r="D136" s="23"/>
      <c r="E136" s="23"/>
      <c r="F136" s="23"/>
      <c r="G136" s="23"/>
      <c r="H136" s="21"/>
      <c r="I136" s="24"/>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row>
    <row r="137" spans="1:82" ht="16.5" customHeight="1" x14ac:dyDescent="0.3">
      <c r="A137" s="23"/>
      <c r="B137" s="23"/>
      <c r="C137" s="23"/>
      <c r="D137" s="23"/>
      <c r="E137" s="23"/>
      <c r="F137" s="23"/>
      <c r="G137" s="23"/>
      <c r="H137" s="21"/>
      <c r="I137" s="24"/>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row>
    <row r="138" spans="1:82" ht="16.5" customHeight="1" x14ac:dyDescent="0.3">
      <c r="A138" s="23"/>
      <c r="B138" s="23"/>
      <c r="C138" s="23"/>
      <c r="D138" s="23"/>
      <c r="E138" s="23"/>
      <c r="F138" s="23"/>
      <c r="G138" s="23"/>
      <c r="H138" s="21"/>
      <c r="I138" s="24"/>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row>
    <row r="139" spans="1:82" ht="16.5" customHeight="1" x14ac:dyDescent="0.3">
      <c r="A139" s="23"/>
      <c r="B139" s="23"/>
      <c r="C139" s="23"/>
      <c r="D139" s="23"/>
      <c r="E139" s="23"/>
      <c r="F139" s="23"/>
      <c r="G139" s="23"/>
      <c r="H139" s="21"/>
      <c r="I139" s="24"/>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row>
    <row r="140" spans="1:82" ht="16.5" customHeight="1" x14ac:dyDescent="0.3">
      <c r="A140" s="23"/>
      <c r="B140" s="23"/>
      <c r="C140" s="23"/>
      <c r="D140" s="23"/>
      <c r="E140" s="23"/>
      <c r="F140" s="23"/>
      <c r="G140" s="23"/>
      <c r="H140" s="21"/>
      <c r="I140" s="24"/>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row>
    <row r="141" spans="1:82" ht="16.5" customHeight="1" x14ac:dyDescent="0.3">
      <c r="A141" s="23"/>
      <c r="B141" s="23"/>
      <c r="C141" s="23"/>
      <c r="D141" s="23"/>
      <c r="E141" s="23"/>
      <c r="F141" s="23"/>
      <c r="G141" s="23"/>
      <c r="H141" s="21"/>
      <c r="I141" s="24"/>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row>
    <row r="142" spans="1:82" ht="16.5" customHeight="1" x14ac:dyDescent="0.3">
      <c r="A142" s="23"/>
      <c r="B142" s="23"/>
      <c r="C142" s="23"/>
      <c r="D142" s="23"/>
      <c r="E142" s="23"/>
      <c r="F142" s="23"/>
      <c r="G142" s="23"/>
      <c r="H142" s="21"/>
      <c r="I142" s="24"/>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row>
    <row r="143" spans="1:82" ht="16.5" customHeight="1" x14ac:dyDescent="0.3">
      <c r="A143" s="23"/>
      <c r="B143" s="23"/>
      <c r="C143" s="23"/>
      <c r="D143" s="23"/>
      <c r="E143" s="23"/>
      <c r="F143" s="23"/>
      <c r="G143" s="23"/>
      <c r="H143" s="21"/>
      <c r="I143" s="24"/>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row>
    <row r="144" spans="1:82" ht="16.5" customHeight="1" x14ac:dyDescent="0.3">
      <c r="A144" s="23"/>
      <c r="B144" s="23"/>
      <c r="C144" s="23"/>
      <c r="D144" s="23"/>
      <c r="E144" s="23"/>
      <c r="F144" s="23"/>
      <c r="G144" s="23"/>
      <c r="H144" s="21"/>
      <c r="I144" s="24"/>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row>
    <row r="145" spans="1:82" ht="16.5" customHeight="1" x14ac:dyDescent="0.3">
      <c r="A145" s="23"/>
      <c r="B145" s="23"/>
      <c r="C145" s="23"/>
      <c r="D145" s="23"/>
      <c r="E145" s="23"/>
      <c r="F145" s="23"/>
      <c r="G145" s="23"/>
      <c r="H145" s="21"/>
      <c r="I145" s="24"/>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row>
    <row r="146" spans="1:82" ht="16.5" customHeight="1" x14ac:dyDescent="0.3">
      <c r="A146" s="23"/>
      <c r="B146" s="23"/>
      <c r="C146" s="23"/>
      <c r="D146" s="23"/>
      <c r="E146" s="23"/>
      <c r="F146" s="23"/>
      <c r="G146" s="23"/>
      <c r="H146" s="21"/>
      <c r="I146" s="24"/>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row>
    <row r="147" spans="1:82" ht="16.5" customHeight="1" x14ac:dyDescent="0.3">
      <c r="A147" s="23"/>
      <c r="B147" s="23"/>
      <c r="C147" s="23"/>
      <c r="D147" s="23"/>
      <c r="E147" s="23"/>
      <c r="F147" s="23"/>
      <c r="G147" s="23"/>
      <c r="H147" s="21"/>
      <c r="I147" s="24"/>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row>
    <row r="148" spans="1:82" ht="16.5" customHeight="1" x14ac:dyDescent="0.3">
      <c r="A148" s="23"/>
      <c r="B148" s="23"/>
      <c r="C148" s="23"/>
      <c r="D148" s="23"/>
      <c r="E148" s="23"/>
      <c r="F148" s="23"/>
      <c r="G148" s="23"/>
      <c r="H148" s="21"/>
      <c r="I148" s="24"/>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row>
    <row r="149" spans="1:82" ht="16.5" customHeight="1" x14ac:dyDescent="0.3">
      <c r="A149" s="23"/>
      <c r="B149" s="23"/>
      <c r="C149" s="23"/>
      <c r="D149" s="23"/>
      <c r="E149" s="23"/>
      <c r="F149" s="23"/>
      <c r="G149" s="23"/>
      <c r="H149" s="21"/>
      <c r="I149" s="24"/>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row>
    <row r="150" spans="1:82" ht="16.5" customHeight="1" x14ac:dyDescent="0.3">
      <c r="A150" s="23"/>
      <c r="B150" s="23"/>
      <c r="C150" s="23"/>
      <c r="D150" s="23"/>
      <c r="E150" s="23"/>
      <c r="F150" s="23"/>
      <c r="G150" s="23"/>
      <c r="H150" s="21"/>
      <c r="I150" s="24"/>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row>
    <row r="151" spans="1:82" ht="16.5" customHeight="1" x14ac:dyDescent="0.3">
      <c r="A151" s="23"/>
      <c r="B151" s="23"/>
      <c r="C151" s="23"/>
      <c r="D151" s="23"/>
      <c r="E151" s="23"/>
      <c r="F151" s="23"/>
      <c r="G151" s="23"/>
      <c r="H151" s="21"/>
      <c r="I151" s="24"/>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row>
    <row r="152" spans="1:82" ht="16.5" customHeight="1" x14ac:dyDescent="0.3">
      <c r="A152" s="23"/>
      <c r="B152" s="23"/>
      <c r="C152" s="23"/>
      <c r="D152" s="23"/>
      <c r="E152" s="23"/>
      <c r="F152" s="23"/>
      <c r="G152" s="23"/>
      <c r="H152" s="21"/>
      <c r="I152" s="24"/>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row>
    <row r="153" spans="1:82" ht="16.5" customHeight="1" x14ac:dyDescent="0.3">
      <c r="A153" s="23"/>
      <c r="B153" s="23"/>
      <c r="C153" s="23"/>
      <c r="D153" s="23"/>
      <c r="E153" s="23"/>
      <c r="F153" s="23"/>
      <c r="G153" s="23"/>
      <c r="H153" s="21"/>
      <c r="I153" s="24"/>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row>
    <row r="154" spans="1:82" ht="16.5" customHeight="1" x14ac:dyDescent="0.3">
      <c r="A154" s="23"/>
      <c r="B154" s="23"/>
      <c r="C154" s="23"/>
      <c r="D154" s="23"/>
      <c r="E154" s="23"/>
      <c r="F154" s="23"/>
      <c r="G154" s="23"/>
      <c r="H154" s="21"/>
      <c r="I154" s="24"/>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row>
    <row r="155" spans="1:82" ht="16.5" customHeight="1" x14ac:dyDescent="0.3">
      <c r="A155" s="23"/>
      <c r="B155" s="23"/>
      <c r="C155" s="23"/>
      <c r="D155" s="23"/>
      <c r="E155" s="23"/>
      <c r="F155" s="23"/>
      <c r="G155" s="23"/>
      <c r="H155" s="21"/>
      <c r="I155" s="24"/>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row>
    <row r="156" spans="1:82" ht="16.5" customHeight="1" x14ac:dyDescent="0.3">
      <c r="A156" s="23"/>
      <c r="B156" s="23"/>
      <c r="C156" s="23"/>
      <c r="D156" s="23"/>
      <c r="E156" s="23"/>
      <c r="F156" s="23"/>
      <c r="G156" s="23"/>
      <c r="H156" s="21"/>
      <c r="I156" s="24"/>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row>
    <row r="157" spans="1:82" ht="16.5" customHeight="1" x14ac:dyDescent="0.3">
      <c r="A157" s="23"/>
      <c r="B157" s="23"/>
      <c r="C157" s="23"/>
      <c r="D157" s="23"/>
      <c r="E157" s="23"/>
      <c r="F157" s="23"/>
      <c r="G157" s="23"/>
      <c r="H157" s="21"/>
      <c r="I157" s="24"/>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row>
    <row r="158" spans="1:82" ht="16.5" customHeight="1" x14ac:dyDescent="0.3">
      <c r="A158" s="23"/>
      <c r="B158" s="23"/>
      <c r="C158" s="23"/>
      <c r="D158" s="23"/>
      <c r="E158" s="23"/>
      <c r="F158" s="23"/>
      <c r="G158" s="23"/>
      <c r="H158" s="21"/>
      <c r="I158" s="24"/>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row>
    <row r="159" spans="1:82" ht="16.5" customHeight="1" x14ac:dyDescent="0.3">
      <c r="A159" s="23"/>
      <c r="B159" s="23"/>
      <c r="C159" s="23"/>
      <c r="D159" s="23"/>
      <c r="E159" s="23"/>
      <c r="F159" s="23"/>
      <c r="G159" s="23"/>
      <c r="H159" s="21"/>
      <c r="I159" s="24"/>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row>
    <row r="160" spans="1:82" ht="16.5" customHeight="1" x14ac:dyDescent="0.3">
      <c r="A160" s="23"/>
      <c r="B160" s="23"/>
      <c r="C160" s="23"/>
      <c r="D160" s="23"/>
      <c r="E160" s="23"/>
      <c r="F160" s="23"/>
      <c r="G160" s="23"/>
      <c r="H160" s="21"/>
      <c r="I160" s="24"/>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row>
    <row r="161" spans="1:82" ht="16.5" customHeight="1" x14ac:dyDescent="0.3">
      <c r="A161" s="23"/>
      <c r="B161" s="23"/>
      <c r="C161" s="23"/>
      <c r="D161" s="23"/>
      <c r="E161" s="23"/>
      <c r="F161" s="23"/>
      <c r="G161" s="23"/>
      <c r="H161" s="21"/>
      <c r="I161" s="24"/>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row>
    <row r="162" spans="1:82" ht="16.5" customHeight="1" x14ac:dyDescent="0.3">
      <c r="A162" s="23"/>
      <c r="B162" s="23"/>
      <c r="C162" s="23"/>
      <c r="D162" s="23"/>
      <c r="E162" s="23"/>
      <c r="F162" s="23"/>
      <c r="G162" s="23"/>
      <c r="H162" s="21"/>
      <c r="I162" s="24"/>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row>
    <row r="163" spans="1:82" ht="16.5" customHeight="1" x14ac:dyDescent="0.3">
      <c r="A163" s="23"/>
      <c r="B163" s="23"/>
      <c r="C163" s="23"/>
      <c r="D163" s="23"/>
      <c r="E163" s="23"/>
      <c r="F163" s="23"/>
      <c r="G163" s="23"/>
      <c r="H163" s="21"/>
      <c r="I163" s="24"/>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row>
    <row r="164" spans="1:82" ht="16.5" customHeight="1" x14ac:dyDescent="0.3">
      <c r="A164" s="23"/>
      <c r="B164" s="23"/>
      <c r="C164" s="23"/>
      <c r="D164" s="23"/>
      <c r="E164" s="23"/>
      <c r="F164" s="23"/>
      <c r="G164" s="23"/>
      <c r="H164" s="21"/>
      <c r="I164" s="24"/>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row>
    <row r="165" spans="1:82" ht="16.5" customHeight="1" x14ac:dyDescent="0.3">
      <c r="A165" s="23"/>
      <c r="B165" s="23"/>
      <c r="C165" s="23"/>
      <c r="D165" s="23"/>
      <c r="E165" s="23"/>
      <c r="F165" s="23"/>
      <c r="G165" s="23"/>
      <c r="H165" s="21"/>
      <c r="I165" s="24"/>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row>
    <row r="166" spans="1:82" ht="16.5" customHeight="1" x14ac:dyDescent="0.3">
      <c r="A166" s="23"/>
      <c r="B166" s="23"/>
      <c r="C166" s="23"/>
      <c r="D166" s="23"/>
      <c r="E166" s="23"/>
      <c r="F166" s="23"/>
      <c r="G166" s="23"/>
      <c r="H166" s="21"/>
      <c r="I166" s="24"/>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row>
    <row r="167" spans="1:82" ht="16.5" customHeight="1" x14ac:dyDescent="0.3">
      <c r="A167" s="23"/>
      <c r="B167" s="23"/>
      <c r="C167" s="23"/>
      <c r="D167" s="23"/>
      <c r="E167" s="23"/>
      <c r="F167" s="23"/>
      <c r="G167" s="23"/>
      <c r="H167" s="21"/>
      <c r="I167" s="24"/>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row>
    <row r="168" spans="1:82" ht="16.5" customHeight="1" x14ac:dyDescent="0.3">
      <c r="A168" s="23"/>
      <c r="B168" s="23"/>
      <c r="C168" s="23"/>
      <c r="D168" s="23"/>
      <c r="E168" s="23"/>
      <c r="F168" s="23"/>
      <c r="G168" s="23"/>
      <c r="H168" s="21"/>
      <c r="I168" s="24"/>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row>
    <row r="169" spans="1:82" ht="16.5" customHeight="1" x14ac:dyDescent="0.3">
      <c r="A169" s="23"/>
      <c r="B169" s="23"/>
      <c r="C169" s="23"/>
      <c r="D169" s="23"/>
      <c r="E169" s="23"/>
      <c r="F169" s="23"/>
      <c r="G169" s="23"/>
      <c r="H169" s="21"/>
      <c r="I169" s="24"/>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row>
    <row r="170" spans="1:82" ht="16.5" customHeight="1" x14ac:dyDescent="0.3">
      <c r="A170" s="23"/>
      <c r="B170" s="23"/>
      <c r="C170" s="23"/>
      <c r="D170" s="23"/>
      <c r="E170" s="23"/>
      <c r="F170" s="23"/>
      <c r="G170" s="23"/>
      <c r="H170" s="21"/>
      <c r="I170" s="24"/>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row>
    <row r="171" spans="1:82" ht="16.5" customHeight="1" x14ac:dyDescent="0.3">
      <c r="A171" s="23"/>
      <c r="B171" s="23"/>
      <c r="C171" s="23"/>
      <c r="D171" s="23"/>
      <c r="E171" s="23"/>
      <c r="F171" s="23"/>
      <c r="G171" s="23"/>
      <c r="H171" s="21"/>
      <c r="I171" s="24"/>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row>
    <row r="172" spans="1:82" ht="16.5" customHeight="1" x14ac:dyDescent="0.3">
      <c r="A172" s="23"/>
      <c r="B172" s="23"/>
      <c r="C172" s="23"/>
      <c r="D172" s="23"/>
      <c r="E172" s="23"/>
      <c r="F172" s="23"/>
      <c r="G172" s="23"/>
      <c r="H172" s="21"/>
      <c r="I172" s="24"/>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row>
    <row r="173" spans="1:82" ht="16.5" customHeight="1" x14ac:dyDescent="0.3">
      <c r="A173" s="23"/>
      <c r="B173" s="23"/>
      <c r="C173" s="23"/>
      <c r="D173" s="23"/>
      <c r="E173" s="23"/>
      <c r="F173" s="23"/>
      <c r="G173" s="23"/>
      <c r="H173" s="21"/>
      <c r="I173" s="24"/>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row>
    <row r="174" spans="1:82" ht="16.5" customHeight="1" x14ac:dyDescent="0.3">
      <c r="A174" s="23"/>
      <c r="B174" s="23"/>
      <c r="C174" s="23"/>
      <c r="D174" s="23"/>
      <c r="E174" s="23"/>
      <c r="F174" s="23"/>
      <c r="G174" s="23"/>
      <c r="H174" s="21"/>
      <c r="I174" s="24"/>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row>
    <row r="175" spans="1:82" ht="16.5" customHeight="1" x14ac:dyDescent="0.3">
      <c r="A175" s="23"/>
      <c r="B175" s="23"/>
      <c r="C175" s="23"/>
      <c r="D175" s="23"/>
      <c r="E175" s="23"/>
      <c r="F175" s="23"/>
      <c r="G175" s="23"/>
      <c r="H175" s="21"/>
      <c r="I175" s="24"/>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row>
    <row r="176" spans="1:82" ht="16.5" customHeight="1" x14ac:dyDescent="0.3">
      <c r="A176" s="23"/>
      <c r="B176" s="23"/>
      <c r="C176" s="23"/>
      <c r="D176" s="23"/>
      <c r="E176" s="23"/>
      <c r="F176" s="23"/>
      <c r="G176" s="23"/>
      <c r="H176" s="21"/>
      <c r="I176" s="24"/>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row>
    <row r="177" spans="1:82" ht="16.5" customHeight="1" x14ac:dyDescent="0.3">
      <c r="A177" s="23"/>
      <c r="B177" s="23"/>
      <c r="C177" s="23"/>
      <c r="D177" s="23"/>
      <c r="E177" s="23"/>
      <c r="F177" s="23"/>
      <c r="G177" s="23"/>
      <c r="H177" s="21"/>
      <c r="I177" s="24"/>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row>
    <row r="178" spans="1:82" ht="16.5" customHeight="1" x14ac:dyDescent="0.3">
      <c r="A178" s="23"/>
      <c r="B178" s="23"/>
      <c r="C178" s="23"/>
      <c r="D178" s="23"/>
      <c r="E178" s="23"/>
      <c r="F178" s="23"/>
      <c r="G178" s="23"/>
      <c r="H178" s="21"/>
      <c r="I178" s="24"/>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row>
    <row r="179" spans="1:82" ht="16.5" customHeight="1" x14ac:dyDescent="0.3">
      <c r="A179" s="23"/>
      <c r="B179" s="23"/>
      <c r="C179" s="23"/>
      <c r="D179" s="23"/>
      <c r="E179" s="23"/>
      <c r="F179" s="23"/>
      <c r="G179" s="23"/>
      <c r="H179" s="21"/>
      <c r="I179" s="24"/>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row>
    <row r="180" spans="1:82" ht="16.5" customHeight="1" x14ac:dyDescent="0.3">
      <c r="A180" s="23"/>
      <c r="B180" s="23"/>
      <c r="C180" s="23"/>
      <c r="D180" s="23"/>
      <c r="E180" s="23"/>
      <c r="F180" s="23"/>
      <c r="G180" s="23"/>
      <c r="H180" s="21"/>
      <c r="I180" s="24"/>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row>
    <row r="181" spans="1:82" ht="16.5" customHeight="1" x14ac:dyDescent="0.3">
      <c r="A181" s="23"/>
      <c r="B181" s="23"/>
      <c r="C181" s="23"/>
      <c r="D181" s="23"/>
      <c r="E181" s="23"/>
      <c r="F181" s="23"/>
      <c r="G181" s="23"/>
      <c r="H181" s="21"/>
      <c r="I181" s="24"/>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row>
    <row r="182" spans="1:82" ht="16.5" customHeight="1" x14ac:dyDescent="0.3">
      <c r="A182" s="23"/>
      <c r="B182" s="23"/>
      <c r="C182" s="23"/>
      <c r="D182" s="23"/>
      <c r="E182" s="23"/>
      <c r="F182" s="23"/>
      <c r="G182" s="23"/>
      <c r="H182" s="21"/>
      <c r="I182" s="24"/>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row>
    <row r="183" spans="1:82" ht="16.5" customHeight="1" x14ac:dyDescent="0.3">
      <c r="A183" s="23"/>
      <c r="B183" s="23"/>
      <c r="C183" s="23"/>
      <c r="D183" s="23"/>
      <c r="E183" s="23"/>
      <c r="F183" s="23"/>
      <c r="G183" s="23"/>
      <c r="H183" s="21"/>
      <c r="I183" s="24"/>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row>
    <row r="184" spans="1:82" ht="16.5" customHeight="1" x14ac:dyDescent="0.3">
      <c r="A184" s="23"/>
      <c r="B184" s="23"/>
      <c r="C184" s="23"/>
      <c r="D184" s="23"/>
      <c r="E184" s="23"/>
      <c r="F184" s="23"/>
      <c r="G184" s="23"/>
      <c r="H184" s="21"/>
      <c r="I184" s="24"/>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row>
    <row r="185" spans="1:82" ht="16.5" customHeight="1" x14ac:dyDescent="0.3">
      <c r="A185" s="23"/>
      <c r="B185" s="23"/>
      <c r="C185" s="23"/>
      <c r="D185" s="23"/>
      <c r="E185" s="23"/>
      <c r="F185" s="23"/>
      <c r="G185" s="23"/>
      <c r="H185" s="21"/>
      <c r="I185" s="24"/>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row>
    <row r="186" spans="1:82" ht="16.5" customHeight="1" x14ac:dyDescent="0.3">
      <c r="A186" s="23"/>
      <c r="B186" s="23"/>
      <c r="C186" s="23"/>
      <c r="D186" s="23"/>
      <c r="E186" s="23"/>
      <c r="F186" s="23"/>
      <c r="G186" s="23"/>
      <c r="H186" s="21"/>
      <c r="I186" s="24"/>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row>
    <row r="187" spans="1:82" ht="16.5" customHeight="1" x14ac:dyDescent="0.3">
      <c r="A187" s="23"/>
      <c r="B187" s="23"/>
      <c r="C187" s="23"/>
      <c r="D187" s="23"/>
      <c r="E187" s="23"/>
      <c r="F187" s="23"/>
      <c r="G187" s="23"/>
      <c r="H187" s="21"/>
      <c r="I187" s="24"/>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row>
    <row r="188" spans="1:82" ht="16.5" customHeight="1" x14ac:dyDescent="0.3">
      <c r="A188" s="23"/>
      <c r="B188" s="23"/>
      <c r="C188" s="23"/>
      <c r="D188" s="23"/>
      <c r="E188" s="23"/>
      <c r="F188" s="23"/>
      <c r="G188" s="23"/>
      <c r="H188" s="21"/>
      <c r="I188" s="24"/>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row>
    <row r="189" spans="1:82" ht="16.5" customHeight="1" x14ac:dyDescent="0.3">
      <c r="A189" s="23"/>
      <c r="B189" s="23"/>
      <c r="C189" s="23"/>
      <c r="D189" s="23"/>
      <c r="E189" s="23"/>
      <c r="F189" s="23"/>
      <c r="G189" s="23"/>
      <c r="H189" s="21"/>
      <c r="I189" s="24"/>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row>
    <row r="190" spans="1:82" ht="16.5" customHeight="1" x14ac:dyDescent="0.3">
      <c r="A190" s="23"/>
      <c r="B190" s="23"/>
      <c r="C190" s="23"/>
      <c r="D190" s="23"/>
      <c r="E190" s="23"/>
      <c r="F190" s="23"/>
      <c r="G190" s="23"/>
      <c r="H190" s="21"/>
      <c r="I190" s="24"/>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row>
    <row r="191" spans="1:82" ht="16.5" customHeight="1" x14ac:dyDescent="0.3">
      <c r="A191" s="23"/>
      <c r="B191" s="23"/>
      <c r="C191" s="23"/>
      <c r="D191" s="23"/>
      <c r="E191" s="23"/>
      <c r="F191" s="23"/>
      <c r="G191" s="23"/>
      <c r="H191" s="21"/>
      <c r="I191" s="24"/>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row>
    <row r="192" spans="1:82" ht="16.5" customHeight="1" x14ac:dyDescent="0.3">
      <c r="A192" s="23"/>
      <c r="B192" s="23"/>
      <c r="C192" s="23"/>
      <c r="D192" s="23"/>
      <c r="E192" s="23"/>
      <c r="F192" s="23"/>
      <c r="G192" s="23"/>
      <c r="H192" s="21"/>
      <c r="I192" s="24"/>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row>
    <row r="193" spans="1:82" ht="16.5" customHeight="1" x14ac:dyDescent="0.3">
      <c r="A193" s="23"/>
      <c r="B193" s="23"/>
      <c r="C193" s="23"/>
      <c r="D193" s="23"/>
      <c r="E193" s="23"/>
      <c r="F193" s="23"/>
      <c r="G193" s="23"/>
      <c r="H193" s="21"/>
      <c r="I193" s="24"/>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row>
    <row r="194" spans="1:82" ht="16.5" customHeight="1" x14ac:dyDescent="0.3">
      <c r="A194" s="23"/>
      <c r="B194" s="23"/>
      <c r="C194" s="23"/>
      <c r="D194" s="23"/>
      <c r="E194" s="23"/>
      <c r="F194" s="23"/>
      <c r="G194" s="23"/>
      <c r="H194" s="21"/>
      <c r="I194" s="24"/>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row>
    <row r="195" spans="1:82" ht="16.5" customHeight="1" x14ac:dyDescent="0.3">
      <c r="A195" s="23"/>
      <c r="B195" s="23"/>
      <c r="C195" s="23"/>
      <c r="D195" s="23"/>
      <c r="E195" s="23"/>
      <c r="F195" s="23"/>
      <c r="G195" s="23"/>
      <c r="H195" s="21"/>
      <c r="I195" s="24"/>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row>
    <row r="196" spans="1:82" ht="16.5" customHeight="1" x14ac:dyDescent="0.3">
      <c r="A196" s="23"/>
      <c r="B196" s="23"/>
      <c r="C196" s="23"/>
      <c r="D196" s="23"/>
      <c r="E196" s="23"/>
      <c r="F196" s="23"/>
      <c r="G196" s="23"/>
      <c r="H196" s="21"/>
      <c r="I196" s="24"/>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row>
    <row r="197" spans="1:82" ht="16.5" customHeight="1" x14ac:dyDescent="0.3">
      <c r="A197" s="23"/>
      <c r="B197" s="23"/>
      <c r="C197" s="23"/>
      <c r="D197" s="23"/>
      <c r="E197" s="23"/>
      <c r="F197" s="23"/>
      <c r="G197" s="23"/>
      <c r="H197" s="21"/>
      <c r="I197" s="24"/>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row>
    <row r="198" spans="1:82" ht="16.5" customHeight="1" x14ac:dyDescent="0.3">
      <c r="A198" s="23"/>
      <c r="B198" s="23"/>
      <c r="C198" s="23"/>
      <c r="D198" s="23"/>
      <c r="E198" s="23"/>
      <c r="F198" s="23"/>
      <c r="G198" s="23"/>
      <c r="H198" s="21"/>
      <c r="I198" s="24"/>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row>
    <row r="199" spans="1:82" ht="16.5" customHeight="1" x14ac:dyDescent="0.3">
      <c r="A199" s="23"/>
      <c r="B199" s="23"/>
      <c r="C199" s="23"/>
      <c r="D199" s="23"/>
      <c r="E199" s="23"/>
      <c r="F199" s="23"/>
      <c r="G199" s="23"/>
      <c r="H199" s="21"/>
      <c r="I199" s="24"/>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row>
    <row r="200" spans="1:82" ht="16.5" customHeight="1" x14ac:dyDescent="0.3">
      <c r="A200" s="23"/>
      <c r="B200" s="23"/>
      <c r="C200" s="23"/>
      <c r="D200" s="23"/>
      <c r="E200" s="23"/>
      <c r="F200" s="23"/>
      <c r="G200" s="23"/>
      <c r="H200" s="21"/>
      <c r="I200" s="24"/>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row>
    <row r="201" spans="1:82" ht="16.5" customHeight="1" x14ac:dyDescent="0.3">
      <c r="A201" s="23"/>
      <c r="B201" s="23"/>
      <c r="C201" s="23"/>
      <c r="D201" s="23"/>
      <c r="E201" s="23"/>
      <c r="F201" s="23"/>
      <c r="G201" s="23"/>
      <c r="H201" s="21"/>
      <c r="I201" s="24"/>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row>
    <row r="202" spans="1:82" ht="16.5" customHeight="1" x14ac:dyDescent="0.3">
      <c r="A202" s="23"/>
      <c r="B202" s="23"/>
      <c r="C202" s="23"/>
      <c r="D202" s="23"/>
      <c r="E202" s="23"/>
      <c r="F202" s="23"/>
      <c r="G202" s="23"/>
      <c r="H202" s="21"/>
      <c r="I202" s="24"/>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row>
    <row r="203" spans="1:82" ht="16.5" customHeight="1" x14ac:dyDescent="0.3">
      <c r="A203" s="23"/>
      <c r="B203" s="23"/>
      <c r="C203" s="23"/>
      <c r="D203" s="23"/>
      <c r="E203" s="23"/>
      <c r="F203" s="23"/>
      <c r="G203" s="23"/>
      <c r="H203" s="21"/>
      <c r="I203" s="24"/>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row>
    <row r="204" spans="1:82" ht="16.5" customHeight="1" x14ac:dyDescent="0.3">
      <c r="A204" s="23"/>
      <c r="B204" s="23"/>
      <c r="C204" s="23"/>
      <c r="D204" s="23"/>
      <c r="E204" s="23"/>
      <c r="F204" s="23"/>
      <c r="G204" s="23"/>
      <c r="H204" s="21"/>
      <c r="I204" s="24"/>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row>
    <row r="205" spans="1:82" ht="16.5" customHeight="1" x14ac:dyDescent="0.3">
      <c r="A205" s="23"/>
      <c r="B205" s="23"/>
      <c r="C205" s="23"/>
      <c r="D205" s="23"/>
      <c r="E205" s="23"/>
      <c r="F205" s="23"/>
      <c r="G205" s="23"/>
      <c r="H205" s="21"/>
      <c r="I205" s="24"/>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row>
    <row r="206" spans="1:82" ht="16.5" customHeight="1" x14ac:dyDescent="0.3">
      <c r="A206" s="23"/>
      <c r="B206" s="23"/>
      <c r="C206" s="23"/>
      <c r="D206" s="23"/>
      <c r="E206" s="23"/>
      <c r="F206" s="23"/>
      <c r="G206" s="23"/>
      <c r="H206" s="21"/>
      <c r="I206" s="24"/>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row>
    <row r="207" spans="1:82" ht="16.5" customHeight="1" x14ac:dyDescent="0.3">
      <c r="A207" s="23"/>
      <c r="B207" s="23"/>
      <c r="C207" s="23"/>
      <c r="D207" s="23"/>
      <c r="E207" s="23"/>
      <c r="F207" s="23"/>
      <c r="G207" s="23"/>
      <c r="H207" s="21"/>
      <c r="I207" s="24"/>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row>
    <row r="208" spans="1:82" ht="16.5" customHeight="1" x14ac:dyDescent="0.3">
      <c r="A208" s="23"/>
      <c r="B208" s="23"/>
      <c r="C208" s="23"/>
      <c r="D208" s="23"/>
      <c r="E208" s="23"/>
      <c r="F208" s="23"/>
      <c r="G208" s="23"/>
      <c r="H208" s="21"/>
      <c r="I208" s="24"/>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row>
    <row r="209" spans="1:82" ht="16.5" customHeight="1" x14ac:dyDescent="0.3">
      <c r="A209" s="23"/>
      <c r="B209" s="23"/>
      <c r="C209" s="23"/>
      <c r="D209" s="23"/>
      <c r="E209" s="23"/>
      <c r="F209" s="23"/>
      <c r="G209" s="23"/>
      <c r="H209" s="21"/>
      <c r="I209" s="24"/>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row>
    <row r="210" spans="1:82" ht="16.5" customHeight="1" x14ac:dyDescent="0.3">
      <c r="A210" s="23"/>
      <c r="B210" s="23"/>
      <c r="C210" s="23"/>
      <c r="D210" s="23"/>
      <c r="E210" s="23"/>
      <c r="F210" s="23"/>
      <c r="G210" s="23"/>
      <c r="H210" s="21"/>
      <c r="I210" s="24"/>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row>
    <row r="211" spans="1:82" ht="16.5" customHeight="1" x14ac:dyDescent="0.3">
      <c r="A211" s="23"/>
      <c r="B211" s="23"/>
      <c r="C211" s="23"/>
      <c r="D211" s="23"/>
      <c r="E211" s="23"/>
      <c r="F211" s="23"/>
      <c r="G211" s="23"/>
      <c r="H211" s="21"/>
      <c r="I211" s="24"/>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row>
    <row r="212" spans="1:82" ht="16.5" customHeight="1" x14ac:dyDescent="0.3">
      <c r="A212" s="23"/>
      <c r="B212" s="23"/>
      <c r="C212" s="23"/>
      <c r="D212" s="23"/>
      <c r="E212" s="23"/>
      <c r="F212" s="23"/>
      <c r="G212" s="23"/>
      <c r="H212" s="21"/>
      <c r="I212" s="24"/>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row>
    <row r="213" spans="1:82" ht="16.5" customHeight="1" x14ac:dyDescent="0.3">
      <c r="A213" s="23"/>
      <c r="B213" s="23"/>
      <c r="C213" s="23"/>
      <c r="D213" s="23"/>
      <c r="E213" s="23"/>
      <c r="F213" s="23"/>
      <c r="G213" s="23"/>
      <c r="H213" s="21"/>
      <c r="I213" s="24"/>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row>
    <row r="214" spans="1:82" ht="16.5" customHeight="1" x14ac:dyDescent="0.3">
      <c r="A214" s="23"/>
      <c r="B214" s="23"/>
      <c r="C214" s="23"/>
      <c r="D214" s="23"/>
      <c r="E214" s="23"/>
      <c r="F214" s="23"/>
      <c r="G214" s="23"/>
      <c r="H214" s="21"/>
      <c r="I214" s="24"/>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row>
    <row r="215" spans="1:82" ht="16.5" customHeight="1" x14ac:dyDescent="0.3">
      <c r="A215" s="23"/>
      <c r="B215" s="23"/>
      <c r="C215" s="23"/>
      <c r="D215" s="23"/>
      <c r="E215" s="23"/>
      <c r="F215" s="23"/>
      <c r="G215" s="23"/>
      <c r="H215" s="21"/>
      <c r="I215" s="24"/>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row>
    <row r="216" spans="1:82" ht="16.5" customHeight="1" x14ac:dyDescent="0.3">
      <c r="A216" s="23"/>
      <c r="B216" s="23"/>
      <c r="C216" s="23"/>
      <c r="D216" s="23"/>
      <c r="E216" s="23"/>
      <c r="F216" s="23"/>
      <c r="G216" s="23"/>
      <c r="H216" s="21"/>
      <c r="I216" s="24"/>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row>
    <row r="217" spans="1:82" ht="16.5" customHeight="1" x14ac:dyDescent="0.3">
      <c r="A217" s="23"/>
      <c r="B217" s="23"/>
      <c r="C217" s="23"/>
      <c r="D217" s="23"/>
      <c r="E217" s="23"/>
      <c r="F217" s="23"/>
      <c r="G217" s="23"/>
      <c r="H217" s="21"/>
      <c r="I217" s="24"/>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row>
    <row r="218" spans="1:82" ht="16.5" customHeight="1" x14ac:dyDescent="0.3">
      <c r="A218" s="23"/>
      <c r="B218" s="23"/>
      <c r="C218" s="23"/>
      <c r="D218" s="23"/>
      <c r="E218" s="23"/>
      <c r="F218" s="23"/>
      <c r="G218" s="23"/>
      <c r="H218" s="21"/>
      <c r="I218" s="24"/>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row>
    <row r="219" spans="1:82" ht="16.5" customHeight="1" x14ac:dyDescent="0.3">
      <c r="A219" s="23"/>
      <c r="B219" s="23"/>
      <c r="C219" s="23"/>
      <c r="D219" s="23"/>
      <c r="E219" s="23"/>
      <c r="F219" s="23"/>
      <c r="G219" s="23"/>
      <c r="H219" s="21"/>
      <c r="I219" s="24"/>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row>
    <row r="220" spans="1:82" ht="16.5" customHeight="1" x14ac:dyDescent="0.3">
      <c r="A220" s="23"/>
      <c r="B220" s="23"/>
      <c r="C220" s="23"/>
      <c r="D220" s="23"/>
      <c r="E220" s="23"/>
      <c r="F220" s="23"/>
      <c r="G220" s="23"/>
      <c r="H220" s="21"/>
      <c r="I220" s="24"/>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row>
    <row r="221" spans="1:82" ht="16.5" customHeight="1" x14ac:dyDescent="0.3">
      <c r="A221" s="23"/>
      <c r="B221" s="23"/>
      <c r="C221" s="23"/>
      <c r="D221" s="23"/>
      <c r="E221" s="23"/>
      <c r="F221" s="23"/>
      <c r="G221" s="23"/>
      <c r="H221" s="21"/>
      <c r="I221" s="24"/>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row>
    <row r="222" spans="1:82" ht="16.5" customHeight="1" x14ac:dyDescent="0.3">
      <c r="A222" s="23"/>
      <c r="B222" s="23"/>
      <c r="C222" s="23"/>
      <c r="D222" s="23"/>
      <c r="E222" s="23"/>
      <c r="F222" s="23"/>
      <c r="G222" s="23"/>
      <c r="H222" s="21"/>
      <c r="I222" s="24"/>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row>
    <row r="223" spans="1:82" ht="16.5" customHeight="1" x14ac:dyDescent="0.3">
      <c r="A223" s="23"/>
      <c r="B223" s="23"/>
      <c r="C223" s="23"/>
      <c r="D223" s="23"/>
      <c r="E223" s="23"/>
      <c r="F223" s="23"/>
      <c r="G223" s="23"/>
      <c r="H223" s="21"/>
      <c r="I223" s="24"/>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row>
    <row r="224" spans="1:82" ht="16.5" customHeight="1" x14ac:dyDescent="0.3">
      <c r="A224" s="23"/>
      <c r="B224" s="23"/>
      <c r="C224" s="23"/>
      <c r="D224" s="23"/>
      <c r="E224" s="23"/>
      <c r="F224" s="23"/>
      <c r="G224" s="23"/>
      <c r="H224" s="21"/>
      <c r="I224" s="24"/>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row>
    <row r="225" spans="1:82" ht="16.5" customHeight="1" x14ac:dyDescent="0.3">
      <c r="A225" s="23"/>
      <c r="B225" s="23"/>
      <c r="C225" s="23"/>
      <c r="D225" s="23"/>
      <c r="E225" s="23"/>
      <c r="F225" s="23"/>
      <c r="G225" s="23"/>
      <c r="H225" s="21"/>
      <c r="I225" s="24"/>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row>
    <row r="226" spans="1:82" ht="16.5" customHeight="1" x14ac:dyDescent="0.3">
      <c r="A226" s="23"/>
      <c r="B226" s="23"/>
      <c r="C226" s="23"/>
      <c r="D226" s="23"/>
      <c r="E226" s="23"/>
      <c r="F226" s="23"/>
      <c r="G226" s="23"/>
      <c r="H226" s="21"/>
      <c r="I226" s="24"/>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row>
    <row r="227" spans="1:82" ht="16.5" customHeight="1" x14ac:dyDescent="0.3">
      <c r="A227" s="23"/>
      <c r="B227" s="23"/>
      <c r="C227" s="23"/>
      <c r="D227" s="23"/>
      <c r="E227" s="23"/>
      <c r="F227" s="23"/>
      <c r="G227" s="23"/>
      <c r="H227" s="21"/>
      <c r="I227" s="24"/>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row>
    <row r="228" spans="1:82" ht="16.5" customHeight="1" x14ac:dyDescent="0.3">
      <c r="A228" s="23"/>
      <c r="B228" s="23"/>
      <c r="C228" s="23"/>
      <c r="D228" s="23"/>
      <c r="E228" s="23"/>
      <c r="F228" s="23"/>
      <c r="G228" s="23"/>
      <c r="H228" s="21"/>
      <c r="I228" s="24"/>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row>
    <row r="229" spans="1:82" ht="16.5" customHeight="1" x14ac:dyDescent="0.3">
      <c r="A229" s="23"/>
      <c r="B229" s="23"/>
      <c r="C229" s="23"/>
      <c r="D229" s="23"/>
      <c r="E229" s="23"/>
      <c r="F229" s="23"/>
      <c r="G229" s="23"/>
      <c r="H229" s="21"/>
      <c r="I229" s="24"/>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row>
    <row r="230" spans="1:82" ht="16.5" customHeight="1" x14ac:dyDescent="0.3">
      <c r="A230" s="23"/>
      <c r="B230" s="23"/>
      <c r="C230" s="23"/>
      <c r="D230" s="23"/>
      <c r="E230" s="23"/>
      <c r="F230" s="23"/>
      <c r="G230" s="23"/>
      <c r="H230" s="21"/>
      <c r="I230" s="24"/>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row>
    <row r="231" spans="1:82" ht="16.5" customHeight="1" x14ac:dyDescent="0.3">
      <c r="A231" s="23"/>
      <c r="B231" s="23"/>
      <c r="C231" s="23"/>
      <c r="D231" s="23"/>
      <c r="E231" s="23"/>
      <c r="F231" s="23"/>
      <c r="G231" s="23"/>
      <c r="H231" s="21"/>
      <c r="I231" s="24"/>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row>
    <row r="232" spans="1:82" ht="16.5" customHeight="1" x14ac:dyDescent="0.3">
      <c r="A232" s="23"/>
      <c r="B232" s="23"/>
      <c r="C232" s="23"/>
      <c r="D232" s="23"/>
      <c r="E232" s="23"/>
      <c r="F232" s="23"/>
      <c r="G232" s="23"/>
      <c r="H232" s="21"/>
      <c r="I232" s="24"/>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row>
    <row r="233" spans="1:82" ht="16.5" customHeight="1" x14ac:dyDescent="0.3">
      <c r="A233" s="23"/>
      <c r="B233" s="23"/>
      <c r="C233" s="23"/>
      <c r="D233" s="23"/>
      <c r="E233" s="23"/>
      <c r="F233" s="23"/>
      <c r="G233" s="23"/>
      <c r="H233" s="21"/>
      <c r="I233" s="24"/>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row>
    <row r="234" spans="1:82" ht="16.5" customHeight="1" x14ac:dyDescent="0.3">
      <c r="A234" s="23"/>
      <c r="B234" s="23"/>
      <c r="C234" s="23"/>
      <c r="D234" s="23"/>
      <c r="E234" s="23"/>
      <c r="F234" s="23"/>
      <c r="G234" s="23"/>
      <c r="H234" s="21"/>
      <c r="I234" s="24"/>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row>
    <row r="235" spans="1:82" ht="16.5" customHeight="1" x14ac:dyDescent="0.3">
      <c r="A235" s="23"/>
      <c r="B235" s="23"/>
      <c r="C235" s="23"/>
      <c r="D235" s="23"/>
      <c r="E235" s="23"/>
      <c r="F235" s="23"/>
      <c r="G235" s="23"/>
      <c r="H235" s="21"/>
      <c r="I235" s="24"/>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row>
    <row r="236" spans="1:82" ht="16.5" customHeight="1" x14ac:dyDescent="0.3">
      <c r="A236" s="23"/>
      <c r="B236" s="23"/>
      <c r="C236" s="23"/>
      <c r="D236" s="23"/>
      <c r="E236" s="23"/>
      <c r="F236" s="23"/>
      <c r="G236" s="23"/>
      <c r="H236" s="21"/>
      <c r="I236" s="24"/>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row>
    <row r="237" spans="1:82" ht="16.5" customHeight="1" x14ac:dyDescent="0.3">
      <c r="A237" s="23"/>
      <c r="B237" s="23"/>
      <c r="C237" s="23"/>
      <c r="D237" s="23"/>
      <c r="E237" s="23"/>
      <c r="F237" s="23"/>
      <c r="G237" s="23"/>
      <c r="H237" s="21"/>
      <c r="I237" s="24"/>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row>
    <row r="238" spans="1:82" ht="16.5" customHeight="1" x14ac:dyDescent="0.3">
      <c r="A238" s="23"/>
      <c r="B238" s="23"/>
      <c r="C238" s="23"/>
      <c r="D238" s="23"/>
      <c r="E238" s="23"/>
      <c r="F238" s="23"/>
      <c r="G238" s="23"/>
      <c r="H238" s="21"/>
      <c r="I238" s="24"/>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row>
    <row r="239" spans="1:82" ht="16.5" customHeight="1" x14ac:dyDescent="0.3">
      <c r="A239" s="23"/>
      <c r="B239" s="23"/>
      <c r="C239" s="23"/>
      <c r="D239" s="23"/>
      <c r="E239" s="23"/>
      <c r="F239" s="23"/>
      <c r="G239" s="23"/>
      <c r="H239" s="21"/>
      <c r="I239" s="24"/>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row>
    <row r="240" spans="1:82" ht="16.5" customHeight="1" x14ac:dyDescent="0.3">
      <c r="A240" s="23"/>
      <c r="B240" s="23"/>
      <c r="C240" s="23"/>
      <c r="D240" s="23"/>
      <c r="E240" s="23"/>
      <c r="F240" s="23"/>
      <c r="G240" s="23"/>
      <c r="H240" s="21"/>
      <c r="I240" s="24"/>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row>
    <row r="241" spans="1:82" ht="16.5" customHeight="1" x14ac:dyDescent="0.3">
      <c r="A241" s="23"/>
      <c r="B241" s="23"/>
      <c r="C241" s="23"/>
      <c r="D241" s="23"/>
      <c r="E241" s="23"/>
      <c r="F241" s="23"/>
      <c r="G241" s="23"/>
      <c r="H241" s="21"/>
      <c r="I241" s="24"/>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row>
    <row r="242" spans="1:82" ht="16.5" customHeight="1" x14ac:dyDescent="0.3">
      <c r="A242" s="23"/>
      <c r="B242" s="23"/>
      <c r="C242" s="23"/>
      <c r="D242" s="23"/>
      <c r="E242" s="23"/>
      <c r="F242" s="23"/>
      <c r="G242" s="23"/>
      <c r="H242" s="21"/>
      <c r="I242" s="24"/>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row>
    <row r="243" spans="1:82" ht="16.5" customHeight="1" x14ac:dyDescent="0.3">
      <c r="A243" s="23"/>
      <c r="B243" s="23"/>
      <c r="C243" s="23"/>
      <c r="D243" s="23"/>
      <c r="E243" s="23"/>
      <c r="F243" s="23"/>
      <c r="G243" s="23"/>
      <c r="H243" s="21"/>
      <c r="I243" s="24"/>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row>
    <row r="244" spans="1:82" ht="16.5" customHeight="1" x14ac:dyDescent="0.3">
      <c r="A244" s="23"/>
      <c r="B244" s="23"/>
      <c r="C244" s="23"/>
      <c r="D244" s="23"/>
      <c r="E244" s="23"/>
      <c r="F244" s="23"/>
      <c r="G244" s="23"/>
      <c r="H244" s="21"/>
      <c r="I244" s="24"/>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row>
    <row r="245" spans="1:82" ht="16.5" customHeight="1" x14ac:dyDescent="0.3">
      <c r="A245" s="23"/>
      <c r="B245" s="23"/>
      <c r="C245" s="23"/>
      <c r="D245" s="23"/>
      <c r="E245" s="23"/>
      <c r="F245" s="23"/>
      <c r="G245" s="23"/>
      <c r="H245" s="21"/>
      <c r="I245" s="24"/>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row>
    <row r="246" spans="1:82" ht="16.5" customHeight="1" x14ac:dyDescent="0.3">
      <c r="A246" s="23"/>
      <c r="B246" s="23"/>
      <c r="C246" s="23"/>
      <c r="D246" s="23"/>
      <c r="E246" s="23"/>
      <c r="F246" s="23"/>
      <c r="G246" s="23"/>
      <c r="H246" s="21"/>
      <c r="I246" s="24"/>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row>
    <row r="247" spans="1:82" ht="16.5" customHeight="1" x14ac:dyDescent="0.3">
      <c r="A247" s="23"/>
      <c r="B247" s="23"/>
      <c r="C247" s="23"/>
      <c r="D247" s="23"/>
      <c r="E247" s="23"/>
      <c r="F247" s="23"/>
      <c r="G247" s="23"/>
      <c r="H247" s="21"/>
      <c r="I247" s="24"/>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row>
    <row r="248" spans="1:82" ht="16.5" customHeight="1" x14ac:dyDescent="0.3">
      <c r="A248" s="23"/>
      <c r="B248" s="23"/>
      <c r="C248" s="23"/>
      <c r="D248" s="23"/>
      <c r="E248" s="23"/>
      <c r="F248" s="23"/>
      <c r="G248" s="23"/>
      <c r="H248" s="21"/>
      <c r="I248" s="24"/>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row>
    <row r="249" spans="1:82" ht="16.5" customHeight="1" x14ac:dyDescent="0.3">
      <c r="A249" s="23"/>
      <c r="B249" s="23"/>
      <c r="C249" s="23"/>
      <c r="D249" s="23"/>
      <c r="E249" s="23"/>
      <c r="F249" s="23"/>
      <c r="G249" s="23"/>
      <c r="H249" s="21"/>
      <c r="I249" s="24"/>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row>
    <row r="250" spans="1:82" ht="16.5" customHeight="1" x14ac:dyDescent="0.3">
      <c r="A250" s="23"/>
      <c r="B250" s="23"/>
      <c r="C250" s="23"/>
      <c r="D250" s="23"/>
      <c r="E250" s="23"/>
      <c r="F250" s="23"/>
      <c r="G250" s="23"/>
      <c r="H250" s="21"/>
      <c r="I250" s="24"/>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row>
    <row r="251" spans="1:82" ht="16.5" customHeight="1" x14ac:dyDescent="0.3">
      <c r="A251" s="23"/>
      <c r="B251" s="23"/>
      <c r="C251" s="23"/>
      <c r="D251" s="23"/>
      <c r="E251" s="23"/>
      <c r="F251" s="23"/>
      <c r="G251" s="23"/>
      <c r="H251" s="21"/>
      <c r="I251" s="24"/>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row>
    <row r="252" spans="1:82" ht="16.5" customHeight="1" x14ac:dyDescent="0.3">
      <c r="A252" s="23"/>
      <c r="B252" s="23"/>
      <c r="C252" s="23"/>
      <c r="D252" s="23"/>
      <c r="E252" s="23"/>
      <c r="F252" s="23"/>
      <c r="G252" s="23"/>
      <c r="H252" s="21"/>
      <c r="I252" s="24"/>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row>
    <row r="253" spans="1:82" ht="16.5" customHeight="1" x14ac:dyDescent="0.3">
      <c r="A253" s="23"/>
      <c r="B253" s="23"/>
      <c r="C253" s="23"/>
      <c r="D253" s="23"/>
      <c r="E253" s="23"/>
      <c r="F253" s="23"/>
      <c r="G253" s="23"/>
      <c r="H253" s="21"/>
      <c r="I253" s="24"/>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c r="BZ253" s="21"/>
      <c r="CA253" s="21"/>
      <c r="CB253" s="21"/>
      <c r="CC253" s="21"/>
      <c r="CD253" s="21"/>
    </row>
    <row r="254" spans="1:82" ht="16.5" customHeight="1" x14ac:dyDescent="0.3">
      <c r="A254" s="23"/>
      <c r="B254" s="23"/>
      <c r="C254" s="23"/>
      <c r="D254" s="23"/>
      <c r="E254" s="23"/>
      <c r="F254" s="23"/>
      <c r="G254" s="23"/>
      <c r="H254" s="21"/>
      <c r="I254" s="24"/>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row>
    <row r="255" spans="1:82" ht="16.5" customHeight="1" x14ac:dyDescent="0.3">
      <c r="A255" s="23"/>
      <c r="B255" s="23"/>
      <c r="C255" s="23"/>
      <c r="D255" s="23"/>
      <c r="E255" s="23"/>
      <c r="F255" s="23"/>
      <c r="G255" s="23"/>
      <c r="H255" s="21"/>
      <c r="I255" s="24"/>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row>
    <row r="256" spans="1:82" ht="16.5" customHeight="1" x14ac:dyDescent="0.3">
      <c r="A256" s="23"/>
      <c r="B256" s="23"/>
      <c r="C256" s="23"/>
      <c r="D256" s="23"/>
      <c r="E256" s="23"/>
      <c r="F256" s="23"/>
      <c r="G256" s="23"/>
      <c r="H256" s="21"/>
      <c r="I256" s="24"/>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row>
    <row r="257" spans="1:82" ht="16.5" customHeight="1" x14ac:dyDescent="0.3">
      <c r="A257" s="23"/>
      <c r="B257" s="23"/>
      <c r="C257" s="23"/>
      <c r="D257" s="23"/>
      <c r="E257" s="23"/>
      <c r="F257" s="23"/>
      <c r="G257" s="23"/>
      <c r="H257" s="21"/>
      <c r="I257" s="24"/>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row>
    <row r="258" spans="1:82" ht="16.5" customHeight="1" x14ac:dyDescent="0.3">
      <c r="A258" s="23"/>
      <c r="B258" s="23"/>
      <c r="C258" s="23"/>
      <c r="D258" s="23"/>
      <c r="E258" s="23"/>
      <c r="F258" s="23"/>
      <c r="G258" s="23"/>
      <c r="H258" s="21"/>
      <c r="I258" s="24"/>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row>
    <row r="259" spans="1:82" ht="16.5" customHeight="1" x14ac:dyDescent="0.3">
      <c r="A259" s="23"/>
      <c r="B259" s="23"/>
      <c r="C259" s="23"/>
      <c r="D259" s="23"/>
      <c r="E259" s="23"/>
      <c r="F259" s="23"/>
      <c r="G259" s="23"/>
      <c r="H259" s="21"/>
      <c r="I259" s="24"/>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row>
    <row r="260" spans="1:82" ht="16.5" customHeight="1" x14ac:dyDescent="0.3">
      <c r="A260" s="23"/>
      <c r="B260" s="23"/>
      <c r="C260" s="23"/>
      <c r="D260" s="23"/>
      <c r="E260" s="23"/>
      <c r="F260" s="23"/>
      <c r="G260" s="23"/>
      <c r="H260" s="21"/>
      <c r="I260" s="24"/>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row>
    <row r="261" spans="1:82" ht="16.5" customHeight="1" x14ac:dyDescent="0.3">
      <c r="A261" s="23"/>
      <c r="B261" s="23"/>
      <c r="C261" s="23"/>
      <c r="D261" s="23"/>
      <c r="E261" s="23"/>
      <c r="F261" s="23"/>
      <c r="G261" s="23"/>
      <c r="H261" s="21"/>
      <c r="I261" s="24"/>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row>
    <row r="262" spans="1:82" ht="16.5" customHeight="1" x14ac:dyDescent="0.3">
      <c r="A262" s="23"/>
      <c r="B262" s="23"/>
      <c r="C262" s="23"/>
      <c r="D262" s="23"/>
      <c r="E262" s="23"/>
      <c r="F262" s="23"/>
      <c r="G262" s="23"/>
      <c r="H262" s="21"/>
      <c r="I262" s="24"/>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row>
    <row r="263" spans="1:82" ht="16.5" customHeight="1" x14ac:dyDescent="0.3">
      <c r="A263" s="23"/>
      <c r="B263" s="23"/>
      <c r="C263" s="23"/>
      <c r="D263" s="23"/>
      <c r="E263" s="23"/>
      <c r="F263" s="23"/>
      <c r="G263" s="23"/>
      <c r="H263" s="21"/>
      <c r="I263" s="24"/>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row>
    <row r="264" spans="1:82" ht="16.5" customHeight="1" x14ac:dyDescent="0.3">
      <c r="A264" s="23"/>
      <c r="B264" s="23"/>
      <c r="C264" s="23"/>
      <c r="D264" s="23"/>
      <c r="E264" s="23"/>
      <c r="F264" s="23"/>
      <c r="G264" s="23"/>
      <c r="H264" s="21"/>
      <c r="I264" s="24"/>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row>
    <row r="265" spans="1:82" ht="16.5" customHeight="1" x14ac:dyDescent="0.3">
      <c r="A265" s="23"/>
      <c r="B265" s="23"/>
      <c r="C265" s="23"/>
      <c r="D265" s="23"/>
      <c r="E265" s="23"/>
      <c r="F265" s="23"/>
      <c r="G265" s="23"/>
      <c r="H265" s="21"/>
      <c r="I265" s="24"/>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row>
    <row r="266" spans="1:82" ht="16.5" customHeight="1" x14ac:dyDescent="0.3">
      <c r="A266" s="23"/>
      <c r="B266" s="23"/>
      <c r="C266" s="23"/>
      <c r="D266" s="23"/>
      <c r="E266" s="23"/>
      <c r="F266" s="23"/>
      <c r="G266" s="23"/>
      <c r="H266" s="21"/>
      <c r="I266" s="24"/>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row>
    <row r="267" spans="1:82" ht="16.5" customHeight="1" x14ac:dyDescent="0.3">
      <c r="A267" s="23"/>
      <c r="B267" s="23"/>
      <c r="C267" s="23"/>
      <c r="D267" s="23"/>
      <c r="E267" s="23"/>
      <c r="F267" s="23"/>
      <c r="G267" s="23"/>
      <c r="H267" s="21"/>
      <c r="I267" s="24"/>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row>
    <row r="268" spans="1:82" ht="16.5" customHeight="1" x14ac:dyDescent="0.3">
      <c r="A268" s="23"/>
      <c r="B268" s="23"/>
      <c r="C268" s="23"/>
      <c r="D268" s="23"/>
      <c r="E268" s="23"/>
      <c r="F268" s="23"/>
      <c r="G268" s="23"/>
      <c r="H268" s="21"/>
      <c r="I268" s="24"/>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row>
    <row r="269" spans="1:82" ht="16.5" customHeight="1" x14ac:dyDescent="0.3">
      <c r="A269" s="23"/>
      <c r="B269" s="23"/>
      <c r="C269" s="23"/>
      <c r="D269" s="23"/>
      <c r="E269" s="23"/>
      <c r="F269" s="23"/>
      <c r="G269" s="23"/>
      <c r="H269" s="21"/>
      <c r="I269" s="24"/>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row>
    <row r="270" spans="1:82" ht="16.5" customHeight="1" x14ac:dyDescent="0.3">
      <c r="A270" s="23"/>
      <c r="B270" s="23"/>
      <c r="C270" s="23"/>
      <c r="D270" s="23"/>
      <c r="E270" s="23"/>
      <c r="F270" s="23"/>
      <c r="G270" s="23"/>
      <c r="H270" s="21"/>
      <c r="I270" s="24"/>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row>
    <row r="271" spans="1:82" ht="16.5" customHeight="1" x14ac:dyDescent="0.3">
      <c r="A271" s="23"/>
      <c r="B271" s="23"/>
      <c r="C271" s="23"/>
      <c r="D271" s="23"/>
      <c r="E271" s="23"/>
      <c r="F271" s="23"/>
      <c r="G271" s="23"/>
      <c r="H271" s="21"/>
      <c r="I271" s="24"/>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row>
    <row r="272" spans="1:82" ht="16.5" customHeight="1" x14ac:dyDescent="0.3">
      <c r="A272" s="23"/>
      <c r="B272" s="23"/>
      <c r="C272" s="23"/>
      <c r="D272" s="23"/>
      <c r="E272" s="23"/>
      <c r="F272" s="23"/>
      <c r="G272" s="23"/>
      <c r="H272" s="21"/>
      <c r="I272" s="24"/>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row>
    <row r="273" spans="1:82" ht="16.5" customHeight="1" x14ac:dyDescent="0.3">
      <c r="A273" s="23"/>
      <c r="B273" s="23"/>
      <c r="C273" s="23"/>
      <c r="D273" s="23"/>
      <c r="E273" s="23"/>
      <c r="F273" s="23"/>
      <c r="G273" s="23"/>
      <c r="H273" s="21"/>
      <c r="I273" s="24"/>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row>
    <row r="274" spans="1:82" ht="16.5" customHeight="1" x14ac:dyDescent="0.3">
      <c r="A274" s="23"/>
      <c r="B274" s="23"/>
      <c r="C274" s="23"/>
      <c r="D274" s="23"/>
      <c r="E274" s="23"/>
      <c r="F274" s="23"/>
      <c r="G274" s="23"/>
      <c r="H274" s="21"/>
      <c r="I274" s="24"/>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row>
    <row r="275" spans="1:82" ht="16.5" customHeight="1" x14ac:dyDescent="0.3">
      <c r="A275" s="23"/>
      <c r="B275" s="23"/>
      <c r="C275" s="23"/>
      <c r="D275" s="23"/>
      <c r="E275" s="23"/>
      <c r="F275" s="23"/>
      <c r="G275" s="23"/>
      <c r="H275" s="21"/>
      <c r="I275" s="24"/>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row>
    <row r="276" spans="1:82" ht="16.5" customHeight="1" x14ac:dyDescent="0.3">
      <c r="A276" s="23"/>
      <c r="B276" s="23"/>
      <c r="C276" s="23"/>
      <c r="D276" s="23"/>
      <c r="E276" s="23"/>
      <c r="F276" s="23"/>
      <c r="G276" s="23"/>
      <c r="H276" s="21"/>
      <c r="I276" s="24"/>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row>
    <row r="277" spans="1:82" ht="16.5" customHeight="1" x14ac:dyDescent="0.3">
      <c r="A277" s="23"/>
      <c r="B277" s="23"/>
      <c r="C277" s="23"/>
      <c r="D277" s="23"/>
      <c r="E277" s="23"/>
      <c r="F277" s="23"/>
      <c r="G277" s="23"/>
      <c r="H277" s="21"/>
      <c r="I277" s="24"/>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row>
    <row r="278" spans="1:82" ht="16.5" customHeight="1" x14ac:dyDescent="0.3">
      <c r="A278" s="23"/>
      <c r="B278" s="23"/>
      <c r="C278" s="23"/>
      <c r="D278" s="23"/>
      <c r="E278" s="23"/>
      <c r="F278" s="23"/>
      <c r="G278" s="23"/>
      <c r="H278" s="21"/>
      <c r="I278" s="24"/>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row>
    <row r="279" spans="1:82" ht="16.5" customHeight="1" x14ac:dyDescent="0.3">
      <c r="A279" s="23"/>
      <c r="B279" s="23"/>
      <c r="C279" s="23"/>
      <c r="D279" s="23"/>
      <c r="E279" s="23"/>
      <c r="F279" s="23"/>
      <c r="G279" s="23"/>
      <c r="H279" s="21"/>
      <c r="I279" s="24"/>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row>
    <row r="280" spans="1:82" ht="16.5" customHeight="1" x14ac:dyDescent="0.3">
      <c r="A280" s="23"/>
      <c r="B280" s="23"/>
      <c r="C280" s="23"/>
      <c r="D280" s="23"/>
      <c r="E280" s="23"/>
      <c r="F280" s="23"/>
      <c r="G280" s="23"/>
      <c r="H280" s="21"/>
      <c r="I280" s="24"/>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row>
    <row r="281" spans="1:82" ht="16.5" customHeight="1" x14ac:dyDescent="0.3">
      <c r="A281" s="23"/>
      <c r="B281" s="23"/>
      <c r="C281" s="23"/>
      <c r="D281" s="23"/>
      <c r="E281" s="23"/>
      <c r="F281" s="23"/>
      <c r="G281" s="23"/>
      <c r="H281" s="21"/>
      <c r="I281" s="24"/>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row>
    <row r="282" spans="1:82" ht="16.5" customHeight="1" x14ac:dyDescent="0.3">
      <c r="A282" s="23"/>
      <c r="B282" s="23"/>
      <c r="C282" s="23"/>
      <c r="D282" s="23"/>
      <c r="E282" s="23"/>
      <c r="F282" s="23"/>
      <c r="G282" s="23"/>
      <c r="H282" s="21"/>
      <c r="I282" s="24"/>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row>
    <row r="283" spans="1:82" ht="16.5" customHeight="1" x14ac:dyDescent="0.3">
      <c r="A283" s="23"/>
      <c r="B283" s="23"/>
      <c r="C283" s="23"/>
      <c r="D283" s="23"/>
      <c r="E283" s="23"/>
      <c r="F283" s="23"/>
      <c r="G283" s="23"/>
      <c r="H283" s="21"/>
      <c r="I283" s="24"/>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row>
    <row r="284" spans="1:82" ht="16.5" customHeight="1" x14ac:dyDescent="0.3">
      <c r="A284" s="23"/>
      <c r="B284" s="23"/>
      <c r="C284" s="23"/>
      <c r="D284" s="23"/>
      <c r="E284" s="23"/>
      <c r="F284" s="23"/>
      <c r="G284" s="23"/>
      <c r="H284" s="21"/>
      <c r="I284" s="24"/>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row>
    <row r="285" spans="1:82" ht="16.5" customHeight="1" x14ac:dyDescent="0.3">
      <c r="A285" s="23"/>
      <c r="B285" s="23"/>
      <c r="C285" s="23"/>
      <c r="D285" s="23"/>
      <c r="E285" s="23"/>
      <c r="F285" s="23"/>
      <c r="G285" s="23"/>
      <c r="H285" s="21"/>
      <c r="I285" s="24"/>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row>
    <row r="286" spans="1:82" ht="16.5" customHeight="1" x14ac:dyDescent="0.3">
      <c r="A286" s="23"/>
      <c r="B286" s="23"/>
      <c r="C286" s="23"/>
      <c r="D286" s="23"/>
      <c r="E286" s="23"/>
      <c r="F286" s="23"/>
      <c r="G286" s="23"/>
      <c r="H286" s="21"/>
      <c r="I286" s="24"/>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row>
    <row r="287" spans="1:82" ht="16.5" customHeight="1" x14ac:dyDescent="0.3">
      <c r="A287" s="23"/>
      <c r="B287" s="23"/>
      <c r="C287" s="23"/>
      <c r="D287" s="23"/>
      <c r="E287" s="23"/>
      <c r="F287" s="23"/>
      <c r="G287" s="23"/>
      <c r="H287" s="21"/>
      <c r="I287" s="24"/>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row>
    <row r="288" spans="1:82" ht="16.5" customHeight="1" x14ac:dyDescent="0.3">
      <c r="A288" s="23"/>
      <c r="B288" s="23"/>
      <c r="C288" s="23"/>
      <c r="D288" s="23"/>
      <c r="E288" s="23"/>
      <c r="F288" s="23"/>
      <c r="G288" s="23"/>
      <c r="H288" s="21"/>
      <c r="I288" s="24"/>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row>
    <row r="289" spans="1:82" ht="16.5" customHeight="1" x14ac:dyDescent="0.3">
      <c r="A289" s="23"/>
      <c r="B289" s="23"/>
      <c r="C289" s="23"/>
      <c r="D289" s="23"/>
      <c r="E289" s="23"/>
      <c r="F289" s="23"/>
      <c r="G289" s="23"/>
      <c r="H289" s="21"/>
      <c r="I289" s="24"/>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row>
    <row r="290" spans="1:82" ht="16.5" customHeight="1" x14ac:dyDescent="0.3">
      <c r="A290" s="23"/>
      <c r="B290" s="23"/>
      <c r="C290" s="23"/>
      <c r="D290" s="23"/>
      <c r="E290" s="23"/>
      <c r="F290" s="23"/>
      <c r="G290" s="23"/>
      <c r="H290" s="21"/>
      <c r="I290" s="24"/>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c r="CA290" s="21"/>
      <c r="CB290" s="21"/>
      <c r="CC290" s="21"/>
      <c r="CD290" s="21"/>
    </row>
    <row r="291" spans="1:82" ht="16.5" customHeight="1" x14ac:dyDescent="0.3">
      <c r="A291" s="23"/>
      <c r="B291" s="23"/>
      <c r="C291" s="23"/>
      <c r="D291" s="23"/>
      <c r="E291" s="23"/>
      <c r="F291" s="23"/>
      <c r="G291" s="23"/>
      <c r="H291" s="21"/>
      <c r="I291" s="24"/>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c r="CA291" s="21"/>
      <c r="CB291" s="21"/>
      <c r="CC291" s="21"/>
      <c r="CD291" s="21"/>
    </row>
    <row r="292" spans="1:82" ht="16.5" customHeight="1" x14ac:dyDescent="0.3">
      <c r="A292" s="23"/>
      <c r="B292" s="23"/>
      <c r="C292" s="23"/>
      <c r="D292" s="23"/>
      <c r="E292" s="23"/>
      <c r="F292" s="23"/>
      <c r="G292" s="23"/>
      <c r="H292" s="21"/>
      <c r="I292" s="24"/>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c r="CA292" s="21"/>
      <c r="CB292" s="21"/>
      <c r="CC292" s="21"/>
      <c r="CD292" s="21"/>
    </row>
    <row r="293" spans="1:82" ht="16.5" customHeight="1" x14ac:dyDescent="0.3">
      <c r="A293" s="23"/>
      <c r="B293" s="23"/>
      <c r="C293" s="23"/>
      <c r="D293" s="23"/>
      <c r="E293" s="23"/>
      <c r="F293" s="23"/>
      <c r="G293" s="23"/>
      <c r="H293" s="21"/>
      <c r="I293" s="24"/>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c r="CA293" s="21"/>
      <c r="CB293" s="21"/>
      <c r="CC293" s="21"/>
      <c r="CD293" s="21"/>
    </row>
    <row r="294" spans="1:82" ht="16.5" customHeight="1" x14ac:dyDescent="0.3">
      <c r="A294" s="23"/>
      <c r="B294" s="23"/>
      <c r="C294" s="23"/>
      <c r="D294" s="23"/>
      <c r="E294" s="23"/>
      <c r="F294" s="23"/>
      <c r="G294" s="23"/>
      <c r="H294" s="21"/>
      <c r="I294" s="24"/>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c r="CA294" s="21"/>
      <c r="CB294" s="21"/>
      <c r="CC294" s="21"/>
      <c r="CD294" s="21"/>
    </row>
    <row r="295" spans="1:82" ht="16.5" customHeight="1" x14ac:dyDescent="0.3">
      <c r="A295" s="23"/>
      <c r="B295" s="23"/>
      <c r="C295" s="23"/>
      <c r="D295" s="23"/>
      <c r="E295" s="23"/>
      <c r="F295" s="23"/>
      <c r="G295" s="23"/>
      <c r="H295" s="21"/>
      <c r="I295" s="24"/>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c r="CA295" s="21"/>
      <c r="CB295" s="21"/>
      <c r="CC295" s="21"/>
      <c r="CD295" s="21"/>
    </row>
    <row r="296" spans="1:82" ht="16.5" customHeight="1" x14ac:dyDescent="0.3">
      <c r="A296" s="23"/>
      <c r="B296" s="23"/>
      <c r="C296" s="23"/>
      <c r="D296" s="23"/>
      <c r="E296" s="23"/>
      <c r="F296" s="23"/>
      <c r="G296" s="23"/>
      <c r="H296" s="21"/>
      <c r="I296" s="24"/>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row>
    <row r="297" spans="1:82" ht="16.5" customHeight="1" x14ac:dyDescent="0.3">
      <c r="A297" s="23"/>
      <c r="B297" s="23"/>
      <c r="C297" s="23"/>
      <c r="D297" s="23"/>
      <c r="E297" s="23"/>
      <c r="F297" s="23"/>
      <c r="G297" s="23"/>
      <c r="H297" s="21"/>
      <c r="I297" s="24"/>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row>
    <row r="298" spans="1:82" ht="16.5" customHeight="1" x14ac:dyDescent="0.3">
      <c r="A298" s="23"/>
      <c r="B298" s="23"/>
      <c r="C298" s="23"/>
      <c r="D298" s="23"/>
      <c r="E298" s="23"/>
      <c r="F298" s="23"/>
      <c r="G298" s="23"/>
      <c r="H298" s="21"/>
      <c r="I298" s="24"/>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c r="CA298" s="21"/>
      <c r="CB298" s="21"/>
      <c r="CC298" s="21"/>
      <c r="CD298" s="21"/>
    </row>
    <row r="299" spans="1:82" ht="16.5" customHeight="1" x14ac:dyDescent="0.3">
      <c r="A299" s="23"/>
      <c r="B299" s="23"/>
      <c r="C299" s="23"/>
      <c r="D299" s="23"/>
      <c r="E299" s="23"/>
      <c r="F299" s="23"/>
      <c r="G299" s="23"/>
      <c r="H299" s="21"/>
      <c r="I299" s="24"/>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row>
    <row r="300" spans="1:82" ht="16.5" customHeight="1" x14ac:dyDescent="0.3">
      <c r="A300" s="23"/>
      <c r="B300" s="23"/>
      <c r="C300" s="23"/>
      <c r="D300" s="23"/>
      <c r="E300" s="23"/>
      <c r="F300" s="23"/>
      <c r="G300" s="23"/>
      <c r="H300" s="21"/>
      <c r="I300" s="24"/>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row>
    <row r="301" spans="1:82" ht="16.5" customHeight="1" x14ac:dyDescent="0.3">
      <c r="A301" s="23"/>
      <c r="B301" s="23"/>
      <c r="C301" s="23"/>
      <c r="D301" s="23"/>
      <c r="E301" s="23"/>
      <c r="F301" s="23"/>
      <c r="G301" s="23"/>
      <c r="H301" s="21"/>
      <c r="I301" s="24"/>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c r="CA301" s="21"/>
      <c r="CB301" s="21"/>
      <c r="CC301" s="21"/>
      <c r="CD301" s="21"/>
    </row>
    <row r="302" spans="1:82" ht="16.5" customHeight="1" x14ac:dyDescent="0.3">
      <c r="A302" s="23"/>
      <c r="B302" s="23"/>
      <c r="C302" s="23"/>
      <c r="D302" s="23"/>
      <c r="E302" s="23"/>
      <c r="F302" s="23"/>
      <c r="G302" s="23"/>
      <c r="H302" s="21"/>
      <c r="I302" s="24"/>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row>
    <row r="303" spans="1:82" ht="16.5" customHeight="1" x14ac:dyDescent="0.3">
      <c r="A303" s="23"/>
      <c r="B303" s="23"/>
      <c r="C303" s="23"/>
      <c r="D303" s="23"/>
      <c r="E303" s="23"/>
      <c r="F303" s="23"/>
      <c r="G303" s="23"/>
      <c r="H303" s="21"/>
      <c r="I303" s="24"/>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row>
    <row r="304" spans="1:82" ht="16.5" customHeight="1" x14ac:dyDescent="0.3">
      <c r="A304" s="23"/>
      <c r="B304" s="23"/>
      <c r="C304" s="23"/>
      <c r="D304" s="23"/>
      <c r="E304" s="23"/>
      <c r="F304" s="23"/>
      <c r="G304" s="23"/>
      <c r="H304" s="21"/>
      <c r="I304" s="24"/>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c r="CA304" s="21"/>
      <c r="CB304" s="21"/>
      <c r="CC304" s="21"/>
      <c r="CD304" s="21"/>
    </row>
    <row r="305" spans="1:82" ht="16.5" customHeight="1" x14ac:dyDescent="0.3">
      <c r="A305" s="23"/>
      <c r="B305" s="23"/>
      <c r="C305" s="23"/>
      <c r="D305" s="23"/>
      <c r="E305" s="23"/>
      <c r="F305" s="23"/>
      <c r="G305" s="23"/>
      <c r="H305" s="21"/>
      <c r="I305" s="24"/>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c r="CA305" s="21"/>
      <c r="CB305" s="21"/>
      <c r="CC305" s="21"/>
      <c r="CD305" s="21"/>
    </row>
    <row r="306" spans="1:82" ht="16.5" customHeight="1" x14ac:dyDescent="0.3">
      <c r="A306" s="23"/>
      <c r="B306" s="23"/>
      <c r="C306" s="23"/>
      <c r="D306" s="23"/>
      <c r="E306" s="23"/>
      <c r="F306" s="23"/>
      <c r="G306" s="23"/>
      <c r="H306" s="21"/>
      <c r="I306" s="24"/>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row>
    <row r="307" spans="1:82" ht="16.5" customHeight="1" x14ac:dyDescent="0.3">
      <c r="A307" s="23"/>
      <c r="B307" s="23"/>
      <c r="C307" s="23"/>
      <c r="D307" s="23"/>
      <c r="E307" s="23"/>
      <c r="F307" s="23"/>
      <c r="G307" s="23"/>
      <c r="H307" s="21"/>
      <c r="I307" s="24"/>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c r="CA307" s="21"/>
      <c r="CB307" s="21"/>
      <c r="CC307" s="21"/>
      <c r="CD307" s="21"/>
    </row>
    <row r="308" spans="1:82" ht="16.5" customHeight="1" x14ac:dyDescent="0.3">
      <c r="A308" s="23"/>
      <c r="B308" s="23"/>
      <c r="C308" s="23"/>
      <c r="D308" s="23"/>
      <c r="E308" s="23"/>
      <c r="F308" s="23"/>
      <c r="G308" s="23"/>
      <c r="H308" s="21"/>
      <c r="I308" s="24"/>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c r="CA308" s="21"/>
      <c r="CB308" s="21"/>
      <c r="CC308" s="21"/>
      <c r="CD308" s="21"/>
    </row>
    <row r="309" spans="1:82" ht="16.5" customHeight="1" x14ac:dyDescent="0.3">
      <c r="A309" s="23"/>
      <c r="B309" s="23"/>
      <c r="C309" s="23"/>
      <c r="D309" s="23"/>
      <c r="E309" s="23"/>
      <c r="F309" s="23"/>
      <c r="G309" s="23"/>
      <c r="H309" s="21"/>
      <c r="I309" s="24"/>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c r="CA309" s="21"/>
      <c r="CB309" s="21"/>
      <c r="CC309" s="21"/>
      <c r="CD309" s="21"/>
    </row>
    <row r="310" spans="1:82" ht="16.5" customHeight="1" x14ac:dyDescent="0.3">
      <c r="A310" s="23"/>
      <c r="B310" s="23"/>
      <c r="C310" s="23"/>
      <c r="D310" s="23"/>
      <c r="E310" s="23"/>
      <c r="F310" s="23"/>
      <c r="G310" s="23"/>
      <c r="H310" s="21"/>
      <c r="I310" s="24"/>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c r="CA310" s="21"/>
      <c r="CB310" s="21"/>
      <c r="CC310" s="21"/>
      <c r="CD310" s="21"/>
    </row>
    <row r="311" spans="1:82" ht="16.5" customHeight="1" x14ac:dyDescent="0.3">
      <c r="A311" s="23"/>
      <c r="B311" s="23"/>
      <c r="C311" s="23"/>
      <c r="D311" s="23"/>
      <c r="E311" s="23"/>
      <c r="F311" s="23"/>
      <c r="G311" s="23"/>
      <c r="H311" s="21"/>
      <c r="I311" s="24"/>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c r="CA311" s="21"/>
      <c r="CB311" s="21"/>
      <c r="CC311" s="21"/>
      <c r="CD311" s="21"/>
    </row>
    <row r="312" spans="1:82" ht="16.5" customHeight="1" x14ac:dyDescent="0.3">
      <c r="A312" s="23"/>
      <c r="B312" s="23"/>
      <c r="C312" s="23"/>
      <c r="D312" s="23"/>
      <c r="E312" s="23"/>
      <c r="F312" s="23"/>
      <c r="G312" s="23"/>
      <c r="H312" s="21"/>
      <c r="I312" s="24"/>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c r="CA312" s="21"/>
      <c r="CB312" s="21"/>
      <c r="CC312" s="21"/>
      <c r="CD312" s="21"/>
    </row>
    <row r="313" spans="1:82" ht="16.5" customHeight="1" x14ac:dyDescent="0.3">
      <c r="A313" s="23"/>
      <c r="B313" s="23"/>
      <c r="C313" s="23"/>
      <c r="D313" s="23"/>
      <c r="E313" s="23"/>
      <c r="F313" s="23"/>
      <c r="G313" s="23"/>
      <c r="H313" s="21"/>
      <c r="I313" s="24"/>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c r="CA313" s="21"/>
      <c r="CB313" s="21"/>
      <c r="CC313" s="21"/>
      <c r="CD313" s="21"/>
    </row>
    <row r="314" spans="1:82" ht="16.5" customHeight="1" x14ac:dyDescent="0.3">
      <c r="A314" s="23"/>
      <c r="B314" s="23"/>
      <c r="C314" s="23"/>
      <c r="D314" s="23"/>
      <c r="E314" s="23"/>
      <c r="F314" s="23"/>
      <c r="G314" s="23"/>
      <c r="H314" s="21"/>
      <c r="I314" s="24"/>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row>
    <row r="315" spans="1:82" ht="16.5" customHeight="1" x14ac:dyDescent="0.3">
      <c r="A315" s="23"/>
      <c r="B315" s="23"/>
      <c r="C315" s="23"/>
      <c r="D315" s="23"/>
      <c r="E315" s="23"/>
      <c r="F315" s="23"/>
      <c r="G315" s="23"/>
      <c r="H315" s="21"/>
      <c r="I315" s="24"/>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row>
    <row r="316" spans="1:82" ht="16.5" customHeight="1" x14ac:dyDescent="0.3">
      <c r="A316" s="23"/>
      <c r="B316" s="23"/>
      <c r="C316" s="23"/>
      <c r="D316" s="23"/>
      <c r="E316" s="23"/>
      <c r="F316" s="23"/>
      <c r="G316" s="23"/>
      <c r="H316" s="21"/>
      <c r="I316" s="24"/>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c r="CA316" s="21"/>
      <c r="CB316" s="21"/>
      <c r="CC316" s="21"/>
      <c r="CD316" s="21"/>
    </row>
    <row r="317" spans="1:82" ht="16.5" customHeight="1" x14ac:dyDescent="0.3">
      <c r="A317" s="23"/>
      <c r="B317" s="23"/>
      <c r="C317" s="23"/>
      <c r="D317" s="23"/>
      <c r="E317" s="23"/>
      <c r="F317" s="23"/>
      <c r="G317" s="23"/>
      <c r="H317" s="21"/>
      <c r="I317" s="24"/>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row>
    <row r="318" spans="1:82" ht="16.5" customHeight="1" x14ac:dyDescent="0.3">
      <c r="A318" s="23"/>
      <c r="B318" s="23"/>
      <c r="C318" s="23"/>
      <c r="D318" s="23"/>
      <c r="E318" s="23"/>
      <c r="F318" s="23"/>
      <c r="G318" s="23"/>
      <c r="H318" s="21"/>
      <c r="I318" s="24"/>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row>
    <row r="319" spans="1:82" ht="16.5" customHeight="1" x14ac:dyDescent="0.3">
      <c r="A319" s="23"/>
      <c r="B319" s="23"/>
      <c r="C319" s="23"/>
      <c r="D319" s="23"/>
      <c r="E319" s="23"/>
      <c r="F319" s="23"/>
      <c r="G319" s="23"/>
      <c r="H319" s="21"/>
      <c r="I319" s="24"/>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row>
    <row r="320" spans="1:82" ht="16.5" customHeight="1" x14ac:dyDescent="0.3">
      <c r="A320" s="23"/>
      <c r="B320" s="23"/>
      <c r="C320" s="23"/>
      <c r="D320" s="23"/>
      <c r="E320" s="23"/>
      <c r="F320" s="23"/>
      <c r="G320" s="23"/>
      <c r="H320" s="21"/>
      <c r="I320" s="24"/>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row>
    <row r="321" spans="1:82" ht="16.5" customHeight="1" x14ac:dyDescent="0.3">
      <c r="A321" s="23"/>
      <c r="B321" s="23"/>
      <c r="C321" s="23"/>
      <c r="D321" s="23"/>
      <c r="E321" s="23"/>
      <c r="F321" s="23"/>
      <c r="G321" s="23"/>
      <c r="H321" s="21"/>
      <c r="I321" s="24"/>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row>
    <row r="322" spans="1:82" ht="16.5" customHeight="1" x14ac:dyDescent="0.3">
      <c r="A322" s="23"/>
      <c r="B322" s="23"/>
      <c r="C322" s="23"/>
      <c r="D322" s="23"/>
      <c r="E322" s="23"/>
      <c r="F322" s="23"/>
      <c r="G322" s="23"/>
      <c r="H322" s="21"/>
      <c r="I322" s="24"/>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row>
    <row r="323" spans="1:82" ht="16.5" customHeight="1" x14ac:dyDescent="0.3">
      <c r="A323" s="23"/>
      <c r="B323" s="23"/>
      <c r="C323" s="23"/>
      <c r="D323" s="23"/>
      <c r="E323" s="23"/>
      <c r="F323" s="23"/>
      <c r="G323" s="23"/>
      <c r="H323" s="21"/>
      <c r="I323" s="24"/>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row>
    <row r="324" spans="1:82" ht="16.5" customHeight="1" x14ac:dyDescent="0.3">
      <c r="A324" s="23"/>
      <c r="B324" s="23"/>
      <c r="C324" s="23"/>
      <c r="D324" s="23"/>
      <c r="E324" s="23"/>
      <c r="F324" s="23"/>
      <c r="G324" s="23"/>
      <c r="H324" s="21"/>
      <c r="I324" s="24"/>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row>
    <row r="325" spans="1:82" ht="16.5" customHeight="1" x14ac:dyDescent="0.3">
      <c r="A325" s="23"/>
      <c r="B325" s="23"/>
      <c r="C325" s="23"/>
      <c r="D325" s="23"/>
      <c r="E325" s="23"/>
      <c r="F325" s="23"/>
      <c r="G325" s="23"/>
      <c r="H325" s="21"/>
      <c r="I325" s="24"/>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row>
    <row r="326" spans="1:82" ht="16.5" customHeight="1" x14ac:dyDescent="0.3">
      <c r="A326" s="23"/>
      <c r="B326" s="23"/>
      <c r="C326" s="23"/>
      <c r="D326" s="23"/>
      <c r="E326" s="23"/>
      <c r="F326" s="23"/>
      <c r="G326" s="23"/>
      <c r="H326" s="21"/>
      <c r="I326" s="24"/>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row>
    <row r="327" spans="1:82" ht="16.5" customHeight="1" x14ac:dyDescent="0.3">
      <c r="A327" s="23"/>
      <c r="B327" s="23"/>
      <c r="C327" s="23"/>
      <c r="D327" s="23"/>
      <c r="E327" s="23"/>
      <c r="F327" s="23"/>
      <c r="G327" s="23"/>
      <c r="H327" s="21"/>
      <c r="I327" s="24"/>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row>
    <row r="328" spans="1:82" ht="16.5" customHeight="1" x14ac:dyDescent="0.3">
      <c r="A328" s="23"/>
      <c r="B328" s="23"/>
      <c r="C328" s="23"/>
      <c r="D328" s="23"/>
      <c r="E328" s="23"/>
      <c r="F328" s="23"/>
      <c r="G328" s="23"/>
      <c r="H328" s="21"/>
      <c r="I328" s="24"/>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c r="CA328" s="21"/>
      <c r="CB328" s="21"/>
      <c r="CC328" s="21"/>
      <c r="CD328" s="21"/>
    </row>
    <row r="329" spans="1:82" ht="16.5" customHeight="1" x14ac:dyDescent="0.3">
      <c r="A329" s="23"/>
      <c r="B329" s="23"/>
      <c r="C329" s="23"/>
      <c r="D329" s="23"/>
      <c r="E329" s="23"/>
      <c r="F329" s="23"/>
      <c r="G329" s="23"/>
      <c r="H329" s="21"/>
      <c r="I329" s="24"/>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row>
    <row r="330" spans="1:82" ht="16.5" customHeight="1" x14ac:dyDescent="0.3">
      <c r="A330" s="23"/>
      <c r="B330" s="23"/>
      <c r="C330" s="23"/>
      <c r="D330" s="23"/>
      <c r="E330" s="23"/>
      <c r="F330" s="23"/>
      <c r="G330" s="23"/>
      <c r="H330" s="21"/>
      <c r="I330" s="24"/>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row>
    <row r="331" spans="1:82" ht="16.5" customHeight="1" x14ac:dyDescent="0.3">
      <c r="A331" s="23"/>
      <c r="B331" s="23"/>
      <c r="C331" s="23"/>
      <c r="D331" s="23"/>
      <c r="E331" s="23"/>
      <c r="F331" s="23"/>
      <c r="G331" s="23"/>
      <c r="H331" s="21"/>
      <c r="I331" s="24"/>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row>
    <row r="332" spans="1:82" ht="16.5" customHeight="1" x14ac:dyDescent="0.3">
      <c r="A332" s="23"/>
      <c r="B332" s="23"/>
      <c r="C332" s="23"/>
      <c r="D332" s="23"/>
      <c r="E332" s="23"/>
      <c r="F332" s="23"/>
      <c r="G332" s="23"/>
      <c r="H332" s="21"/>
      <c r="I332" s="24"/>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row>
    <row r="333" spans="1:82" ht="16.5" customHeight="1" x14ac:dyDescent="0.3">
      <c r="A333" s="23"/>
      <c r="B333" s="23"/>
      <c r="C333" s="23"/>
      <c r="D333" s="23"/>
      <c r="E333" s="23"/>
      <c r="F333" s="23"/>
      <c r="G333" s="23"/>
      <c r="H333" s="21"/>
      <c r="I333" s="24"/>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row>
    <row r="334" spans="1:82" ht="16.5" customHeight="1" x14ac:dyDescent="0.3">
      <c r="A334" s="23"/>
      <c r="B334" s="23"/>
      <c r="C334" s="23"/>
      <c r="D334" s="23"/>
      <c r="E334" s="23"/>
      <c r="F334" s="23"/>
      <c r="G334" s="23"/>
      <c r="H334" s="21"/>
      <c r="I334" s="24"/>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row>
    <row r="335" spans="1:82" ht="16.5" customHeight="1" x14ac:dyDescent="0.3">
      <c r="A335" s="23"/>
      <c r="B335" s="23"/>
      <c r="C335" s="23"/>
      <c r="D335" s="23"/>
      <c r="E335" s="23"/>
      <c r="F335" s="23"/>
      <c r="G335" s="23"/>
      <c r="H335" s="21"/>
      <c r="I335" s="24"/>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row>
    <row r="336" spans="1:82" ht="16.5" customHeight="1" x14ac:dyDescent="0.3">
      <c r="A336" s="23"/>
      <c r="B336" s="23"/>
      <c r="C336" s="23"/>
      <c r="D336" s="23"/>
      <c r="E336" s="23"/>
      <c r="F336" s="23"/>
      <c r="G336" s="23"/>
      <c r="H336" s="21"/>
      <c r="I336" s="24"/>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row>
    <row r="337" spans="1:82" ht="16.5" customHeight="1" x14ac:dyDescent="0.3">
      <c r="A337" s="23"/>
      <c r="B337" s="23"/>
      <c r="C337" s="23"/>
      <c r="D337" s="23"/>
      <c r="E337" s="23"/>
      <c r="F337" s="23"/>
      <c r="G337" s="23"/>
      <c r="H337" s="21"/>
      <c r="I337" s="24"/>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c r="CA337" s="21"/>
      <c r="CB337" s="21"/>
      <c r="CC337" s="21"/>
      <c r="CD337" s="21"/>
    </row>
    <row r="338" spans="1:82" ht="16.5" customHeight="1" x14ac:dyDescent="0.3">
      <c r="A338" s="23"/>
      <c r="B338" s="23"/>
      <c r="C338" s="23"/>
      <c r="D338" s="23"/>
      <c r="E338" s="23"/>
      <c r="F338" s="23"/>
      <c r="G338" s="23"/>
      <c r="H338" s="21"/>
      <c r="I338" s="24"/>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row>
    <row r="339" spans="1:82" ht="16.5" customHeight="1" x14ac:dyDescent="0.3">
      <c r="A339" s="23"/>
      <c r="B339" s="23"/>
      <c r="C339" s="23"/>
      <c r="D339" s="23"/>
      <c r="E339" s="23"/>
      <c r="F339" s="23"/>
      <c r="G339" s="23"/>
      <c r="H339" s="21"/>
      <c r="I339" s="24"/>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row>
    <row r="340" spans="1:82" ht="16.5" customHeight="1" x14ac:dyDescent="0.3">
      <c r="A340" s="23"/>
      <c r="B340" s="23"/>
      <c r="C340" s="23"/>
      <c r="D340" s="23"/>
      <c r="E340" s="23"/>
      <c r="F340" s="23"/>
      <c r="G340" s="23"/>
      <c r="H340" s="21"/>
      <c r="I340" s="24"/>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c r="CA340" s="21"/>
      <c r="CB340" s="21"/>
      <c r="CC340" s="21"/>
      <c r="CD340" s="21"/>
    </row>
    <row r="341" spans="1:82" ht="16.5" customHeight="1" x14ac:dyDescent="0.3">
      <c r="A341" s="23"/>
      <c r="B341" s="23"/>
      <c r="C341" s="23"/>
      <c r="D341" s="23"/>
      <c r="E341" s="23"/>
      <c r="F341" s="23"/>
      <c r="G341" s="23"/>
      <c r="H341" s="21"/>
      <c r="I341" s="24"/>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row>
    <row r="342" spans="1:82" ht="16.5" customHeight="1" x14ac:dyDescent="0.3">
      <c r="A342" s="23"/>
      <c r="B342" s="23"/>
      <c r="C342" s="23"/>
      <c r="D342" s="23"/>
      <c r="E342" s="23"/>
      <c r="F342" s="23"/>
      <c r="G342" s="23"/>
      <c r="H342" s="21"/>
      <c r="I342" s="24"/>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row>
    <row r="343" spans="1:82" ht="16.5" customHeight="1" x14ac:dyDescent="0.3">
      <c r="A343" s="23"/>
      <c r="B343" s="23"/>
      <c r="C343" s="23"/>
      <c r="D343" s="23"/>
      <c r="E343" s="23"/>
      <c r="F343" s="23"/>
      <c r="G343" s="23"/>
      <c r="H343" s="21"/>
      <c r="I343" s="24"/>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row>
    <row r="344" spans="1:82" ht="16.5" customHeight="1" x14ac:dyDescent="0.3">
      <c r="A344" s="23"/>
      <c r="B344" s="23"/>
      <c r="C344" s="23"/>
      <c r="D344" s="23"/>
      <c r="E344" s="23"/>
      <c r="F344" s="23"/>
      <c r="G344" s="23"/>
      <c r="H344" s="21"/>
      <c r="I344" s="24"/>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row>
    <row r="345" spans="1:82" ht="16.5" customHeight="1" x14ac:dyDescent="0.3">
      <c r="A345" s="23"/>
      <c r="B345" s="23"/>
      <c r="C345" s="23"/>
      <c r="D345" s="23"/>
      <c r="E345" s="23"/>
      <c r="F345" s="23"/>
      <c r="G345" s="23"/>
      <c r="H345" s="21"/>
      <c r="I345" s="24"/>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row>
    <row r="346" spans="1:82" ht="16.5" customHeight="1" x14ac:dyDescent="0.3">
      <c r="A346" s="23"/>
      <c r="B346" s="23"/>
      <c r="C346" s="23"/>
      <c r="D346" s="23"/>
      <c r="E346" s="23"/>
      <c r="F346" s="23"/>
      <c r="G346" s="23"/>
      <c r="H346" s="21"/>
      <c r="I346" s="24"/>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row>
    <row r="347" spans="1:82" ht="16.5" customHeight="1" x14ac:dyDescent="0.3">
      <c r="A347" s="23"/>
      <c r="B347" s="23"/>
      <c r="C347" s="23"/>
      <c r="D347" s="23"/>
      <c r="E347" s="23"/>
      <c r="F347" s="23"/>
      <c r="G347" s="23"/>
      <c r="H347" s="21"/>
      <c r="I347" s="24"/>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row>
    <row r="348" spans="1:82" ht="16.5" customHeight="1" x14ac:dyDescent="0.3">
      <c r="A348" s="23"/>
      <c r="B348" s="23"/>
      <c r="C348" s="23"/>
      <c r="D348" s="23"/>
      <c r="E348" s="23"/>
      <c r="F348" s="23"/>
      <c r="G348" s="23"/>
      <c r="H348" s="21"/>
      <c r="I348" s="24"/>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row>
    <row r="349" spans="1:82" ht="16.5" customHeight="1" x14ac:dyDescent="0.3">
      <c r="A349" s="23"/>
      <c r="B349" s="23"/>
      <c r="C349" s="23"/>
      <c r="D349" s="23"/>
      <c r="E349" s="23"/>
      <c r="F349" s="23"/>
      <c r="G349" s="23"/>
      <c r="H349" s="21"/>
      <c r="I349" s="24"/>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c r="CD349" s="21"/>
    </row>
    <row r="350" spans="1:82" ht="16.5" customHeight="1" x14ac:dyDescent="0.3">
      <c r="A350" s="23"/>
      <c r="B350" s="23"/>
      <c r="C350" s="23"/>
      <c r="D350" s="23"/>
      <c r="E350" s="23"/>
      <c r="F350" s="23"/>
      <c r="G350" s="23"/>
      <c r="H350" s="21"/>
      <c r="I350" s="24"/>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row>
    <row r="351" spans="1:82" ht="16.5" customHeight="1" x14ac:dyDescent="0.3">
      <c r="A351" s="23"/>
      <c r="B351" s="23"/>
      <c r="C351" s="23"/>
      <c r="D351" s="23"/>
      <c r="E351" s="23"/>
      <c r="F351" s="23"/>
      <c r="G351" s="23"/>
      <c r="H351" s="21"/>
      <c r="I351" s="24"/>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row>
    <row r="352" spans="1:82" ht="16.5" customHeight="1" x14ac:dyDescent="0.3">
      <c r="A352" s="23"/>
      <c r="B352" s="23"/>
      <c r="C352" s="23"/>
      <c r="D352" s="23"/>
      <c r="E352" s="23"/>
      <c r="F352" s="23"/>
      <c r="G352" s="23"/>
      <c r="H352" s="21"/>
      <c r="I352" s="24"/>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row>
    <row r="353" spans="1:82" ht="16.5" customHeight="1" x14ac:dyDescent="0.3">
      <c r="A353" s="23"/>
      <c r="B353" s="23"/>
      <c r="C353" s="23"/>
      <c r="D353" s="23"/>
      <c r="E353" s="23"/>
      <c r="F353" s="23"/>
      <c r="G353" s="23"/>
      <c r="H353" s="21"/>
      <c r="I353" s="24"/>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row>
    <row r="354" spans="1:82" ht="16.5" customHeight="1" x14ac:dyDescent="0.3">
      <c r="A354" s="23"/>
      <c r="B354" s="23"/>
      <c r="C354" s="23"/>
      <c r="D354" s="23"/>
      <c r="E354" s="23"/>
      <c r="F354" s="23"/>
      <c r="G354" s="23"/>
      <c r="H354" s="21"/>
      <c r="I354" s="24"/>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row>
    <row r="355" spans="1:82" ht="16.5" customHeight="1" x14ac:dyDescent="0.3">
      <c r="A355" s="23"/>
      <c r="B355" s="23"/>
      <c r="C355" s="23"/>
      <c r="D355" s="23"/>
      <c r="E355" s="23"/>
      <c r="F355" s="23"/>
      <c r="G355" s="23"/>
      <c r="H355" s="21"/>
      <c r="I355" s="24"/>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c r="CD355" s="21"/>
    </row>
    <row r="356" spans="1:82" ht="16.5" customHeight="1" x14ac:dyDescent="0.3">
      <c r="A356" s="23"/>
      <c r="B356" s="23"/>
      <c r="C356" s="23"/>
      <c r="D356" s="23"/>
      <c r="E356" s="23"/>
      <c r="F356" s="23"/>
      <c r="G356" s="23"/>
      <c r="H356" s="21"/>
      <c r="I356" s="24"/>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row>
    <row r="357" spans="1:82" ht="16.5" customHeight="1" x14ac:dyDescent="0.3">
      <c r="A357" s="23"/>
      <c r="B357" s="23"/>
      <c r="C357" s="23"/>
      <c r="D357" s="23"/>
      <c r="E357" s="23"/>
      <c r="F357" s="23"/>
      <c r="G357" s="23"/>
      <c r="H357" s="21"/>
      <c r="I357" s="24"/>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row>
    <row r="358" spans="1:82" ht="16.5" customHeight="1" x14ac:dyDescent="0.3">
      <c r="A358" s="23"/>
      <c r="B358" s="23"/>
      <c r="C358" s="23"/>
      <c r="D358" s="23"/>
      <c r="E358" s="23"/>
      <c r="F358" s="23"/>
      <c r="G358" s="23"/>
      <c r="H358" s="21"/>
      <c r="I358" s="24"/>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row>
    <row r="359" spans="1:82" ht="16.5" customHeight="1" x14ac:dyDescent="0.3">
      <c r="A359" s="23"/>
      <c r="B359" s="23"/>
      <c r="C359" s="23"/>
      <c r="D359" s="23"/>
      <c r="E359" s="23"/>
      <c r="F359" s="23"/>
      <c r="G359" s="23"/>
      <c r="H359" s="21"/>
      <c r="I359" s="24"/>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row>
    <row r="360" spans="1:82" ht="16.5" customHeight="1" x14ac:dyDescent="0.3">
      <c r="A360" s="23"/>
      <c r="B360" s="23"/>
      <c r="C360" s="23"/>
      <c r="D360" s="23"/>
      <c r="E360" s="23"/>
      <c r="F360" s="23"/>
      <c r="G360" s="23"/>
      <c r="H360" s="21"/>
      <c r="I360" s="24"/>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row>
    <row r="361" spans="1:82" ht="16.5" customHeight="1" x14ac:dyDescent="0.3">
      <c r="A361" s="23"/>
      <c r="B361" s="23"/>
      <c r="C361" s="23"/>
      <c r="D361" s="23"/>
      <c r="E361" s="23"/>
      <c r="F361" s="23"/>
      <c r="G361" s="23"/>
      <c r="H361" s="21"/>
      <c r="I361" s="24"/>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c r="BX361" s="21"/>
      <c r="BY361" s="21"/>
      <c r="BZ361" s="21"/>
      <c r="CA361" s="21"/>
      <c r="CB361" s="21"/>
      <c r="CC361" s="21"/>
      <c r="CD361" s="21"/>
    </row>
    <row r="362" spans="1:82" ht="16.5" customHeight="1" x14ac:dyDescent="0.3">
      <c r="A362" s="23"/>
      <c r="B362" s="23"/>
      <c r="C362" s="23"/>
      <c r="D362" s="23"/>
      <c r="E362" s="23"/>
      <c r="F362" s="23"/>
      <c r="G362" s="23"/>
      <c r="H362" s="21"/>
      <c r="I362" s="24"/>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row>
    <row r="363" spans="1:82" ht="16.5" customHeight="1" x14ac:dyDescent="0.3">
      <c r="A363" s="23"/>
      <c r="B363" s="23"/>
      <c r="C363" s="23"/>
      <c r="D363" s="23"/>
      <c r="E363" s="23"/>
      <c r="F363" s="23"/>
      <c r="G363" s="23"/>
      <c r="H363" s="21"/>
      <c r="I363" s="24"/>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row>
    <row r="364" spans="1:82" ht="16.5" customHeight="1" x14ac:dyDescent="0.3">
      <c r="A364" s="23"/>
      <c r="B364" s="23"/>
      <c r="C364" s="23"/>
      <c r="D364" s="23"/>
      <c r="E364" s="23"/>
      <c r="F364" s="23"/>
      <c r="G364" s="23"/>
      <c r="H364" s="21"/>
      <c r="I364" s="24"/>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row>
    <row r="365" spans="1:82" ht="16.5" customHeight="1" x14ac:dyDescent="0.3">
      <c r="A365" s="23"/>
      <c r="B365" s="23"/>
      <c r="C365" s="23"/>
      <c r="D365" s="23"/>
      <c r="E365" s="23"/>
      <c r="F365" s="23"/>
      <c r="G365" s="23"/>
      <c r="H365" s="21"/>
      <c r="I365" s="24"/>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row>
    <row r="366" spans="1:82" ht="16.5" customHeight="1" x14ac:dyDescent="0.3">
      <c r="A366" s="23"/>
      <c r="B366" s="23"/>
      <c r="C366" s="23"/>
      <c r="D366" s="23"/>
      <c r="E366" s="23"/>
      <c r="F366" s="23"/>
      <c r="G366" s="23"/>
      <c r="H366" s="21"/>
      <c r="I366" s="24"/>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row>
    <row r="367" spans="1:82" ht="16.5" customHeight="1" x14ac:dyDescent="0.3">
      <c r="A367" s="23"/>
      <c r="B367" s="23"/>
      <c r="C367" s="23"/>
      <c r="D367" s="23"/>
      <c r="E367" s="23"/>
      <c r="F367" s="23"/>
      <c r="G367" s="23"/>
      <c r="H367" s="21"/>
      <c r="I367" s="24"/>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row>
    <row r="368" spans="1:82" ht="16.5" customHeight="1" x14ac:dyDescent="0.3">
      <c r="A368" s="23"/>
      <c r="B368" s="23"/>
      <c r="C368" s="23"/>
      <c r="D368" s="23"/>
      <c r="E368" s="23"/>
      <c r="F368" s="23"/>
      <c r="G368" s="23"/>
      <c r="H368" s="21"/>
      <c r="I368" s="24"/>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row>
    <row r="369" spans="1:82" ht="16.5" customHeight="1" x14ac:dyDescent="0.3">
      <c r="A369" s="23"/>
      <c r="B369" s="23"/>
      <c r="C369" s="23"/>
      <c r="D369" s="23"/>
      <c r="E369" s="23"/>
      <c r="F369" s="23"/>
      <c r="G369" s="23"/>
      <c r="H369" s="21"/>
      <c r="I369" s="24"/>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row>
    <row r="370" spans="1:82" ht="16.5" customHeight="1" x14ac:dyDescent="0.3">
      <c r="A370" s="23"/>
      <c r="B370" s="23"/>
      <c r="C370" s="23"/>
      <c r="D370" s="23"/>
      <c r="E370" s="23"/>
      <c r="F370" s="23"/>
      <c r="G370" s="23"/>
      <c r="H370" s="21"/>
      <c r="I370" s="24"/>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row>
    <row r="371" spans="1:82" ht="16.5" customHeight="1" x14ac:dyDescent="0.3">
      <c r="A371" s="23"/>
      <c r="B371" s="23"/>
      <c r="C371" s="23"/>
      <c r="D371" s="23"/>
      <c r="E371" s="23"/>
      <c r="F371" s="23"/>
      <c r="G371" s="23"/>
      <c r="H371" s="21"/>
      <c r="I371" s="24"/>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row>
    <row r="372" spans="1:82" ht="16.5" customHeight="1" x14ac:dyDescent="0.3">
      <c r="A372" s="23"/>
      <c r="B372" s="23"/>
      <c r="C372" s="23"/>
      <c r="D372" s="23"/>
      <c r="E372" s="23"/>
      <c r="F372" s="23"/>
      <c r="G372" s="23"/>
      <c r="H372" s="21"/>
      <c r="I372" s="24"/>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row>
    <row r="373" spans="1:82" ht="16.5" customHeight="1" x14ac:dyDescent="0.3">
      <c r="A373" s="23"/>
      <c r="B373" s="23"/>
      <c r="C373" s="23"/>
      <c r="D373" s="23"/>
      <c r="E373" s="23"/>
      <c r="F373" s="23"/>
      <c r="G373" s="23"/>
      <c r="H373" s="21"/>
      <c r="I373" s="24"/>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row>
    <row r="374" spans="1:82" ht="16.5" customHeight="1" x14ac:dyDescent="0.3">
      <c r="A374" s="23"/>
      <c r="B374" s="23"/>
      <c r="C374" s="23"/>
      <c r="D374" s="23"/>
      <c r="E374" s="23"/>
      <c r="F374" s="23"/>
      <c r="G374" s="23"/>
      <c r="H374" s="21"/>
      <c r="I374" s="24"/>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row>
    <row r="375" spans="1:82" ht="16.5" customHeight="1" x14ac:dyDescent="0.3">
      <c r="A375" s="23"/>
      <c r="B375" s="23"/>
      <c r="C375" s="23"/>
      <c r="D375" s="23"/>
      <c r="E375" s="23"/>
      <c r="F375" s="23"/>
      <c r="G375" s="23"/>
      <c r="H375" s="21"/>
      <c r="I375" s="24"/>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c r="BX375" s="21"/>
      <c r="BY375" s="21"/>
      <c r="BZ375" s="21"/>
      <c r="CA375" s="21"/>
      <c r="CB375" s="21"/>
      <c r="CC375" s="21"/>
      <c r="CD375" s="21"/>
    </row>
    <row r="376" spans="1:82" ht="16.5" customHeight="1" x14ac:dyDescent="0.3">
      <c r="A376" s="23"/>
      <c r="B376" s="23"/>
      <c r="C376" s="23"/>
      <c r="D376" s="23"/>
      <c r="E376" s="23"/>
      <c r="F376" s="23"/>
      <c r="G376" s="23"/>
      <c r="H376" s="21"/>
      <c r="I376" s="24"/>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c r="BX376" s="21"/>
      <c r="BY376" s="21"/>
      <c r="BZ376" s="21"/>
      <c r="CA376" s="21"/>
      <c r="CB376" s="21"/>
      <c r="CC376" s="21"/>
      <c r="CD376" s="21"/>
    </row>
    <row r="377" spans="1:82" ht="16.5" customHeight="1" x14ac:dyDescent="0.3">
      <c r="A377" s="23"/>
      <c r="B377" s="23"/>
      <c r="C377" s="23"/>
      <c r="D377" s="23"/>
      <c r="E377" s="23"/>
      <c r="F377" s="23"/>
      <c r="G377" s="23"/>
      <c r="H377" s="21"/>
      <c r="I377" s="24"/>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row>
    <row r="378" spans="1:82" ht="16.5" customHeight="1" x14ac:dyDescent="0.3">
      <c r="A378" s="23"/>
      <c r="B378" s="23"/>
      <c r="C378" s="23"/>
      <c r="D378" s="23"/>
      <c r="E378" s="23"/>
      <c r="F378" s="23"/>
      <c r="G378" s="23"/>
      <c r="H378" s="21"/>
      <c r="I378" s="24"/>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row>
    <row r="379" spans="1:82" ht="16.5" customHeight="1" x14ac:dyDescent="0.3">
      <c r="A379" s="23"/>
      <c r="B379" s="23"/>
      <c r="C379" s="23"/>
      <c r="D379" s="23"/>
      <c r="E379" s="23"/>
      <c r="F379" s="23"/>
      <c r="G379" s="23"/>
      <c r="H379" s="21"/>
      <c r="I379" s="24"/>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row>
    <row r="380" spans="1:82" ht="16.5" customHeight="1" x14ac:dyDescent="0.3">
      <c r="A380" s="23"/>
      <c r="B380" s="23"/>
      <c r="C380" s="23"/>
      <c r="D380" s="23"/>
      <c r="E380" s="23"/>
      <c r="F380" s="23"/>
      <c r="G380" s="23"/>
      <c r="H380" s="21"/>
      <c r="I380" s="24"/>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row>
    <row r="381" spans="1:82" ht="16.5" customHeight="1" x14ac:dyDescent="0.3">
      <c r="A381" s="23"/>
      <c r="B381" s="23"/>
      <c r="C381" s="23"/>
      <c r="D381" s="23"/>
      <c r="E381" s="23"/>
      <c r="F381" s="23"/>
      <c r="G381" s="23"/>
      <c r="H381" s="21"/>
      <c r="I381" s="24"/>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c r="BX381" s="21"/>
      <c r="BY381" s="21"/>
      <c r="BZ381" s="21"/>
      <c r="CA381" s="21"/>
      <c r="CB381" s="21"/>
      <c r="CC381" s="21"/>
      <c r="CD381" s="21"/>
    </row>
    <row r="382" spans="1:82" ht="16.5" customHeight="1" x14ac:dyDescent="0.3">
      <c r="A382" s="23"/>
      <c r="B382" s="23"/>
      <c r="C382" s="23"/>
      <c r="D382" s="23"/>
      <c r="E382" s="23"/>
      <c r="F382" s="23"/>
      <c r="G382" s="23"/>
      <c r="H382" s="21"/>
      <c r="I382" s="24"/>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c r="BX382" s="21"/>
      <c r="BY382" s="21"/>
      <c r="BZ382" s="21"/>
      <c r="CA382" s="21"/>
      <c r="CB382" s="21"/>
      <c r="CC382" s="21"/>
      <c r="CD382" s="21"/>
    </row>
    <row r="383" spans="1:82" ht="16.5" customHeight="1" x14ac:dyDescent="0.3">
      <c r="A383" s="23"/>
      <c r="B383" s="23"/>
      <c r="C383" s="23"/>
      <c r="D383" s="23"/>
      <c r="E383" s="23"/>
      <c r="F383" s="23"/>
      <c r="G383" s="23"/>
      <c r="H383" s="21"/>
      <c r="I383" s="24"/>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row>
    <row r="384" spans="1:82" ht="16.5" customHeight="1" x14ac:dyDescent="0.3">
      <c r="A384" s="23"/>
      <c r="B384" s="23"/>
      <c r="C384" s="23"/>
      <c r="D384" s="23"/>
      <c r="E384" s="23"/>
      <c r="F384" s="23"/>
      <c r="G384" s="23"/>
      <c r="H384" s="21"/>
      <c r="I384" s="24"/>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row>
    <row r="385" spans="1:82" ht="16.5" customHeight="1" x14ac:dyDescent="0.3">
      <c r="A385" s="23"/>
      <c r="B385" s="23"/>
      <c r="C385" s="23"/>
      <c r="D385" s="23"/>
      <c r="E385" s="23"/>
      <c r="F385" s="23"/>
      <c r="G385" s="23"/>
      <c r="H385" s="21"/>
      <c r="I385" s="24"/>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row>
    <row r="386" spans="1:82" ht="16.5" customHeight="1" x14ac:dyDescent="0.3">
      <c r="A386" s="23"/>
      <c r="B386" s="23"/>
      <c r="C386" s="23"/>
      <c r="D386" s="23"/>
      <c r="E386" s="23"/>
      <c r="F386" s="23"/>
      <c r="G386" s="23"/>
      <c r="H386" s="21"/>
      <c r="I386" s="24"/>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row>
    <row r="387" spans="1:82" ht="16.5" customHeight="1" x14ac:dyDescent="0.3">
      <c r="A387" s="23"/>
      <c r="B387" s="23"/>
      <c r="C387" s="23"/>
      <c r="D387" s="23"/>
      <c r="E387" s="23"/>
      <c r="F387" s="23"/>
      <c r="G387" s="23"/>
      <c r="H387" s="21"/>
      <c r="I387" s="24"/>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row>
    <row r="388" spans="1:82" ht="16.5" customHeight="1" x14ac:dyDescent="0.3">
      <c r="A388" s="23"/>
      <c r="B388" s="23"/>
      <c r="C388" s="23"/>
      <c r="D388" s="23"/>
      <c r="E388" s="23"/>
      <c r="F388" s="23"/>
      <c r="G388" s="23"/>
      <c r="H388" s="21"/>
      <c r="I388" s="24"/>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row>
    <row r="389" spans="1:82" ht="16.5" customHeight="1" x14ac:dyDescent="0.3">
      <c r="A389" s="23"/>
      <c r="B389" s="23"/>
      <c r="C389" s="23"/>
      <c r="D389" s="23"/>
      <c r="E389" s="23"/>
      <c r="F389" s="23"/>
      <c r="G389" s="23"/>
      <c r="H389" s="21"/>
      <c r="I389" s="24"/>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row>
    <row r="390" spans="1:82" ht="16.5" customHeight="1" x14ac:dyDescent="0.3">
      <c r="A390" s="23"/>
      <c r="B390" s="23"/>
      <c r="C390" s="23"/>
      <c r="D390" s="23"/>
      <c r="E390" s="23"/>
      <c r="F390" s="23"/>
      <c r="G390" s="23"/>
      <c r="H390" s="21"/>
      <c r="I390" s="24"/>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row>
    <row r="391" spans="1:82" ht="16.5" customHeight="1" x14ac:dyDescent="0.3">
      <c r="A391" s="23"/>
      <c r="B391" s="23"/>
      <c r="C391" s="23"/>
      <c r="D391" s="23"/>
      <c r="E391" s="23"/>
      <c r="F391" s="23"/>
      <c r="G391" s="23"/>
      <c r="H391" s="21"/>
      <c r="I391" s="24"/>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row>
    <row r="392" spans="1:82" ht="16.5" customHeight="1" x14ac:dyDescent="0.3">
      <c r="A392" s="23"/>
      <c r="B392" s="23"/>
      <c r="C392" s="23"/>
      <c r="D392" s="23"/>
      <c r="E392" s="23"/>
      <c r="F392" s="23"/>
      <c r="G392" s="23"/>
      <c r="H392" s="21"/>
      <c r="I392" s="24"/>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row>
    <row r="393" spans="1:82" ht="16.5" customHeight="1" x14ac:dyDescent="0.3">
      <c r="A393" s="23"/>
      <c r="B393" s="23"/>
      <c r="C393" s="23"/>
      <c r="D393" s="23"/>
      <c r="E393" s="23"/>
      <c r="F393" s="23"/>
      <c r="G393" s="23"/>
      <c r="H393" s="21"/>
      <c r="I393" s="24"/>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row>
    <row r="394" spans="1:82" ht="16.5" customHeight="1" x14ac:dyDescent="0.3">
      <c r="A394" s="23"/>
      <c r="B394" s="23"/>
      <c r="C394" s="23"/>
      <c r="D394" s="23"/>
      <c r="E394" s="23"/>
      <c r="F394" s="23"/>
      <c r="G394" s="23"/>
      <c r="H394" s="21"/>
      <c r="I394" s="24"/>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row>
    <row r="395" spans="1:82" ht="16.5" customHeight="1" x14ac:dyDescent="0.3">
      <c r="A395" s="23"/>
      <c r="B395" s="23"/>
      <c r="C395" s="23"/>
      <c r="D395" s="23"/>
      <c r="E395" s="23"/>
      <c r="F395" s="23"/>
      <c r="G395" s="23"/>
      <c r="H395" s="21"/>
      <c r="I395" s="24"/>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row>
    <row r="396" spans="1:82" ht="16.5" customHeight="1" x14ac:dyDescent="0.3">
      <c r="A396" s="23"/>
      <c r="B396" s="23"/>
      <c r="C396" s="23"/>
      <c r="D396" s="23"/>
      <c r="E396" s="23"/>
      <c r="F396" s="23"/>
      <c r="G396" s="23"/>
      <c r="H396" s="21"/>
      <c r="I396" s="24"/>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row>
    <row r="397" spans="1:82" ht="16.5" customHeight="1" x14ac:dyDescent="0.3">
      <c r="A397" s="23"/>
      <c r="B397" s="23"/>
      <c r="C397" s="23"/>
      <c r="D397" s="23"/>
      <c r="E397" s="23"/>
      <c r="F397" s="23"/>
      <c r="G397" s="23"/>
      <c r="H397" s="21"/>
      <c r="I397" s="24"/>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row>
    <row r="398" spans="1:82" ht="16.5" customHeight="1" x14ac:dyDescent="0.3">
      <c r="A398" s="23"/>
      <c r="B398" s="23"/>
      <c r="C398" s="23"/>
      <c r="D398" s="23"/>
      <c r="E398" s="23"/>
      <c r="F398" s="23"/>
      <c r="G398" s="23"/>
      <c r="H398" s="21"/>
      <c r="I398" s="24"/>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row>
    <row r="399" spans="1:82" ht="16.5" customHeight="1" x14ac:dyDescent="0.3">
      <c r="A399" s="23"/>
      <c r="B399" s="23"/>
      <c r="C399" s="23"/>
      <c r="D399" s="23"/>
      <c r="E399" s="23"/>
      <c r="F399" s="23"/>
      <c r="G399" s="23"/>
      <c r="H399" s="21"/>
      <c r="I399" s="24"/>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row>
    <row r="400" spans="1:82" ht="16.5" customHeight="1" x14ac:dyDescent="0.3">
      <c r="A400" s="23"/>
      <c r="B400" s="23"/>
      <c r="C400" s="23"/>
      <c r="D400" s="23"/>
      <c r="E400" s="23"/>
      <c r="F400" s="23"/>
      <c r="G400" s="23"/>
      <c r="H400" s="21"/>
      <c r="I400" s="24"/>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row>
    <row r="401" spans="1:82" ht="16.5" customHeight="1" x14ac:dyDescent="0.3">
      <c r="A401" s="23"/>
      <c r="B401" s="23"/>
      <c r="C401" s="23"/>
      <c r="D401" s="23"/>
      <c r="E401" s="23"/>
      <c r="F401" s="23"/>
      <c r="G401" s="23"/>
      <c r="H401" s="21"/>
      <c r="I401" s="24"/>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row>
    <row r="402" spans="1:82" ht="16.5" customHeight="1" x14ac:dyDescent="0.3">
      <c r="A402" s="23"/>
      <c r="B402" s="23"/>
      <c r="C402" s="23"/>
      <c r="D402" s="23"/>
      <c r="E402" s="23"/>
      <c r="F402" s="23"/>
      <c r="G402" s="23"/>
      <c r="H402" s="21"/>
      <c r="I402" s="24"/>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row>
    <row r="403" spans="1:82" ht="16.5" customHeight="1" x14ac:dyDescent="0.3">
      <c r="A403" s="23"/>
      <c r="B403" s="23"/>
      <c r="C403" s="23"/>
      <c r="D403" s="23"/>
      <c r="E403" s="23"/>
      <c r="F403" s="23"/>
      <c r="G403" s="23"/>
      <c r="H403" s="21"/>
      <c r="I403" s="24"/>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row>
    <row r="404" spans="1:82" ht="16.5" customHeight="1" x14ac:dyDescent="0.3">
      <c r="A404" s="23"/>
      <c r="B404" s="23"/>
      <c r="C404" s="23"/>
      <c r="D404" s="23"/>
      <c r="E404" s="23"/>
      <c r="F404" s="23"/>
      <c r="G404" s="23"/>
      <c r="H404" s="21"/>
      <c r="I404" s="24"/>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row>
    <row r="405" spans="1:82" ht="16.5" customHeight="1" x14ac:dyDescent="0.3">
      <c r="A405" s="23"/>
      <c r="B405" s="23"/>
      <c r="C405" s="23"/>
      <c r="D405" s="23"/>
      <c r="E405" s="23"/>
      <c r="F405" s="23"/>
      <c r="G405" s="23"/>
      <c r="H405" s="21"/>
      <c r="I405" s="24"/>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row>
    <row r="406" spans="1:82" ht="16.5" customHeight="1" x14ac:dyDescent="0.3">
      <c r="A406" s="23"/>
      <c r="B406" s="23"/>
      <c r="C406" s="23"/>
      <c r="D406" s="23"/>
      <c r="E406" s="23"/>
      <c r="F406" s="23"/>
      <c r="G406" s="23"/>
      <c r="H406" s="21"/>
      <c r="I406" s="24"/>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row>
    <row r="407" spans="1:82" ht="16.5" customHeight="1" x14ac:dyDescent="0.3">
      <c r="A407" s="23"/>
      <c r="B407" s="23"/>
      <c r="C407" s="23"/>
      <c r="D407" s="23"/>
      <c r="E407" s="23"/>
      <c r="F407" s="23"/>
      <c r="G407" s="23"/>
      <c r="H407" s="21"/>
      <c r="I407" s="24"/>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row>
    <row r="408" spans="1:82" ht="16.5" customHeight="1" x14ac:dyDescent="0.3">
      <c r="A408" s="23"/>
      <c r="B408" s="23"/>
      <c r="C408" s="23"/>
      <c r="D408" s="23"/>
      <c r="E408" s="23"/>
      <c r="F408" s="23"/>
      <c r="G408" s="23"/>
      <c r="H408" s="21"/>
      <c r="I408" s="24"/>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row>
    <row r="409" spans="1:82" ht="16.5" customHeight="1" x14ac:dyDescent="0.3">
      <c r="A409" s="23"/>
      <c r="B409" s="23"/>
      <c r="C409" s="23"/>
      <c r="D409" s="23"/>
      <c r="E409" s="23"/>
      <c r="F409" s="23"/>
      <c r="G409" s="23"/>
      <c r="H409" s="21"/>
      <c r="I409" s="24"/>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row>
    <row r="410" spans="1:82" ht="16.5" customHeight="1" x14ac:dyDescent="0.3">
      <c r="A410" s="23"/>
      <c r="B410" s="23"/>
      <c r="C410" s="23"/>
      <c r="D410" s="23"/>
      <c r="E410" s="23"/>
      <c r="F410" s="23"/>
      <c r="G410" s="23"/>
      <c r="H410" s="21"/>
      <c r="I410" s="24"/>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row>
    <row r="411" spans="1:82" ht="16.5" customHeight="1" x14ac:dyDescent="0.3">
      <c r="A411" s="23"/>
      <c r="B411" s="23"/>
      <c r="C411" s="23"/>
      <c r="D411" s="23"/>
      <c r="E411" s="23"/>
      <c r="F411" s="23"/>
      <c r="G411" s="23"/>
      <c r="H411" s="21"/>
      <c r="I411" s="24"/>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row>
    <row r="412" spans="1:82" ht="16.5" customHeight="1" x14ac:dyDescent="0.3">
      <c r="A412" s="23"/>
      <c r="B412" s="23"/>
      <c r="C412" s="23"/>
      <c r="D412" s="23"/>
      <c r="E412" s="23"/>
      <c r="F412" s="23"/>
      <c r="G412" s="23"/>
      <c r="H412" s="21"/>
      <c r="I412" s="24"/>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c r="BX412" s="21"/>
      <c r="BY412" s="21"/>
      <c r="BZ412" s="21"/>
      <c r="CA412" s="21"/>
      <c r="CB412" s="21"/>
      <c r="CC412" s="21"/>
      <c r="CD412" s="21"/>
    </row>
    <row r="413" spans="1:82" ht="16.5" customHeight="1" x14ac:dyDescent="0.3">
      <c r="A413" s="23"/>
      <c r="B413" s="23"/>
      <c r="C413" s="23"/>
      <c r="D413" s="23"/>
      <c r="E413" s="23"/>
      <c r="F413" s="23"/>
      <c r="G413" s="23"/>
      <c r="H413" s="21"/>
      <c r="I413" s="24"/>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row>
    <row r="414" spans="1:82" ht="16.5" customHeight="1" x14ac:dyDescent="0.3">
      <c r="A414" s="23"/>
      <c r="B414" s="23"/>
      <c r="C414" s="23"/>
      <c r="D414" s="23"/>
      <c r="E414" s="23"/>
      <c r="F414" s="23"/>
      <c r="G414" s="23"/>
      <c r="H414" s="21"/>
      <c r="I414" s="24"/>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c r="BX414" s="21"/>
      <c r="BY414" s="21"/>
      <c r="BZ414" s="21"/>
      <c r="CA414" s="21"/>
      <c r="CB414" s="21"/>
      <c r="CC414" s="21"/>
      <c r="CD414" s="21"/>
    </row>
    <row r="415" spans="1:82" ht="16.5" customHeight="1" x14ac:dyDescent="0.3">
      <c r="A415" s="23"/>
      <c r="B415" s="23"/>
      <c r="C415" s="23"/>
      <c r="D415" s="23"/>
      <c r="E415" s="23"/>
      <c r="F415" s="23"/>
      <c r="G415" s="23"/>
      <c r="H415" s="21"/>
      <c r="I415" s="24"/>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c r="BX415" s="21"/>
      <c r="BY415" s="21"/>
      <c r="BZ415" s="21"/>
      <c r="CA415" s="21"/>
      <c r="CB415" s="21"/>
      <c r="CC415" s="21"/>
      <c r="CD415" s="21"/>
    </row>
    <row r="416" spans="1:82" ht="16.5" customHeight="1" x14ac:dyDescent="0.3">
      <c r="A416" s="23"/>
      <c r="B416" s="23"/>
      <c r="C416" s="23"/>
      <c r="D416" s="23"/>
      <c r="E416" s="23"/>
      <c r="F416" s="23"/>
      <c r="G416" s="23"/>
      <c r="H416" s="21"/>
      <c r="I416" s="24"/>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row>
    <row r="417" spans="1:82" ht="16.5" customHeight="1" x14ac:dyDescent="0.3">
      <c r="A417" s="23"/>
      <c r="B417" s="23"/>
      <c r="C417" s="23"/>
      <c r="D417" s="23"/>
      <c r="E417" s="23"/>
      <c r="F417" s="23"/>
      <c r="G417" s="23"/>
      <c r="H417" s="21"/>
      <c r="I417" s="24"/>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c r="BX417" s="21"/>
      <c r="BY417" s="21"/>
      <c r="BZ417" s="21"/>
      <c r="CA417" s="21"/>
      <c r="CB417" s="21"/>
      <c r="CC417" s="21"/>
      <c r="CD417" s="21"/>
    </row>
    <row r="418" spans="1:82" ht="16.5" customHeight="1" x14ac:dyDescent="0.3">
      <c r="A418" s="23"/>
      <c r="B418" s="23"/>
      <c r="C418" s="23"/>
      <c r="D418" s="23"/>
      <c r="E418" s="23"/>
      <c r="F418" s="23"/>
      <c r="G418" s="23"/>
      <c r="H418" s="21"/>
      <c r="I418" s="24"/>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c r="BX418" s="21"/>
      <c r="BY418" s="21"/>
      <c r="BZ418" s="21"/>
      <c r="CA418" s="21"/>
      <c r="CB418" s="21"/>
      <c r="CC418" s="21"/>
      <c r="CD418" s="21"/>
    </row>
    <row r="419" spans="1:82" ht="16.5" customHeight="1" x14ac:dyDescent="0.3">
      <c r="A419" s="23"/>
      <c r="B419" s="23"/>
      <c r="C419" s="23"/>
      <c r="D419" s="23"/>
      <c r="E419" s="23"/>
      <c r="F419" s="23"/>
      <c r="G419" s="23"/>
      <c r="H419" s="21"/>
      <c r="I419" s="24"/>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c r="BX419" s="21"/>
      <c r="BY419" s="21"/>
      <c r="BZ419" s="21"/>
      <c r="CA419" s="21"/>
      <c r="CB419" s="21"/>
      <c r="CC419" s="21"/>
      <c r="CD419" s="21"/>
    </row>
    <row r="420" spans="1:82" ht="16.5" customHeight="1" x14ac:dyDescent="0.3">
      <c r="A420" s="23"/>
      <c r="B420" s="23"/>
      <c r="C420" s="23"/>
      <c r="D420" s="23"/>
      <c r="E420" s="23"/>
      <c r="F420" s="23"/>
      <c r="G420" s="23"/>
      <c r="H420" s="21"/>
      <c r="I420" s="24"/>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c r="BX420" s="21"/>
      <c r="BY420" s="21"/>
      <c r="BZ420" s="21"/>
      <c r="CA420" s="21"/>
      <c r="CB420" s="21"/>
      <c r="CC420" s="21"/>
      <c r="CD420" s="21"/>
    </row>
    <row r="421" spans="1:82" ht="16.5" customHeight="1" x14ac:dyDescent="0.3">
      <c r="A421" s="23"/>
      <c r="B421" s="23"/>
      <c r="C421" s="23"/>
      <c r="D421" s="23"/>
      <c r="E421" s="23"/>
      <c r="F421" s="23"/>
      <c r="G421" s="23"/>
      <c r="H421" s="21"/>
      <c r="I421" s="24"/>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c r="BX421" s="21"/>
      <c r="BY421" s="21"/>
      <c r="BZ421" s="21"/>
      <c r="CA421" s="21"/>
      <c r="CB421" s="21"/>
      <c r="CC421" s="21"/>
      <c r="CD421" s="21"/>
    </row>
    <row r="422" spans="1:82" ht="16.5" customHeight="1" x14ac:dyDescent="0.3">
      <c r="A422" s="23"/>
      <c r="B422" s="23"/>
      <c r="C422" s="23"/>
      <c r="D422" s="23"/>
      <c r="E422" s="23"/>
      <c r="F422" s="23"/>
      <c r="G422" s="23"/>
      <c r="H422" s="21"/>
      <c r="I422" s="24"/>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c r="BX422" s="21"/>
      <c r="BY422" s="21"/>
      <c r="BZ422" s="21"/>
      <c r="CA422" s="21"/>
      <c r="CB422" s="21"/>
      <c r="CC422" s="21"/>
      <c r="CD422" s="21"/>
    </row>
    <row r="423" spans="1:82" ht="16.5" customHeight="1" x14ac:dyDescent="0.3">
      <c r="A423" s="23"/>
      <c r="B423" s="23"/>
      <c r="C423" s="23"/>
      <c r="D423" s="23"/>
      <c r="E423" s="23"/>
      <c r="F423" s="23"/>
      <c r="G423" s="23"/>
      <c r="H423" s="21"/>
      <c r="I423" s="24"/>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row>
    <row r="424" spans="1:82" ht="16.5" customHeight="1" x14ac:dyDescent="0.3">
      <c r="A424" s="23"/>
      <c r="B424" s="23"/>
      <c r="C424" s="23"/>
      <c r="D424" s="23"/>
      <c r="E424" s="23"/>
      <c r="F424" s="23"/>
      <c r="G424" s="23"/>
      <c r="H424" s="21"/>
      <c r="I424" s="24"/>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c r="BX424" s="21"/>
      <c r="BY424" s="21"/>
      <c r="BZ424" s="21"/>
      <c r="CA424" s="21"/>
      <c r="CB424" s="21"/>
      <c r="CC424" s="21"/>
      <c r="CD424" s="21"/>
    </row>
    <row r="425" spans="1:82" ht="16.5" customHeight="1" x14ac:dyDescent="0.3">
      <c r="A425" s="23"/>
      <c r="B425" s="23"/>
      <c r="C425" s="23"/>
      <c r="D425" s="23"/>
      <c r="E425" s="23"/>
      <c r="F425" s="23"/>
      <c r="G425" s="23"/>
      <c r="H425" s="21"/>
      <c r="I425" s="24"/>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row>
    <row r="426" spans="1:82" ht="16.5" customHeight="1" x14ac:dyDescent="0.3">
      <c r="A426" s="23"/>
      <c r="B426" s="23"/>
      <c r="C426" s="23"/>
      <c r="D426" s="23"/>
      <c r="E426" s="23"/>
      <c r="F426" s="23"/>
      <c r="G426" s="23"/>
      <c r="H426" s="21"/>
      <c r="I426" s="24"/>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row>
    <row r="427" spans="1:82" ht="16.5" customHeight="1" x14ac:dyDescent="0.3">
      <c r="A427" s="23"/>
      <c r="B427" s="23"/>
      <c r="C427" s="23"/>
      <c r="D427" s="23"/>
      <c r="E427" s="23"/>
      <c r="F427" s="23"/>
      <c r="G427" s="23"/>
      <c r="H427" s="21"/>
      <c r="I427" s="24"/>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c r="BX427" s="21"/>
      <c r="BY427" s="21"/>
      <c r="BZ427" s="21"/>
      <c r="CA427" s="21"/>
      <c r="CB427" s="21"/>
      <c r="CC427" s="21"/>
      <c r="CD427" s="21"/>
    </row>
    <row r="428" spans="1:82" ht="16.5" customHeight="1" x14ac:dyDescent="0.3">
      <c r="A428" s="23"/>
      <c r="B428" s="23"/>
      <c r="C428" s="23"/>
      <c r="D428" s="23"/>
      <c r="E428" s="23"/>
      <c r="F428" s="23"/>
      <c r="G428" s="23"/>
      <c r="H428" s="21"/>
      <c r="I428" s="24"/>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c r="BX428" s="21"/>
      <c r="BY428" s="21"/>
      <c r="BZ428" s="21"/>
      <c r="CA428" s="21"/>
      <c r="CB428" s="21"/>
      <c r="CC428" s="21"/>
      <c r="CD428" s="21"/>
    </row>
    <row r="429" spans="1:82" ht="16.5" customHeight="1" x14ac:dyDescent="0.3">
      <c r="A429" s="23"/>
      <c r="B429" s="23"/>
      <c r="C429" s="23"/>
      <c r="D429" s="23"/>
      <c r="E429" s="23"/>
      <c r="F429" s="23"/>
      <c r="G429" s="23"/>
      <c r="H429" s="21"/>
      <c r="I429" s="24"/>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c r="BX429" s="21"/>
      <c r="BY429" s="21"/>
      <c r="BZ429" s="21"/>
      <c r="CA429" s="21"/>
      <c r="CB429" s="21"/>
      <c r="CC429" s="21"/>
      <c r="CD429" s="21"/>
    </row>
    <row r="430" spans="1:82" ht="16.5" customHeight="1" x14ac:dyDescent="0.3">
      <c r="A430" s="23"/>
      <c r="B430" s="23"/>
      <c r="C430" s="23"/>
      <c r="D430" s="23"/>
      <c r="E430" s="23"/>
      <c r="F430" s="23"/>
      <c r="G430" s="23"/>
      <c r="H430" s="21"/>
      <c r="I430" s="24"/>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c r="BX430" s="21"/>
      <c r="BY430" s="21"/>
      <c r="BZ430" s="21"/>
      <c r="CA430" s="21"/>
      <c r="CB430" s="21"/>
      <c r="CC430" s="21"/>
      <c r="CD430" s="21"/>
    </row>
    <row r="431" spans="1:82" ht="16.5" customHeight="1" x14ac:dyDescent="0.3">
      <c r="A431" s="23"/>
      <c r="B431" s="23"/>
      <c r="C431" s="23"/>
      <c r="D431" s="23"/>
      <c r="E431" s="23"/>
      <c r="F431" s="23"/>
      <c r="G431" s="23"/>
      <c r="H431" s="21"/>
      <c r="I431" s="24"/>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row>
    <row r="432" spans="1:82" ht="16.5" customHeight="1" x14ac:dyDescent="0.3">
      <c r="A432" s="23"/>
      <c r="B432" s="23"/>
      <c r="C432" s="23"/>
      <c r="D432" s="23"/>
      <c r="E432" s="23"/>
      <c r="F432" s="23"/>
      <c r="G432" s="23"/>
      <c r="H432" s="21"/>
      <c r="I432" s="24"/>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c r="BX432" s="21"/>
      <c r="BY432" s="21"/>
      <c r="BZ432" s="21"/>
      <c r="CA432" s="21"/>
      <c r="CB432" s="21"/>
      <c r="CC432" s="21"/>
      <c r="CD432" s="21"/>
    </row>
    <row r="433" spans="1:82" ht="16.5" customHeight="1" x14ac:dyDescent="0.3">
      <c r="A433" s="23"/>
      <c r="B433" s="23"/>
      <c r="C433" s="23"/>
      <c r="D433" s="23"/>
      <c r="E433" s="23"/>
      <c r="F433" s="23"/>
      <c r="G433" s="23"/>
      <c r="H433" s="21"/>
      <c r="I433" s="24"/>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c r="BM433" s="21"/>
      <c r="BN433" s="21"/>
      <c r="BO433" s="21"/>
      <c r="BP433" s="21"/>
      <c r="BQ433" s="21"/>
      <c r="BR433" s="21"/>
      <c r="BS433" s="21"/>
      <c r="BT433" s="21"/>
      <c r="BU433" s="21"/>
      <c r="BV433" s="21"/>
      <c r="BW433" s="21"/>
      <c r="BX433" s="21"/>
      <c r="BY433" s="21"/>
      <c r="BZ433" s="21"/>
      <c r="CA433" s="21"/>
      <c r="CB433" s="21"/>
      <c r="CC433" s="21"/>
      <c r="CD433" s="21"/>
    </row>
    <row r="434" spans="1:82" ht="16.5" customHeight="1" x14ac:dyDescent="0.3">
      <c r="A434" s="23"/>
      <c r="B434" s="23"/>
      <c r="C434" s="23"/>
      <c r="D434" s="23"/>
      <c r="E434" s="23"/>
      <c r="F434" s="23"/>
      <c r="G434" s="23"/>
      <c r="H434" s="21"/>
      <c r="I434" s="24"/>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c r="BX434" s="21"/>
      <c r="BY434" s="21"/>
      <c r="BZ434" s="21"/>
      <c r="CA434" s="21"/>
      <c r="CB434" s="21"/>
      <c r="CC434" s="21"/>
      <c r="CD434" s="21"/>
    </row>
    <row r="435" spans="1:82" ht="16.5" customHeight="1" x14ac:dyDescent="0.3">
      <c r="A435" s="23"/>
      <c r="B435" s="23"/>
      <c r="C435" s="23"/>
      <c r="D435" s="23"/>
      <c r="E435" s="23"/>
      <c r="F435" s="23"/>
      <c r="G435" s="23"/>
      <c r="H435" s="21"/>
      <c r="I435" s="24"/>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c r="BX435" s="21"/>
      <c r="BY435" s="21"/>
      <c r="BZ435" s="21"/>
      <c r="CA435" s="21"/>
      <c r="CB435" s="21"/>
      <c r="CC435" s="21"/>
      <c r="CD435" s="21"/>
    </row>
    <row r="436" spans="1:82" ht="16.5" customHeight="1" x14ac:dyDescent="0.3">
      <c r="A436" s="23"/>
      <c r="B436" s="23"/>
      <c r="C436" s="23"/>
      <c r="D436" s="23"/>
      <c r="E436" s="23"/>
      <c r="F436" s="23"/>
      <c r="G436" s="23"/>
      <c r="H436" s="21"/>
      <c r="I436" s="24"/>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c r="BX436" s="21"/>
      <c r="BY436" s="21"/>
      <c r="BZ436" s="21"/>
      <c r="CA436" s="21"/>
      <c r="CB436" s="21"/>
      <c r="CC436" s="21"/>
      <c r="CD436" s="21"/>
    </row>
    <row r="437" spans="1:82" ht="16.5" customHeight="1" x14ac:dyDescent="0.3">
      <c r="A437" s="23"/>
      <c r="B437" s="23"/>
      <c r="C437" s="23"/>
      <c r="D437" s="23"/>
      <c r="E437" s="23"/>
      <c r="F437" s="23"/>
      <c r="G437" s="23"/>
      <c r="H437" s="21"/>
      <c r="I437" s="24"/>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c r="BX437" s="21"/>
      <c r="BY437" s="21"/>
      <c r="BZ437" s="21"/>
      <c r="CA437" s="21"/>
      <c r="CB437" s="21"/>
      <c r="CC437" s="21"/>
      <c r="CD437" s="21"/>
    </row>
    <row r="438" spans="1:82" ht="16.5" customHeight="1" x14ac:dyDescent="0.3">
      <c r="A438" s="23"/>
      <c r="B438" s="23"/>
      <c r="C438" s="23"/>
      <c r="D438" s="23"/>
      <c r="E438" s="23"/>
      <c r="F438" s="23"/>
      <c r="G438" s="23"/>
      <c r="H438" s="21"/>
      <c r="I438" s="24"/>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c r="BX438" s="21"/>
      <c r="BY438" s="21"/>
      <c r="BZ438" s="21"/>
      <c r="CA438" s="21"/>
      <c r="CB438" s="21"/>
      <c r="CC438" s="21"/>
      <c r="CD438" s="21"/>
    </row>
    <row r="439" spans="1:82" ht="16.5" customHeight="1" x14ac:dyDescent="0.3">
      <c r="A439" s="23"/>
      <c r="B439" s="23"/>
      <c r="C439" s="23"/>
      <c r="D439" s="23"/>
      <c r="E439" s="23"/>
      <c r="F439" s="23"/>
      <c r="G439" s="23"/>
      <c r="H439" s="21"/>
      <c r="I439" s="24"/>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c r="BM439" s="21"/>
      <c r="BN439" s="21"/>
      <c r="BO439" s="21"/>
      <c r="BP439" s="21"/>
      <c r="BQ439" s="21"/>
      <c r="BR439" s="21"/>
      <c r="BS439" s="21"/>
      <c r="BT439" s="21"/>
      <c r="BU439" s="21"/>
      <c r="BV439" s="21"/>
      <c r="BW439" s="21"/>
      <c r="BX439" s="21"/>
      <c r="BY439" s="21"/>
      <c r="BZ439" s="21"/>
      <c r="CA439" s="21"/>
      <c r="CB439" s="21"/>
      <c r="CC439" s="21"/>
      <c r="CD439" s="21"/>
    </row>
    <row r="440" spans="1:82" ht="16.5" customHeight="1" x14ac:dyDescent="0.3">
      <c r="A440" s="23"/>
      <c r="B440" s="23"/>
      <c r="C440" s="23"/>
      <c r="D440" s="23"/>
      <c r="E440" s="23"/>
      <c r="F440" s="23"/>
      <c r="G440" s="23"/>
      <c r="H440" s="21"/>
      <c r="I440" s="24"/>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c r="BX440" s="21"/>
      <c r="BY440" s="21"/>
      <c r="BZ440" s="21"/>
      <c r="CA440" s="21"/>
      <c r="CB440" s="21"/>
      <c r="CC440" s="21"/>
      <c r="CD440" s="21"/>
    </row>
    <row r="441" spans="1:82" ht="16.5" customHeight="1" x14ac:dyDescent="0.3">
      <c r="A441" s="23"/>
      <c r="B441" s="23"/>
      <c r="C441" s="23"/>
      <c r="D441" s="23"/>
      <c r="E441" s="23"/>
      <c r="F441" s="23"/>
      <c r="G441" s="23"/>
      <c r="H441" s="21"/>
      <c r="I441" s="24"/>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c r="BX441" s="21"/>
      <c r="BY441" s="21"/>
      <c r="BZ441" s="21"/>
      <c r="CA441" s="21"/>
      <c r="CB441" s="21"/>
      <c r="CC441" s="21"/>
      <c r="CD441" s="21"/>
    </row>
    <row r="442" spans="1:82" ht="16.5" customHeight="1" x14ac:dyDescent="0.3">
      <c r="A442" s="23"/>
      <c r="B442" s="23"/>
      <c r="C442" s="23"/>
      <c r="D442" s="23"/>
      <c r="E442" s="23"/>
      <c r="F442" s="23"/>
      <c r="G442" s="23"/>
      <c r="H442" s="21"/>
      <c r="I442" s="24"/>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c r="BR442" s="21"/>
      <c r="BS442" s="21"/>
      <c r="BT442" s="21"/>
      <c r="BU442" s="21"/>
      <c r="BV442" s="21"/>
      <c r="BW442" s="21"/>
      <c r="BX442" s="21"/>
      <c r="BY442" s="21"/>
      <c r="BZ442" s="21"/>
      <c r="CA442" s="21"/>
      <c r="CB442" s="21"/>
      <c r="CC442" s="21"/>
      <c r="CD442" s="21"/>
    </row>
    <row r="443" spans="1:82" ht="16.5" customHeight="1" x14ac:dyDescent="0.3">
      <c r="A443" s="23"/>
      <c r="B443" s="23"/>
      <c r="C443" s="23"/>
      <c r="D443" s="23"/>
      <c r="E443" s="23"/>
      <c r="F443" s="23"/>
      <c r="G443" s="23"/>
      <c r="H443" s="21"/>
      <c r="I443" s="24"/>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c r="BX443" s="21"/>
      <c r="BY443" s="21"/>
      <c r="BZ443" s="21"/>
      <c r="CA443" s="21"/>
      <c r="CB443" s="21"/>
      <c r="CC443" s="21"/>
      <c r="CD443" s="21"/>
    </row>
    <row r="444" spans="1:82" ht="16.5" customHeight="1" x14ac:dyDescent="0.3">
      <c r="A444" s="23"/>
      <c r="B444" s="23"/>
      <c r="C444" s="23"/>
      <c r="D444" s="23"/>
      <c r="E444" s="23"/>
      <c r="F444" s="23"/>
      <c r="G444" s="23"/>
      <c r="H444" s="21"/>
      <c r="I444" s="24"/>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c r="BX444" s="21"/>
      <c r="BY444" s="21"/>
      <c r="BZ444" s="21"/>
      <c r="CA444" s="21"/>
      <c r="CB444" s="21"/>
      <c r="CC444" s="21"/>
      <c r="CD444" s="21"/>
    </row>
    <row r="445" spans="1:82" ht="16.5" customHeight="1" x14ac:dyDescent="0.3">
      <c r="A445" s="23"/>
      <c r="B445" s="23"/>
      <c r="C445" s="23"/>
      <c r="D445" s="23"/>
      <c r="E445" s="23"/>
      <c r="F445" s="23"/>
      <c r="G445" s="23"/>
      <c r="H445" s="21"/>
      <c r="I445" s="24"/>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c r="BR445" s="21"/>
      <c r="BS445" s="21"/>
      <c r="BT445" s="21"/>
      <c r="BU445" s="21"/>
      <c r="BV445" s="21"/>
      <c r="BW445" s="21"/>
      <c r="BX445" s="21"/>
      <c r="BY445" s="21"/>
      <c r="BZ445" s="21"/>
      <c r="CA445" s="21"/>
      <c r="CB445" s="21"/>
      <c r="CC445" s="21"/>
      <c r="CD445" s="21"/>
    </row>
    <row r="446" spans="1:82" ht="16.5" customHeight="1" x14ac:dyDescent="0.3">
      <c r="A446" s="23"/>
      <c r="B446" s="23"/>
      <c r="C446" s="23"/>
      <c r="D446" s="23"/>
      <c r="E446" s="23"/>
      <c r="F446" s="23"/>
      <c r="G446" s="23"/>
      <c r="H446" s="21"/>
      <c r="I446" s="24"/>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c r="BX446" s="21"/>
      <c r="BY446" s="21"/>
      <c r="BZ446" s="21"/>
      <c r="CA446" s="21"/>
      <c r="CB446" s="21"/>
      <c r="CC446" s="21"/>
      <c r="CD446" s="21"/>
    </row>
    <row r="447" spans="1:82" ht="16.5" customHeight="1" x14ac:dyDescent="0.3">
      <c r="A447" s="23"/>
      <c r="B447" s="23"/>
      <c r="C447" s="23"/>
      <c r="D447" s="23"/>
      <c r="E447" s="23"/>
      <c r="F447" s="23"/>
      <c r="G447" s="23"/>
      <c r="H447" s="21"/>
      <c r="I447" s="24"/>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c r="BX447" s="21"/>
      <c r="BY447" s="21"/>
      <c r="BZ447" s="21"/>
      <c r="CA447" s="21"/>
      <c r="CB447" s="21"/>
      <c r="CC447" s="21"/>
      <c r="CD447" s="21"/>
    </row>
    <row r="448" spans="1:82" ht="16.5" customHeight="1" x14ac:dyDescent="0.3">
      <c r="A448" s="23"/>
      <c r="B448" s="23"/>
      <c r="C448" s="23"/>
      <c r="D448" s="23"/>
      <c r="E448" s="23"/>
      <c r="F448" s="23"/>
      <c r="G448" s="23"/>
      <c r="H448" s="21"/>
      <c r="I448" s="24"/>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c r="BR448" s="21"/>
      <c r="BS448" s="21"/>
      <c r="BT448" s="21"/>
      <c r="BU448" s="21"/>
      <c r="BV448" s="21"/>
      <c r="BW448" s="21"/>
      <c r="BX448" s="21"/>
      <c r="BY448" s="21"/>
      <c r="BZ448" s="21"/>
      <c r="CA448" s="21"/>
      <c r="CB448" s="21"/>
      <c r="CC448" s="21"/>
      <c r="CD448" s="21"/>
    </row>
    <row r="449" spans="1:82" ht="16.5" customHeight="1" x14ac:dyDescent="0.3">
      <c r="A449" s="23"/>
      <c r="B449" s="23"/>
      <c r="C449" s="23"/>
      <c r="D449" s="23"/>
      <c r="E449" s="23"/>
      <c r="F449" s="23"/>
      <c r="G449" s="23"/>
      <c r="H449" s="21"/>
      <c r="I449" s="24"/>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c r="BX449" s="21"/>
      <c r="BY449" s="21"/>
      <c r="BZ449" s="21"/>
      <c r="CA449" s="21"/>
      <c r="CB449" s="21"/>
      <c r="CC449" s="21"/>
      <c r="CD449" s="21"/>
    </row>
    <row r="450" spans="1:82" ht="16.5" customHeight="1" x14ac:dyDescent="0.3">
      <c r="A450" s="23"/>
      <c r="B450" s="23"/>
      <c r="C450" s="23"/>
      <c r="D450" s="23"/>
      <c r="E450" s="23"/>
      <c r="F450" s="23"/>
      <c r="G450" s="23"/>
      <c r="H450" s="21"/>
      <c r="I450" s="24"/>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c r="BX450" s="21"/>
      <c r="BY450" s="21"/>
      <c r="BZ450" s="21"/>
      <c r="CA450" s="21"/>
      <c r="CB450" s="21"/>
      <c r="CC450" s="21"/>
      <c r="CD450" s="21"/>
    </row>
    <row r="451" spans="1:82" ht="16.5" customHeight="1" x14ac:dyDescent="0.3">
      <c r="A451" s="23"/>
      <c r="B451" s="23"/>
      <c r="C451" s="23"/>
      <c r="D451" s="23"/>
      <c r="E451" s="23"/>
      <c r="F451" s="23"/>
      <c r="G451" s="23"/>
      <c r="H451" s="21"/>
      <c r="I451" s="24"/>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c r="BR451" s="21"/>
      <c r="BS451" s="21"/>
      <c r="BT451" s="21"/>
      <c r="BU451" s="21"/>
      <c r="BV451" s="21"/>
      <c r="BW451" s="21"/>
      <c r="BX451" s="21"/>
      <c r="BY451" s="21"/>
      <c r="BZ451" s="21"/>
      <c r="CA451" s="21"/>
      <c r="CB451" s="21"/>
      <c r="CC451" s="21"/>
      <c r="CD451" s="21"/>
    </row>
    <row r="452" spans="1:82" ht="16.5" customHeight="1" x14ac:dyDescent="0.3">
      <c r="A452" s="23"/>
      <c r="B452" s="23"/>
      <c r="C452" s="23"/>
      <c r="D452" s="23"/>
      <c r="E452" s="23"/>
      <c r="F452" s="23"/>
      <c r="G452" s="23"/>
      <c r="H452" s="21"/>
      <c r="I452" s="24"/>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c r="BX452" s="21"/>
      <c r="BY452" s="21"/>
      <c r="BZ452" s="21"/>
      <c r="CA452" s="21"/>
      <c r="CB452" s="21"/>
      <c r="CC452" s="21"/>
      <c r="CD452" s="21"/>
    </row>
    <row r="453" spans="1:82" ht="16.5" customHeight="1" x14ac:dyDescent="0.3">
      <c r="A453" s="23"/>
      <c r="B453" s="23"/>
      <c r="C453" s="23"/>
      <c r="D453" s="23"/>
      <c r="E453" s="23"/>
      <c r="F453" s="23"/>
      <c r="G453" s="23"/>
      <c r="H453" s="21"/>
      <c r="I453" s="24"/>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c r="BX453" s="21"/>
      <c r="BY453" s="21"/>
      <c r="BZ453" s="21"/>
      <c r="CA453" s="21"/>
      <c r="CB453" s="21"/>
      <c r="CC453" s="21"/>
      <c r="CD453" s="21"/>
    </row>
    <row r="454" spans="1:82" ht="16.5" customHeight="1" x14ac:dyDescent="0.3">
      <c r="A454" s="23"/>
      <c r="B454" s="23"/>
      <c r="C454" s="23"/>
      <c r="D454" s="23"/>
      <c r="E454" s="23"/>
      <c r="F454" s="23"/>
      <c r="G454" s="23"/>
      <c r="H454" s="21"/>
      <c r="I454" s="24"/>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c r="BR454" s="21"/>
      <c r="BS454" s="21"/>
      <c r="BT454" s="21"/>
      <c r="BU454" s="21"/>
      <c r="BV454" s="21"/>
      <c r="BW454" s="21"/>
      <c r="BX454" s="21"/>
      <c r="BY454" s="21"/>
      <c r="BZ454" s="21"/>
      <c r="CA454" s="21"/>
      <c r="CB454" s="21"/>
      <c r="CC454" s="21"/>
      <c r="CD454" s="21"/>
    </row>
    <row r="455" spans="1:82" ht="16.5" customHeight="1" x14ac:dyDescent="0.3">
      <c r="A455" s="23"/>
      <c r="B455" s="23"/>
      <c r="C455" s="23"/>
      <c r="D455" s="23"/>
      <c r="E455" s="23"/>
      <c r="F455" s="23"/>
      <c r="G455" s="23"/>
      <c r="H455" s="21"/>
      <c r="I455" s="24"/>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c r="BX455" s="21"/>
      <c r="BY455" s="21"/>
      <c r="BZ455" s="21"/>
      <c r="CA455" s="21"/>
      <c r="CB455" s="21"/>
      <c r="CC455" s="21"/>
      <c r="CD455" s="21"/>
    </row>
    <row r="456" spans="1:82" ht="16.5" customHeight="1" x14ac:dyDescent="0.3">
      <c r="A456" s="23"/>
      <c r="B456" s="23"/>
      <c r="C456" s="23"/>
      <c r="D456" s="23"/>
      <c r="E456" s="23"/>
      <c r="F456" s="23"/>
      <c r="G456" s="23"/>
      <c r="H456" s="21"/>
      <c r="I456" s="24"/>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c r="BX456" s="21"/>
      <c r="BY456" s="21"/>
      <c r="BZ456" s="21"/>
      <c r="CA456" s="21"/>
      <c r="CB456" s="21"/>
      <c r="CC456" s="21"/>
      <c r="CD456" s="21"/>
    </row>
    <row r="457" spans="1:82" ht="16.5" customHeight="1" x14ac:dyDescent="0.3">
      <c r="A457" s="23"/>
      <c r="B457" s="23"/>
      <c r="C457" s="23"/>
      <c r="D457" s="23"/>
      <c r="E457" s="23"/>
      <c r="F457" s="23"/>
      <c r="G457" s="23"/>
      <c r="H457" s="21"/>
      <c r="I457" s="24"/>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c r="BR457" s="21"/>
      <c r="BS457" s="21"/>
      <c r="BT457" s="21"/>
      <c r="BU457" s="21"/>
      <c r="BV457" s="21"/>
      <c r="BW457" s="21"/>
      <c r="BX457" s="21"/>
      <c r="BY457" s="21"/>
      <c r="BZ457" s="21"/>
      <c r="CA457" s="21"/>
      <c r="CB457" s="21"/>
      <c r="CC457" s="21"/>
      <c r="CD457" s="21"/>
    </row>
    <row r="458" spans="1:82" ht="16.5" customHeight="1" x14ac:dyDescent="0.3">
      <c r="A458" s="23"/>
      <c r="B458" s="23"/>
      <c r="C458" s="23"/>
      <c r="D458" s="23"/>
      <c r="E458" s="23"/>
      <c r="F458" s="23"/>
      <c r="G458" s="23"/>
      <c r="H458" s="21"/>
      <c r="I458" s="24"/>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c r="BX458" s="21"/>
      <c r="BY458" s="21"/>
      <c r="BZ458" s="21"/>
      <c r="CA458" s="21"/>
      <c r="CB458" s="21"/>
      <c r="CC458" s="21"/>
      <c r="CD458" s="21"/>
    </row>
    <row r="459" spans="1:82" ht="16.5" customHeight="1" x14ac:dyDescent="0.3">
      <c r="A459" s="23"/>
      <c r="B459" s="23"/>
      <c r="C459" s="23"/>
      <c r="D459" s="23"/>
      <c r="E459" s="23"/>
      <c r="F459" s="23"/>
      <c r="G459" s="23"/>
      <c r="H459" s="21"/>
      <c r="I459" s="24"/>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c r="BX459" s="21"/>
      <c r="BY459" s="21"/>
      <c r="BZ459" s="21"/>
      <c r="CA459" s="21"/>
      <c r="CB459" s="21"/>
      <c r="CC459" s="21"/>
      <c r="CD459" s="21"/>
    </row>
    <row r="460" spans="1:82" ht="16.5" customHeight="1" x14ac:dyDescent="0.3">
      <c r="A460" s="23"/>
      <c r="B460" s="23"/>
      <c r="C460" s="23"/>
      <c r="D460" s="23"/>
      <c r="E460" s="23"/>
      <c r="F460" s="23"/>
      <c r="G460" s="23"/>
      <c r="H460" s="21"/>
      <c r="I460" s="24"/>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c r="BR460" s="21"/>
      <c r="BS460" s="21"/>
      <c r="BT460" s="21"/>
      <c r="BU460" s="21"/>
      <c r="BV460" s="21"/>
      <c r="BW460" s="21"/>
      <c r="BX460" s="21"/>
      <c r="BY460" s="21"/>
      <c r="BZ460" s="21"/>
      <c r="CA460" s="21"/>
      <c r="CB460" s="21"/>
      <c r="CC460" s="21"/>
      <c r="CD460" s="21"/>
    </row>
    <row r="461" spans="1:82" ht="16.5" customHeight="1" x14ac:dyDescent="0.3">
      <c r="A461" s="23"/>
      <c r="B461" s="23"/>
      <c r="C461" s="23"/>
      <c r="D461" s="23"/>
      <c r="E461" s="23"/>
      <c r="F461" s="23"/>
      <c r="G461" s="23"/>
      <c r="H461" s="21"/>
      <c r="I461" s="24"/>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c r="BX461" s="21"/>
      <c r="BY461" s="21"/>
      <c r="BZ461" s="21"/>
      <c r="CA461" s="21"/>
      <c r="CB461" s="21"/>
      <c r="CC461" s="21"/>
      <c r="CD461" s="21"/>
    </row>
    <row r="462" spans="1:82" ht="16.5" customHeight="1" x14ac:dyDescent="0.3">
      <c r="A462" s="23"/>
      <c r="B462" s="23"/>
      <c r="C462" s="23"/>
      <c r="D462" s="23"/>
      <c r="E462" s="23"/>
      <c r="F462" s="23"/>
      <c r="G462" s="23"/>
      <c r="H462" s="21"/>
      <c r="I462" s="24"/>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c r="BX462" s="21"/>
      <c r="BY462" s="21"/>
      <c r="BZ462" s="21"/>
      <c r="CA462" s="21"/>
      <c r="CB462" s="21"/>
      <c r="CC462" s="21"/>
      <c r="CD462" s="21"/>
    </row>
    <row r="463" spans="1:82" ht="16.5" customHeight="1" x14ac:dyDescent="0.3">
      <c r="A463" s="23"/>
      <c r="B463" s="23"/>
      <c r="C463" s="23"/>
      <c r="D463" s="23"/>
      <c r="E463" s="23"/>
      <c r="F463" s="23"/>
      <c r="G463" s="23"/>
      <c r="H463" s="21"/>
      <c r="I463" s="24"/>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c r="BM463" s="21"/>
      <c r="BN463" s="21"/>
      <c r="BO463" s="21"/>
      <c r="BP463" s="21"/>
      <c r="BQ463" s="21"/>
      <c r="BR463" s="21"/>
      <c r="BS463" s="21"/>
      <c r="BT463" s="21"/>
      <c r="BU463" s="21"/>
      <c r="BV463" s="21"/>
      <c r="BW463" s="21"/>
      <c r="BX463" s="21"/>
      <c r="BY463" s="21"/>
      <c r="BZ463" s="21"/>
      <c r="CA463" s="21"/>
      <c r="CB463" s="21"/>
      <c r="CC463" s="21"/>
      <c r="CD463" s="21"/>
    </row>
    <row r="464" spans="1:82" ht="16.5" customHeight="1" x14ac:dyDescent="0.3">
      <c r="A464" s="23"/>
      <c r="B464" s="23"/>
      <c r="C464" s="23"/>
      <c r="D464" s="23"/>
      <c r="E464" s="23"/>
      <c r="F464" s="23"/>
      <c r="G464" s="23"/>
      <c r="H464" s="21"/>
      <c r="I464" s="24"/>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c r="BX464" s="21"/>
      <c r="BY464" s="21"/>
      <c r="BZ464" s="21"/>
      <c r="CA464" s="21"/>
      <c r="CB464" s="21"/>
      <c r="CC464" s="21"/>
      <c r="CD464" s="21"/>
    </row>
    <row r="465" spans="1:82" ht="16.5" customHeight="1" x14ac:dyDescent="0.3">
      <c r="A465" s="23"/>
      <c r="B465" s="23"/>
      <c r="C465" s="23"/>
      <c r="D465" s="23"/>
      <c r="E465" s="23"/>
      <c r="F465" s="23"/>
      <c r="G465" s="23"/>
      <c r="H465" s="21"/>
      <c r="I465" s="24"/>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c r="BX465" s="21"/>
      <c r="BY465" s="21"/>
      <c r="BZ465" s="21"/>
      <c r="CA465" s="21"/>
      <c r="CB465" s="21"/>
      <c r="CC465" s="21"/>
      <c r="CD465" s="21"/>
    </row>
    <row r="466" spans="1:82" ht="16.5" customHeight="1" x14ac:dyDescent="0.3">
      <c r="A466" s="23"/>
      <c r="B466" s="23"/>
      <c r="C466" s="23"/>
      <c r="D466" s="23"/>
      <c r="E466" s="23"/>
      <c r="F466" s="23"/>
      <c r="G466" s="23"/>
      <c r="H466" s="21"/>
      <c r="I466" s="24"/>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c r="BX466" s="21"/>
      <c r="BY466" s="21"/>
      <c r="BZ466" s="21"/>
      <c r="CA466" s="21"/>
      <c r="CB466" s="21"/>
      <c r="CC466" s="21"/>
      <c r="CD466" s="21"/>
    </row>
    <row r="467" spans="1:82" ht="16.5" customHeight="1" x14ac:dyDescent="0.3">
      <c r="A467" s="23"/>
      <c r="B467" s="23"/>
      <c r="C467" s="23"/>
      <c r="D467" s="23"/>
      <c r="E467" s="23"/>
      <c r="F467" s="23"/>
      <c r="G467" s="23"/>
      <c r="H467" s="21"/>
      <c r="I467" s="24"/>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c r="BX467" s="21"/>
      <c r="BY467" s="21"/>
      <c r="BZ467" s="21"/>
      <c r="CA467" s="21"/>
      <c r="CB467" s="21"/>
      <c r="CC467" s="21"/>
      <c r="CD467" s="21"/>
    </row>
    <row r="468" spans="1:82" ht="16.5" customHeight="1" x14ac:dyDescent="0.3">
      <c r="A468" s="23"/>
      <c r="B468" s="23"/>
      <c r="C468" s="23"/>
      <c r="D468" s="23"/>
      <c r="E468" s="23"/>
      <c r="F468" s="23"/>
      <c r="G468" s="23"/>
      <c r="H468" s="21"/>
      <c r="I468" s="24"/>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c r="BX468" s="21"/>
      <c r="BY468" s="21"/>
      <c r="BZ468" s="21"/>
      <c r="CA468" s="21"/>
      <c r="CB468" s="21"/>
      <c r="CC468" s="21"/>
      <c r="CD468" s="21"/>
    </row>
    <row r="469" spans="1:82" ht="16.5" customHeight="1" x14ac:dyDescent="0.3">
      <c r="A469" s="23"/>
      <c r="B469" s="23"/>
      <c r="C469" s="23"/>
      <c r="D469" s="23"/>
      <c r="E469" s="23"/>
      <c r="F469" s="23"/>
      <c r="G469" s="23"/>
      <c r="H469" s="21"/>
      <c r="I469" s="24"/>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c r="BX469" s="21"/>
      <c r="BY469" s="21"/>
      <c r="BZ469" s="21"/>
      <c r="CA469" s="21"/>
      <c r="CB469" s="21"/>
      <c r="CC469" s="21"/>
      <c r="CD469" s="21"/>
    </row>
    <row r="470" spans="1:82" ht="16.5" customHeight="1" x14ac:dyDescent="0.3">
      <c r="A470" s="23"/>
      <c r="B470" s="23"/>
      <c r="C470" s="23"/>
      <c r="D470" s="23"/>
      <c r="E470" s="23"/>
      <c r="F470" s="23"/>
      <c r="G470" s="23"/>
      <c r="H470" s="21"/>
      <c r="I470" s="24"/>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c r="BX470" s="21"/>
      <c r="BY470" s="21"/>
      <c r="BZ470" s="21"/>
      <c r="CA470" s="21"/>
      <c r="CB470" s="21"/>
      <c r="CC470" s="21"/>
      <c r="CD470" s="21"/>
    </row>
    <row r="471" spans="1:82" ht="16.5" customHeight="1" x14ac:dyDescent="0.3">
      <c r="A471" s="23"/>
      <c r="B471" s="23"/>
      <c r="C471" s="23"/>
      <c r="D471" s="23"/>
      <c r="E471" s="23"/>
      <c r="F471" s="23"/>
      <c r="G471" s="23"/>
      <c r="H471" s="21"/>
      <c r="I471" s="24"/>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c r="CC471" s="21"/>
      <c r="CD471" s="21"/>
    </row>
    <row r="472" spans="1:82" ht="16.5" customHeight="1" x14ac:dyDescent="0.3">
      <c r="A472" s="23"/>
      <c r="B472" s="23"/>
      <c r="C472" s="23"/>
      <c r="D472" s="23"/>
      <c r="E472" s="23"/>
      <c r="F472" s="23"/>
      <c r="G472" s="23"/>
      <c r="H472" s="21"/>
      <c r="I472" s="24"/>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c r="BX472" s="21"/>
      <c r="BY472" s="21"/>
      <c r="BZ472" s="21"/>
      <c r="CA472" s="21"/>
      <c r="CB472" s="21"/>
      <c r="CC472" s="21"/>
      <c r="CD472" s="21"/>
    </row>
    <row r="473" spans="1:82" ht="16.5" customHeight="1" x14ac:dyDescent="0.3">
      <c r="A473" s="23"/>
      <c r="B473" s="23"/>
      <c r="C473" s="23"/>
      <c r="D473" s="23"/>
      <c r="E473" s="23"/>
      <c r="F473" s="23"/>
      <c r="G473" s="23"/>
      <c r="H473" s="21"/>
      <c r="I473" s="24"/>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c r="BX473" s="21"/>
      <c r="BY473" s="21"/>
      <c r="BZ473" s="21"/>
      <c r="CA473" s="21"/>
      <c r="CB473" s="21"/>
      <c r="CC473" s="21"/>
      <c r="CD473" s="21"/>
    </row>
    <row r="474" spans="1:82" ht="16.5" customHeight="1" x14ac:dyDescent="0.3">
      <c r="A474" s="23"/>
      <c r="B474" s="23"/>
      <c r="C474" s="23"/>
      <c r="D474" s="23"/>
      <c r="E474" s="23"/>
      <c r="F474" s="23"/>
      <c r="G474" s="23"/>
      <c r="H474" s="21"/>
      <c r="I474" s="24"/>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c r="BX474" s="21"/>
      <c r="BY474" s="21"/>
      <c r="BZ474" s="21"/>
      <c r="CA474" s="21"/>
      <c r="CB474" s="21"/>
      <c r="CC474" s="21"/>
      <c r="CD474" s="21"/>
    </row>
    <row r="475" spans="1:82" ht="16.5" customHeight="1" x14ac:dyDescent="0.3">
      <c r="A475" s="23"/>
      <c r="B475" s="23"/>
      <c r="C475" s="23"/>
      <c r="D475" s="23"/>
      <c r="E475" s="23"/>
      <c r="F475" s="23"/>
      <c r="G475" s="23"/>
      <c r="H475" s="21"/>
      <c r="I475" s="24"/>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c r="BM475" s="21"/>
      <c r="BN475" s="21"/>
      <c r="BO475" s="21"/>
      <c r="BP475" s="21"/>
      <c r="BQ475" s="21"/>
      <c r="BR475" s="21"/>
      <c r="BS475" s="21"/>
      <c r="BT475" s="21"/>
      <c r="BU475" s="21"/>
      <c r="BV475" s="21"/>
      <c r="BW475" s="21"/>
      <c r="BX475" s="21"/>
      <c r="BY475" s="21"/>
      <c r="BZ475" s="21"/>
      <c r="CA475" s="21"/>
      <c r="CB475" s="21"/>
      <c r="CC475" s="21"/>
      <c r="CD475" s="21"/>
    </row>
    <row r="476" spans="1:82" ht="16.5" customHeight="1" x14ac:dyDescent="0.3">
      <c r="A476" s="23"/>
      <c r="B476" s="23"/>
      <c r="C476" s="23"/>
      <c r="D476" s="23"/>
      <c r="E476" s="23"/>
      <c r="F476" s="23"/>
      <c r="G476" s="23"/>
      <c r="H476" s="21"/>
      <c r="I476" s="24"/>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c r="BX476" s="21"/>
      <c r="BY476" s="21"/>
      <c r="BZ476" s="21"/>
      <c r="CA476" s="21"/>
      <c r="CB476" s="21"/>
      <c r="CC476" s="21"/>
      <c r="CD476" s="21"/>
    </row>
    <row r="477" spans="1:82" ht="16.5" customHeight="1" x14ac:dyDescent="0.3">
      <c r="A477" s="23"/>
      <c r="B477" s="23"/>
      <c r="C477" s="23"/>
      <c r="D477" s="23"/>
      <c r="E477" s="23"/>
      <c r="F477" s="23"/>
      <c r="G477" s="23"/>
      <c r="H477" s="21"/>
      <c r="I477" s="24"/>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c r="BX477" s="21"/>
      <c r="BY477" s="21"/>
      <c r="BZ477" s="21"/>
      <c r="CA477" s="21"/>
      <c r="CB477" s="21"/>
      <c r="CC477" s="21"/>
      <c r="CD477" s="21"/>
    </row>
    <row r="478" spans="1:82" ht="16.5" customHeight="1" x14ac:dyDescent="0.3">
      <c r="A478" s="23"/>
      <c r="B478" s="23"/>
      <c r="C478" s="23"/>
      <c r="D478" s="23"/>
      <c r="E478" s="23"/>
      <c r="F478" s="23"/>
      <c r="G478" s="23"/>
      <c r="H478" s="21"/>
      <c r="I478" s="24"/>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c r="BM478" s="21"/>
      <c r="BN478" s="21"/>
      <c r="BO478" s="21"/>
      <c r="BP478" s="21"/>
      <c r="BQ478" s="21"/>
      <c r="BR478" s="21"/>
      <c r="BS478" s="21"/>
      <c r="BT478" s="21"/>
      <c r="BU478" s="21"/>
      <c r="BV478" s="21"/>
      <c r="BW478" s="21"/>
      <c r="BX478" s="21"/>
      <c r="BY478" s="21"/>
      <c r="BZ478" s="21"/>
      <c r="CA478" s="21"/>
      <c r="CB478" s="21"/>
      <c r="CC478" s="21"/>
      <c r="CD478" s="21"/>
    </row>
    <row r="479" spans="1:82" ht="16.5" customHeight="1" x14ac:dyDescent="0.3">
      <c r="A479" s="23"/>
      <c r="B479" s="23"/>
      <c r="C479" s="23"/>
      <c r="D479" s="23"/>
      <c r="E479" s="23"/>
      <c r="F479" s="23"/>
      <c r="G479" s="23"/>
      <c r="H479" s="21"/>
      <c r="I479" s="24"/>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c r="BX479" s="21"/>
      <c r="BY479" s="21"/>
      <c r="BZ479" s="21"/>
      <c r="CA479" s="21"/>
      <c r="CB479" s="21"/>
      <c r="CC479" s="21"/>
      <c r="CD479" s="21"/>
    </row>
    <row r="480" spans="1:82" ht="16.5" customHeight="1" x14ac:dyDescent="0.3">
      <c r="A480" s="23"/>
      <c r="B480" s="23"/>
      <c r="C480" s="23"/>
      <c r="D480" s="23"/>
      <c r="E480" s="23"/>
      <c r="F480" s="23"/>
      <c r="G480" s="23"/>
      <c r="H480" s="21"/>
      <c r="I480" s="24"/>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c r="BX480" s="21"/>
      <c r="BY480" s="21"/>
      <c r="BZ480" s="21"/>
      <c r="CA480" s="21"/>
      <c r="CB480" s="21"/>
      <c r="CC480" s="21"/>
      <c r="CD480" s="21"/>
    </row>
    <row r="481" spans="1:82" ht="16.5" customHeight="1" x14ac:dyDescent="0.3">
      <c r="A481" s="23"/>
      <c r="B481" s="23"/>
      <c r="C481" s="23"/>
      <c r="D481" s="23"/>
      <c r="E481" s="23"/>
      <c r="F481" s="23"/>
      <c r="G481" s="23"/>
      <c r="H481" s="21"/>
      <c r="I481" s="24"/>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c r="BM481" s="21"/>
      <c r="BN481" s="21"/>
      <c r="BO481" s="21"/>
      <c r="BP481" s="21"/>
      <c r="BQ481" s="21"/>
      <c r="BR481" s="21"/>
      <c r="BS481" s="21"/>
      <c r="BT481" s="21"/>
      <c r="BU481" s="21"/>
      <c r="BV481" s="21"/>
      <c r="BW481" s="21"/>
      <c r="BX481" s="21"/>
      <c r="BY481" s="21"/>
      <c r="BZ481" s="21"/>
      <c r="CA481" s="21"/>
      <c r="CB481" s="21"/>
      <c r="CC481" s="21"/>
      <c r="CD481" s="21"/>
    </row>
    <row r="482" spans="1:82" ht="16.5" customHeight="1" x14ac:dyDescent="0.3">
      <c r="A482" s="23"/>
      <c r="B482" s="23"/>
      <c r="C482" s="23"/>
      <c r="D482" s="23"/>
      <c r="E482" s="23"/>
      <c r="F482" s="23"/>
      <c r="G482" s="23"/>
      <c r="H482" s="21"/>
      <c r="I482" s="24"/>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c r="BX482" s="21"/>
      <c r="BY482" s="21"/>
      <c r="BZ482" s="21"/>
      <c r="CA482" s="21"/>
      <c r="CB482" s="21"/>
      <c r="CC482" s="21"/>
      <c r="CD482" s="21"/>
    </row>
    <row r="483" spans="1:82" ht="16.5" customHeight="1" x14ac:dyDescent="0.3">
      <c r="A483" s="23"/>
      <c r="B483" s="23"/>
      <c r="C483" s="23"/>
      <c r="D483" s="23"/>
      <c r="E483" s="23"/>
      <c r="F483" s="23"/>
      <c r="G483" s="23"/>
      <c r="H483" s="21"/>
      <c r="I483" s="24"/>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c r="BX483" s="21"/>
      <c r="BY483" s="21"/>
      <c r="BZ483" s="21"/>
      <c r="CA483" s="21"/>
      <c r="CB483" s="21"/>
      <c r="CC483" s="21"/>
      <c r="CD483" s="21"/>
    </row>
    <row r="484" spans="1:82" ht="16.5" customHeight="1" x14ac:dyDescent="0.3">
      <c r="A484" s="23"/>
      <c r="B484" s="23"/>
      <c r="C484" s="23"/>
      <c r="D484" s="23"/>
      <c r="E484" s="23"/>
      <c r="F484" s="23"/>
      <c r="G484" s="23"/>
      <c r="H484" s="21"/>
      <c r="I484" s="24"/>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c r="BM484" s="21"/>
      <c r="BN484" s="21"/>
      <c r="BO484" s="21"/>
      <c r="BP484" s="21"/>
      <c r="BQ484" s="21"/>
      <c r="BR484" s="21"/>
      <c r="BS484" s="21"/>
      <c r="BT484" s="21"/>
      <c r="BU484" s="21"/>
      <c r="BV484" s="21"/>
      <c r="BW484" s="21"/>
      <c r="BX484" s="21"/>
      <c r="BY484" s="21"/>
      <c r="BZ484" s="21"/>
      <c r="CA484" s="21"/>
      <c r="CB484" s="21"/>
      <c r="CC484" s="21"/>
      <c r="CD484" s="21"/>
    </row>
    <row r="485" spans="1:82" ht="16.5" customHeight="1" x14ac:dyDescent="0.3">
      <c r="A485" s="23"/>
      <c r="B485" s="23"/>
      <c r="C485" s="23"/>
      <c r="D485" s="23"/>
      <c r="E485" s="23"/>
      <c r="F485" s="23"/>
      <c r="G485" s="23"/>
      <c r="H485" s="21"/>
      <c r="I485" s="24"/>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c r="BX485" s="21"/>
      <c r="BY485" s="21"/>
      <c r="BZ485" s="21"/>
      <c r="CA485" s="21"/>
      <c r="CB485" s="21"/>
      <c r="CC485" s="21"/>
      <c r="CD485" s="21"/>
    </row>
    <row r="486" spans="1:82" ht="16.5" customHeight="1" x14ac:dyDescent="0.3">
      <c r="A486" s="23"/>
      <c r="B486" s="23"/>
      <c r="C486" s="23"/>
      <c r="D486" s="23"/>
      <c r="E486" s="23"/>
      <c r="F486" s="23"/>
      <c r="G486" s="23"/>
      <c r="H486" s="21"/>
      <c r="I486" s="24"/>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row>
    <row r="487" spans="1:82" ht="16.5" customHeight="1" x14ac:dyDescent="0.3">
      <c r="A487" s="23"/>
      <c r="B487" s="23"/>
      <c r="C487" s="23"/>
      <c r="D487" s="23"/>
      <c r="E487" s="23"/>
      <c r="F487" s="23"/>
      <c r="G487" s="23"/>
      <c r="H487" s="21"/>
      <c r="I487" s="24"/>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c r="BX487" s="21"/>
      <c r="BY487" s="21"/>
      <c r="BZ487" s="21"/>
      <c r="CA487" s="21"/>
      <c r="CB487" s="21"/>
      <c r="CC487" s="21"/>
      <c r="CD487" s="21"/>
    </row>
    <row r="488" spans="1:82" ht="16.5" customHeight="1" x14ac:dyDescent="0.3">
      <c r="A488" s="23"/>
      <c r="B488" s="23"/>
      <c r="C488" s="23"/>
      <c r="D488" s="23"/>
      <c r="E488" s="23"/>
      <c r="F488" s="23"/>
      <c r="G488" s="23"/>
      <c r="H488" s="21"/>
      <c r="I488" s="24"/>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c r="BX488" s="21"/>
      <c r="BY488" s="21"/>
      <c r="BZ488" s="21"/>
      <c r="CA488" s="21"/>
      <c r="CB488" s="21"/>
      <c r="CC488" s="21"/>
      <c r="CD488" s="21"/>
    </row>
    <row r="489" spans="1:82" ht="16.5" customHeight="1" x14ac:dyDescent="0.3">
      <c r="A489" s="23"/>
      <c r="B489" s="23"/>
      <c r="C489" s="23"/>
      <c r="D489" s="23"/>
      <c r="E489" s="23"/>
      <c r="F489" s="23"/>
      <c r="G489" s="23"/>
      <c r="H489" s="21"/>
      <c r="I489" s="24"/>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c r="BX489" s="21"/>
      <c r="BY489" s="21"/>
      <c r="BZ489" s="21"/>
      <c r="CA489" s="21"/>
      <c r="CB489" s="21"/>
      <c r="CC489" s="21"/>
      <c r="CD489" s="21"/>
    </row>
    <row r="490" spans="1:82" ht="16.5" customHeight="1" x14ac:dyDescent="0.3">
      <c r="A490" s="23"/>
      <c r="B490" s="23"/>
      <c r="C490" s="23"/>
      <c r="D490" s="23"/>
      <c r="E490" s="23"/>
      <c r="F490" s="23"/>
      <c r="G490" s="23"/>
      <c r="H490" s="21"/>
      <c r="I490" s="24"/>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c r="BM490" s="21"/>
      <c r="BN490" s="21"/>
      <c r="BO490" s="21"/>
      <c r="BP490" s="21"/>
      <c r="BQ490" s="21"/>
      <c r="BR490" s="21"/>
      <c r="BS490" s="21"/>
      <c r="BT490" s="21"/>
      <c r="BU490" s="21"/>
      <c r="BV490" s="21"/>
      <c r="BW490" s="21"/>
      <c r="BX490" s="21"/>
      <c r="BY490" s="21"/>
      <c r="BZ490" s="21"/>
      <c r="CA490" s="21"/>
      <c r="CB490" s="21"/>
      <c r="CC490" s="21"/>
      <c r="CD490" s="21"/>
    </row>
    <row r="491" spans="1:82" ht="16.5" customHeight="1" x14ac:dyDescent="0.3">
      <c r="A491" s="23"/>
      <c r="B491" s="23"/>
      <c r="C491" s="23"/>
      <c r="D491" s="23"/>
      <c r="E491" s="23"/>
      <c r="F491" s="23"/>
      <c r="G491" s="23"/>
      <c r="H491" s="21"/>
      <c r="I491" s="24"/>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c r="BX491" s="21"/>
      <c r="BY491" s="21"/>
      <c r="BZ491" s="21"/>
      <c r="CA491" s="21"/>
      <c r="CB491" s="21"/>
      <c r="CC491" s="21"/>
      <c r="CD491" s="21"/>
    </row>
    <row r="492" spans="1:82" ht="16.5" customHeight="1" x14ac:dyDescent="0.3">
      <c r="A492" s="23"/>
      <c r="B492" s="23"/>
      <c r="C492" s="23"/>
      <c r="D492" s="23"/>
      <c r="E492" s="23"/>
      <c r="F492" s="23"/>
      <c r="G492" s="23"/>
      <c r="H492" s="21"/>
      <c r="I492" s="24"/>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c r="BX492" s="21"/>
      <c r="BY492" s="21"/>
      <c r="BZ492" s="21"/>
      <c r="CA492" s="21"/>
      <c r="CB492" s="21"/>
      <c r="CC492" s="21"/>
      <c r="CD492" s="21"/>
    </row>
    <row r="493" spans="1:82" ht="16.5" customHeight="1" x14ac:dyDescent="0.3">
      <c r="A493" s="23"/>
      <c r="B493" s="23"/>
      <c r="C493" s="23"/>
      <c r="D493" s="23"/>
      <c r="E493" s="23"/>
      <c r="F493" s="23"/>
      <c r="G493" s="23"/>
      <c r="H493" s="21"/>
      <c r="I493" s="24"/>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c r="BX493" s="21"/>
      <c r="BY493" s="21"/>
      <c r="BZ493" s="21"/>
      <c r="CA493" s="21"/>
      <c r="CB493" s="21"/>
      <c r="CC493" s="21"/>
      <c r="CD493" s="21"/>
    </row>
    <row r="494" spans="1:82" ht="16.5" customHeight="1" x14ac:dyDescent="0.3">
      <c r="A494" s="23"/>
      <c r="B494" s="23"/>
      <c r="C494" s="23"/>
      <c r="D494" s="23"/>
      <c r="E494" s="23"/>
      <c r="F494" s="23"/>
      <c r="G494" s="23"/>
      <c r="H494" s="21"/>
      <c r="I494" s="24"/>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c r="BX494" s="21"/>
      <c r="BY494" s="21"/>
      <c r="BZ494" s="21"/>
      <c r="CA494" s="21"/>
      <c r="CB494" s="21"/>
      <c r="CC494" s="21"/>
      <c r="CD494" s="21"/>
    </row>
    <row r="495" spans="1:82" ht="16.5" customHeight="1" x14ac:dyDescent="0.3">
      <c r="A495" s="23"/>
      <c r="B495" s="23"/>
      <c r="C495" s="23"/>
      <c r="D495" s="23"/>
      <c r="E495" s="23"/>
      <c r="F495" s="23"/>
      <c r="G495" s="23"/>
      <c r="H495" s="21"/>
      <c r="I495" s="24"/>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row>
    <row r="496" spans="1:82" ht="16.5" customHeight="1" x14ac:dyDescent="0.3">
      <c r="A496" s="23"/>
      <c r="B496" s="23"/>
      <c r="C496" s="23"/>
      <c r="D496" s="23"/>
      <c r="E496" s="23"/>
      <c r="F496" s="23"/>
      <c r="G496" s="23"/>
      <c r="H496" s="21"/>
      <c r="I496" s="24"/>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row>
    <row r="497" spans="1:82" ht="16.5" customHeight="1" x14ac:dyDescent="0.3">
      <c r="A497" s="23"/>
      <c r="B497" s="23"/>
      <c r="C497" s="23"/>
      <c r="D497" s="23"/>
      <c r="E497" s="23"/>
      <c r="F497" s="23"/>
      <c r="G497" s="23"/>
      <c r="H497" s="21"/>
      <c r="I497" s="24"/>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row>
    <row r="498" spans="1:82" ht="16.5" customHeight="1" x14ac:dyDescent="0.3">
      <c r="A498" s="23"/>
      <c r="B498" s="23"/>
      <c r="C498" s="23"/>
      <c r="D498" s="23"/>
      <c r="E498" s="23"/>
      <c r="F498" s="23"/>
      <c r="G498" s="23"/>
      <c r="H498" s="21"/>
      <c r="I498" s="24"/>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row>
    <row r="499" spans="1:82" ht="16.5" customHeight="1" x14ac:dyDescent="0.3">
      <c r="A499" s="23"/>
      <c r="B499" s="23"/>
      <c r="C499" s="23"/>
      <c r="D499" s="23"/>
      <c r="E499" s="23"/>
      <c r="F499" s="23"/>
      <c r="G499" s="23"/>
      <c r="H499" s="21"/>
      <c r="I499" s="24"/>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row>
    <row r="500" spans="1:82" ht="16.5" customHeight="1" x14ac:dyDescent="0.3">
      <c r="A500" s="23"/>
      <c r="B500" s="23"/>
      <c r="C500" s="23"/>
      <c r="D500" s="23"/>
      <c r="E500" s="23"/>
      <c r="F500" s="23"/>
      <c r="G500" s="23"/>
      <c r="H500" s="21"/>
      <c r="I500" s="24"/>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row>
    <row r="501" spans="1:82" ht="16.5" customHeight="1" x14ac:dyDescent="0.3">
      <c r="A501" s="23"/>
      <c r="B501" s="23"/>
      <c r="C501" s="23"/>
      <c r="D501" s="23"/>
      <c r="E501" s="23"/>
      <c r="F501" s="23"/>
      <c r="G501" s="23"/>
      <c r="H501" s="21"/>
      <c r="I501" s="24"/>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row>
    <row r="502" spans="1:82" ht="16.5" customHeight="1" x14ac:dyDescent="0.3">
      <c r="A502" s="23"/>
      <c r="B502" s="23"/>
      <c r="C502" s="23"/>
      <c r="D502" s="23"/>
      <c r="E502" s="23"/>
      <c r="F502" s="23"/>
      <c r="G502" s="23"/>
      <c r="H502" s="21"/>
      <c r="I502" s="24"/>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row>
    <row r="503" spans="1:82" ht="16.5" customHeight="1" x14ac:dyDescent="0.3">
      <c r="A503" s="23"/>
      <c r="B503" s="23"/>
      <c r="C503" s="23"/>
      <c r="D503" s="23"/>
      <c r="E503" s="23"/>
      <c r="F503" s="23"/>
      <c r="G503" s="23"/>
      <c r="H503" s="21"/>
      <c r="I503" s="24"/>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row>
    <row r="504" spans="1:82" ht="16.5" customHeight="1" x14ac:dyDescent="0.3">
      <c r="A504" s="23"/>
      <c r="B504" s="23"/>
      <c r="C504" s="23"/>
      <c r="D504" s="23"/>
      <c r="E504" s="23"/>
      <c r="F504" s="23"/>
      <c r="G504" s="23"/>
      <c r="H504" s="21"/>
      <c r="I504" s="24"/>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row>
    <row r="505" spans="1:82" ht="16.5" customHeight="1" x14ac:dyDescent="0.3">
      <c r="A505" s="23"/>
      <c r="B505" s="23"/>
      <c r="C505" s="23"/>
      <c r="D505" s="23"/>
      <c r="E505" s="23"/>
      <c r="F505" s="23"/>
      <c r="G505" s="23"/>
      <c r="H505" s="21"/>
      <c r="I505" s="24"/>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c r="BX505" s="21"/>
      <c r="BY505" s="21"/>
      <c r="BZ505" s="21"/>
      <c r="CA505" s="21"/>
      <c r="CB505" s="21"/>
      <c r="CC505" s="21"/>
      <c r="CD505" s="21"/>
    </row>
    <row r="506" spans="1:82" ht="16.5" customHeight="1" x14ac:dyDescent="0.3">
      <c r="A506" s="23"/>
      <c r="B506" s="23"/>
      <c r="C506" s="23"/>
      <c r="D506" s="23"/>
      <c r="E506" s="23"/>
      <c r="F506" s="23"/>
      <c r="G506" s="23"/>
      <c r="H506" s="21"/>
      <c r="I506" s="24"/>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row>
    <row r="507" spans="1:82" ht="16.5" customHeight="1" x14ac:dyDescent="0.3">
      <c r="A507" s="23"/>
      <c r="B507" s="23"/>
      <c r="C507" s="23"/>
      <c r="D507" s="23"/>
      <c r="E507" s="23"/>
      <c r="F507" s="23"/>
      <c r="G507" s="23"/>
      <c r="H507" s="21"/>
      <c r="I507" s="24"/>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row>
    <row r="508" spans="1:82" ht="16.5" customHeight="1" x14ac:dyDescent="0.3">
      <c r="A508" s="23"/>
      <c r="B508" s="23"/>
      <c r="C508" s="23"/>
      <c r="D508" s="23"/>
      <c r="E508" s="23"/>
      <c r="F508" s="23"/>
      <c r="G508" s="23"/>
      <c r="H508" s="21"/>
      <c r="I508" s="24"/>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c r="BX508" s="21"/>
      <c r="BY508" s="21"/>
      <c r="BZ508" s="21"/>
      <c r="CA508" s="21"/>
      <c r="CB508" s="21"/>
      <c r="CC508" s="21"/>
      <c r="CD508" s="21"/>
    </row>
    <row r="509" spans="1:82" ht="16.5" customHeight="1" x14ac:dyDescent="0.3">
      <c r="A509" s="23"/>
      <c r="B509" s="23"/>
      <c r="C509" s="23"/>
      <c r="D509" s="23"/>
      <c r="E509" s="23"/>
      <c r="F509" s="23"/>
      <c r="G509" s="23"/>
      <c r="H509" s="21"/>
      <c r="I509" s="24"/>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row>
    <row r="510" spans="1:82" ht="16.5" customHeight="1" x14ac:dyDescent="0.3">
      <c r="A510" s="23"/>
      <c r="B510" s="23"/>
      <c r="C510" s="23"/>
      <c r="D510" s="23"/>
      <c r="E510" s="23"/>
      <c r="F510" s="23"/>
      <c r="G510" s="23"/>
      <c r="H510" s="21"/>
      <c r="I510" s="24"/>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row>
    <row r="511" spans="1:82" ht="16.5" customHeight="1" x14ac:dyDescent="0.3">
      <c r="A511" s="23"/>
      <c r="B511" s="23"/>
      <c r="C511" s="23"/>
      <c r="D511" s="23"/>
      <c r="E511" s="23"/>
      <c r="F511" s="23"/>
      <c r="G511" s="23"/>
      <c r="H511" s="21"/>
      <c r="I511" s="24"/>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c r="BX511" s="21"/>
      <c r="BY511" s="21"/>
      <c r="BZ511" s="21"/>
      <c r="CA511" s="21"/>
      <c r="CB511" s="21"/>
      <c r="CC511" s="21"/>
      <c r="CD511" s="21"/>
    </row>
    <row r="512" spans="1:82" ht="16.5" customHeight="1" x14ac:dyDescent="0.3">
      <c r="A512" s="23"/>
      <c r="B512" s="23"/>
      <c r="C512" s="23"/>
      <c r="D512" s="23"/>
      <c r="E512" s="23"/>
      <c r="F512" s="23"/>
      <c r="G512" s="23"/>
      <c r="H512" s="21"/>
      <c r="I512" s="24"/>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row>
    <row r="513" spans="1:82" ht="16.5" customHeight="1" x14ac:dyDescent="0.3">
      <c r="A513" s="23"/>
      <c r="B513" s="23"/>
      <c r="C513" s="23"/>
      <c r="D513" s="23"/>
      <c r="E513" s="23"/>
      <c r="F513" s="23"/>
      <c r="G513" s="23"/>
      <c r="H513" s="21"/>
      <c r="I513" s="24"/>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row>
    <row r="514" spans="1:82" ht="16.5" customHeight="1" x14ac:dyDescent="0.3">
      <c r="A514" s="23"/>
      <c r="B514" s="23"/>
      <c r="C514" s="23"/>
      <c r="D514" s="23"/>
      <c r="E514" s="23"/>
      <c r="F514" s="23"/>
      <c r="G514" s="23"/>
      <c r="H514" s="21"/>
      <c r="I514" s="24"/>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c r="BX514" s="21"/>
      <c r="BY514" s="21"/>
      <c r="BZ514" s="21"/>
      <c r="CA514" s="21"/>
      <c r="CB514" s="21"/>
      <c r="CC514" s="21"/>
      <c r="CD514" s="21"/>
    </row>
    <row r="515" spans="1:82" ht="16.5" customHeight="1" x14ac:dyDescent="0.3">
      <c r="A515" s="23"/>
      <c r="B515" s="23"/>
      <c r="C515" s="23"/>
      <c r="D515" s="23"/>
      <c r="E515" s="23"/>
      <c r="F515" s="23"/>
      <c r="G515" s="23"/>
      <c r="H515" s="21"/>
      <c r="I515" s="24"/>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row>
    <row r="516" spans="1:82" ht="16.5" customHeight="1" x14ac:dyDescent="0.3">
      <c r="A516" s="23"/>
      <c r="B516" s="23"/>
      <c r="C516" s="23"/>
      <c r="D516" s="23"/>
      <c r="E516" s="23"/>
      <c r="F516" s="23"/>
      <c r="G516" s="23"/>
      <c r="H516" s="21"/>
      <c r="I516" s="24"/>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row>
    <row r="517" spans="1:82" ht="16.5" customHeight="1" x14ac:dyDescent="0.3">
      <c r="A517" s="23"/>
      <c r="B517" s="23"/>
      <c r="C517" s="23"/>
      <c r="D517" s="23"/>
      <c r="E517" s="23"/>
      <c r="F517" s="23"/>
      <c r="G517" s="23"/>
      <c r="H517" s="21"/>
      <c r="I517" s="24"/>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row>
    <row r="518" spans="1:82" ht="16.5" customHeight="1" x14ac:dyDescent="0.3">
      <c r="A518" s="23"/>
      <c r="B518" s="23"/>
      <c r="C518" s="23"/>
      <c r="D518" s="23"/>
      <c r="E518" s="23"/>
      <c r="F518" s="23"/>
      <c r="G518" s="23"/>
      <c r="H518" s="21"/>
      <c r="I518" s="24"/>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row>
    <row r="519" spans="1:82" ht="16.5" customHeight="1" x14ac:dyDescent="0.3">
      <c r="A519" s="23"/>
      <c r="B519" s="23"/>
      <c r="C519" s="23"/>
      <c r="D519" s="23"/>
      <c r="E519" s="23"/>
      <c r="F519" s="23"/>
      <c r="G519" s="23"/>
      <c r="H519" s="21"/>
      <c r="I519" s="24"/>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row>
    <row r="520" spans="1:82" ht="16.5" customHeight="1" x14ac:dyDescent="0.3">
      <c r="A520" s="23"/>
      <c r="B520" s="23"/>
      <c r="C520" s="23"/>
      <c r="D520" s="23"/>
      <c r="E520" s="23"/>
      <c r="F520" s="23"/>
      <c r="G520" s="23"/>
      <c r="H520" s="21"/>
      <c r="I520" s="24"/>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c r="AX520" s="21"/>
      <c r="AY520" s="21"/>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c r="BX520" s="21"/>
      <c r="BY520" s="21"/>
      <c r="BZ520" s="21"/>
      <c r="CA520" s="21"/>
      <c r="CB520" s="21"/>
      <c r="CC520" s="21"/>
      <c r="CD520" s="21"/>
    </row>
    <row r="521" spans="1:82" ht="16.5" customHeight="1" x14ac:dyDescent="0.3">
      <c r="A521" s="23"/>
      <c r="B521" s="23"/>
      <c r="C521" s="23"/>
      <c r="D521" s="23"/>
      <c r="E521" s="23"/>
      <c r="F521" s="23"/>
      <c r="G521" s="23"/>
      <c r="H521" s="21"/>
      <c r="I521" s="24"/>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row>
    <row r="522" spans="1:82" ht="16.5" customHeight="1" x14ac:dyDescent="0.3">
      <c r="A522" s="23"/>
      <c r="B522" s="23"/>
      <c r="C522" s="23"/>
      <c r="D522" s="23"/>
      <c r="E522" s="23"/>
      <c r="F522" s="23"/>
      <c r="G522" s="23"/>
      <c r="H522" s="21"/>
      <c r="I522" s="24"/>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row>
    <row r="523" spans="1:82" ht="16.5" customHeight="1" x14ac:dyDescent="0.3">
      <c r="A523" s="23"/>
      <c r="B523" s="23"/>
      <c r="C523" s="23"/>
      <c r="D523" s="23"/>
      <c r="E523" s="23"/>
      <c r="F523" s="23"/>
      <c r="G523" s="23"/>
      <c r="H523" s="21"/>
      <c r="I523" s="24"/>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c r="AV523" s="21"/>
      <c r="AW523" s="21"/>
      <c r="AX523" s="21"/>
      <c r="AY523" s="21"/>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c r="BX523" s="21"/>
      <c r="BY523" s="21"/>
      <c r="BZ523" s="21"/>
      <c r="CA523" s="21"/>
      <c r="CB523" s="21"/>
      <c r="CC523" s="21"/>
      <c r="CD523" s="21"/>
    </row>
    <row r="524" spans="1:82" ht="16.5" customHeight="1" x14ac:dyDescent="0.3">
      <c r="A524" s="23"/>
      <c r="B524" s="23"/>
      <c r="C524" s="23"/>
      <c r="D524" s="23"/>
      <c r="E524" s="23"/>
      <c r="F524" s="23"/>
      <c r="G524" s="23"/>
      <c r="H524" s="21"/>
      <c r="I524" s="24"/>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row>
    <row r="525" spans="1:82" ht="16.5" customHeight="1" x14ac:dyDescent="0.3">
      <c r="A525" s="23"/>
      <c r="B525" s="23"/>
      <c r="C525" s="23"/>
      <c r="D525" s="23"/>
      <c r="E525" s="23"/>
      <c r="F525" s="23"/>
      <c r="G525" s="23"/>
      <c r="H525" s="21"/>
      <c r="I525" s="24"/>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row>
    <row r="526" spans="1:82" ht="16.5" customHeight="1" x14ac:dyDescent="0.3">
      <c r="A526" s="23"/>
      <c r="B526" s="23"/>
      <c r="C526" s="23"/>
      <c r="D526" s="23"/>
      <c r="E526" s="23"/>
      <c r="F526" s="23"/>
      <c r="G526" s="23"/>
      <c r="H526" s="21"/>
      <c r="I526" s="24"/>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row>
    <row r="527" spans="1:82" ht="16.5" customHeight="1" x14ac:dyDescent="0.3">
      <c r="A527" s="23"/>
      <c r="B527" s="23"/>
      <c r="C527" s="23"/>
      <c r="D527" s="23"/>
      <c r="E527" s="23"/>
      <c r="F527" s="23"/>
      <c r="G527" s="23"/>
      <c r="H527" s="21"/>
      <c r="I527" s="24"/>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row>
    <row r="528" spans="1:82" ht="16.5" customHeight="1" x14ac:dyDescent="0.3">
      <c r="A528" s="23"/>
      <c r="B528" s="23"/>
      <c r="C528" s="23"/>
      <c r="D528" s="23"/>
      <c r="E528" s="23"/>
      <c r="F528" s="23"/>
      <c r="G528" s="23"/>
      <c r="H528" s="21"/>
      <c r="I528" s="24"/>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row>
    <row r="529" spans="1:82" ht="16.5" customHeight="1" x14ac:dyDescent="0.3">
      <c r="A529" s="23"/>
      <c r="B529" s="23"/>
      <c r="C529" s="23"/>
      <c r="D529" s="23"/>
      <c r="E529" s="23"/>
      <c r="F529" s="23"/>
      <c r="G529" s="23"/>
      <c r="H529" s="21"/>
      <c r="I529" s="24"/>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row>
    <row r="530" spans="1:82" ht="16.5" customHeight="1" x14ac:dyDescent="0.3">
      <c r="A530" s="23"/>
      <c r="B530" s="23"/>
      <c r="C530" s="23"/>
      <c r="D530" s="23"/>
      <c r="E530" s="23"/>
      <c r="F530" s="23"/>
      <c r="G530" s="23"/>
      <c r="H530" s="21"/>
      <c r="I530" s="24"/>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row>
    <row r="531" spans="1:82" ht="16.5" customHeight="1" x14ac:dyDescent="0.3">
      <c r="A531" s="23"/>
      <c r="B531" s="23"/>
      <c r="C531" s="23"/>
      <c r="D531" s="23"/>
      <c r="E531" s="23"/>
      <c r="F531" s="23"/>
      <c r="G531" s="23"/>
      <c r="H531" s="21"/>
      <c r="I531" s="24"/>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row>
    <row r="532" spans="1:82" ht="16.5" customHeight="1" x14ac:dyDescent="0.3">
      <c r="A532" s="23"/>
      <c r="B532" s="23"/>
      <c r="C532" s="23"/>
      <c r="D532" s="23"/>
      <c r="E532" s="23"/>
      <c r="F532" s="23"/>
      <c r="G532" s="23"/>
      <c r="H532" s="21"/>
      <c r="I532" s="24"/>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c r="AX532" s="21"/>
      <c r="AY532" s="21"/>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c r="BX532" s="21"/>
      <c r="BY532" s="21"/>
      <c r="BZ532" s="21"/>
      <c r="CA532" s="21"/>
      <c r="CB532" s="21"/>
      <c r="CC532" s="21"/>
      <c r="CD532" s="21"/>
    </row>
    <row r="533" spans="1:82" ht="16.5" customHeight="1" x14ac:dyDescent="0.3">
      <c r="A533" s="23"/>
      <c r="B533" s="23"/>
      <c r="C533" s="23"/>
      <c r="D533" s="23"/>
      <c r="E533" s="23"/>
      <c r="F533" s="23"/>
      <c r="G533" s="23"/>
      <c r="H533" s="21"/>
      <c r="I533" s="24"/>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row>
    <row r="534" spans="1:82" ht="16.5" customHeight="1" x14ac:dyDescent="0.3">
      <c r="A534" s="23"/>
      <c r="B534" s="23"/>
      <c r="C534" s="23"/>
      <c r="D534" s="23"/>
      <c r="E534" s="23"/>
      <c r="F534" s="23"/>
      <c r="G534" s="23"/>
      <c r="H534" s="21"/>
      <c r="I534" s="24"/>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c r="BX534" s="21"/>
      <c r="BY534" s="21"/>
      <c r="BZ534" s="21"/>
      <c r="CA534" s="21"/>
      <c r="CB534" s="21"/>
      <c r="CC534" s="21"/>
      <c r="CD534" s="21"/>
    </row>
    <row r="535" spans="1:82" ht="16.5" customHeight="1" x14ac:dyDescent="0.3">
      <c r="A535" s="23"/>
      <c r="B535" s="23"/>
      <c r="C535" s="23"/>
      <c r="D535" s="23"/>
      <c r="E535" s="23"/>
      <c r="F535" s="23"/>
      <c r="G535" s="23"/>
      <c r="H535" s="21"/>
      <c r="I535" s="24"/>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c r="BX535" s="21"/>
      <c r="BY535" s="21"/>
      <c r="BZ535" s="21"/>
      <c r="CA535" s="21"/>
      <c r="CB535" s="21"/>
      <c r="CC535" s="21"/>
      <c r="CD535" s="21"/>
    </row>
    <row r="536" spans="1:82" ht="16.5" customHeight="1" x14ac:dyDescent="0.3">
      <c r="A536" s="23"/>
      <c r="B536" s="23"/>
      <c r="C536" s="23"/>
      <c r="D536" s="23"/>
      <c r="E536" s="23"/>
      <c r="F536" s="23"/>
      <c r="G536" s="23"/>
      <c r="H536" s="21"/>
      <c r="I536" s="24"/>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row>
    <row r="537" spans="1:82" ht="16.5" customHeight="1" x14ac:dyDescent="0.3">
      <c r="A537" s="23"/>
      <c r="B537" s="23"/>
      <c r="C537" s="23"/>
      <c r="D537" s="23"/>
      <c r="E537" s="23"/>
      <c r="F537" s="23"/>
      <c r="G537" s="23"/>
      <c r="H537" s="21"/>
      <c r="I537" s="24"/>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c r="BX537" s="21"/>
      <c r="BY537" s="21"/>
      <c r="BZ537" s="21"/>
      <c r="CA537" s="21"/>
      <c r="CB537" s="21"/>
      <c r="CC537" s="21"/>
      <c r="CD537" s="21"/>
    </row>
    <row r="538" spans="1:82" ht="16.5" customHeight="1" x14ac:dyDescent="0.3">
      <c r="A538" s="23"/>
      <c r="B538" s="23"/>
      <c r="C538" s="23"/>
      <c r="D538" s="23"/>
      <c r="E538" s="23"/>
      <c r="F538" s="23"/>
      <c r="G538" s="23"/>
      <c r="H538" s="21"/>
      <c r="I538" s="24"/>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c r="AX538" s="21"/>
      <c r="AY538" s="21"/>
      <c r="AZ538" s="21"/>
      <c r="BA538" s="21"/>
      <c r="BB538" s="21"/>
      <c r="BC538" s="21"/>
      <c r="BD538" s="21"/>
      <c r="BE538" s="21"/>
      <c r="BF538" s="21"/>
      <c r="BG538" s="21"/>
      <c r="BH538" s="21"/>
      <c r="BI538" s="21"/>
      <c r="BJ538" s="21"/>
      <c r="BK538" s="21"/>
      <c r="BL538" s="21"/>
      <c r="BM538" s="21"/>
      <c r="BN538" s="21"/>
      <c r="BO538" s="21"/>
      <c r="BP538" s="21"/>
      <c r="BQ538" s="21"/>
      <c r="BR538" s="21"/>
      <c r="BS538" s="21"/>
      <c r="BT538" s="21"/>
      <c r="BU538" s="21"/>
      <c r="BV538" s="21"/>
      <c r="BW538" s="21"/>
      <c r="BX538" s="21"/>
      <c r="BY538" s="21"/>
      <c r="BZ538" s="21"/>
      <c r="CA538" s="21"/>
      <c r="CB538" s="21"/>
      <c r="CC538" s="21"/>
      <c r="CD538" s="21"/>
    </row>
    <row r="539" spans="1:82" ht="16.5" customHeight="1" x14ac:dyDescent="0.3">
      <c r="A539" s="23"/>
      <c r="B539" s="23"/>
      <c r="C539" s="23"/>
      <c r="D539" s="23"/>
      <c r="E539" s="23"/>
      <c r="F539" s="23"/>
      <c r="G539" s="23"/>
      <c r="H539" s="21"/>
      <c r="I539" s="24"/>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c r="BX539" s="21"/>
      <c r="BY539" s="21"/>
      <c r="BZ539" s="21"/>
      <c r="CA539" s="21"/>
      <c r="CB539" s="21"/>
      <c r="CC539" s="21"/>
      <c r="CD539" s="21"/>
    </row>
    <row r="540" spans="1:82" ht="16.5" customHeight="1" x14ac:dyDescent="0.3">
      <c r="A540" s="23"/>
      <c r="B540" s="23"/>
      <c r="C540" s="23"/>
      <c r="D540" s="23"/>
      <c r="E540" s="23"/>
      <c r="F540" s="23"/>
      <c r="G540" s="23"/>
      <c r="H540" s="21"/>
      <c r="I540" s="24"/>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c r="BX540" s="21"/>
      <c r="BY540" s="21"/>
      <c r="BZ540" s="21"/>
      <c r="CA540" s="21"/>
      <c r="CB540" s="21"/>
      <c r="CC540" s="21"/>
      <c r="CD540" s="21"/>
    </row>
    <row r="541" spans="1:82" ht="16.5" customHeight="1" x14ac:dyDescent="0.3">
      <c r="A541" s="23"/>
      <c r="B541" s="23"/>
      <c r="C541" s="23"/>
      <c r="D541" s="23"/>
      <c r="E541" s="23"/>
      <c r="F541" s="23"/>
      <c r="G541" s="23"/>
      <c r="H541" s="21"/>
      <c r="I541" s="24"/>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21"/>
      <c r="BC541" s="21"/>
      <c r="BD541" s="21"/>
      <c r="BE541" s="21"/>
      <c r="BF541" s="21"/>
      <c r="BG541" s="21"/>
      <c r="BH541" s="21"/>
      <c r="BI541" s="21"/>
      <c r="BJ541" s="21"/>
      <c r="BK541" s="21"/>
      <c r="BL541" s="21"/>
      <c r="BM541" s="21"/>
      <c r="BN541" s="21"/>
      <c r="BO541" s="21"/>
      <c r="BP541" s="21"/>
      <c r="BQ541" s="21"/>
      <c r="BR541" s="21"/>
      <c r="BS541" s="21"/>
      <c r="BT541" s="21"/>
      <c r="BU541" s="21"/>
      <c r="BV541" s="21"/>
      <c r="BW541" s="21"/>
      <c r="BX541" s="21"/>
      <c r="BY541" s="21"/>
      <c r="BZ541" s="21"/>
      <c r="CA541" s="21"/>
      <c r="CB541" s="21"/>
      <c r="CC541" s="21"/>
      <c r="CD541" s="21"/>
    </row>
    <row r="542" spans="1:82" ht="16.5" customHeight="1" x14ac:dyDescent="0.3">
      <c r="A542" s="23"/>
      <c r="B542" s="23"/>
      <c r="C542" s="23"/>
      <c r="D542" s="23"/>
      <c r="E542" s="23"/>
      <c r="F542" s="23"/>
      <c r="G542" s="23"/>
      <c r="H542" s="21"/>
      <c r="I542" s="24"/>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c r="BX542" s="21"/>
      <c r="BY542" s="21"/>
      <c r="BZ542" s="21"/>
      <c r="CA542" s="21"/>
      <c r="CB542" s="21"/>
      <c r="CC542" s="21"/>
      <c r="CD542" s="21"/>
    </row>
    <row r="543" spans="1:82" ht="16.5" customHeight="1" x14ac:dyDescent="0.3">
      <c r="A543" s="23"/>
      <c r="B543" s="23"/>
      <c r="C543" s="23"/>
      <c r="D543" s="23"/>
      <c r="E543" s="23"/>
      <c r="F543" s="23"/>
      <c r="G543" s="23"/>
      <c r="H543" s="21"/>
      <c r="I543" s="24"/>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c r="BX543" s="21"/>
      <c r="BY543" s="21"/>
      <c r="BZ543" s="21"/>
      <c r="CA543" s="21"/>
      <c r="CB543" s="21"/>
      <c r="CC543" s="21"/>
      <c r="CD543" s="21"/>
    </row>
    <row r="544" spans="1:82" ht="16.5" customHeight="1" x14ac:dyDescent="0.3">
      <c r="A544" s="23"/>
      <c r="B544" s="23"/>
      <c r="C544" s="23"/>
      <c r="D544" s="23"/>
      <c r="E544" s="23"/>
      <c r="F544" s="23"/>
      <c r="G544" s="23"/>
      <c r="H544" s="21"/>
      <c r="I544" s="24"/>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c r="AX544" s="21"/>
      <c r="AY544" s="21"/>
      <c r="AZ544" s="21"/>
      <c r="BA544" s="21"/>
      <c r="BB544" s="21"/>
      <c r="BC544" s="21"/>
      <c r="BD544" s="21"/>
      <c r="BE544" s="21"/>
      <c r="BF544" s="21"/>
      <c r="BG544" s="21"/>
      <c r="BH544" s="21"/>
      <c r="BI544" s="21"/>
      <c r="BJ544" s="21"/>
      <c r="BK544" s="21"/>
      <c r="BL544" s="21"/>
      <c r="BM544" s="21"/>
      <c r="BN544" s="21"/>
      <c r="BO544" s="21"/>
      <c r="BP544" s="21"/>
      <c r="BQ544" s="21"/>
      <c r="BR544" s="21"/>
      <c r="BS544" s="21"/>
      <c r="BT544" s="21"/>
      <c r="BU544" s="21"/>
      <c r="BV544" s="21"/>
      <c r="BW544" s="21"/>
      <c r="BX544" s="21"/>
      <c r="BY544" s="21"/>
      <c r="BZ544" s="21"/>
      <c r="CA544" s="21"/>
      <c r="CB544" s="21"/>
      <c r="CC544" s="21"/>
      <c r="CD544" s="21"/>
    </row>
    <row r="545" spans="1:82" ht="16.5" customHeight="1" x14ac:dyDescent="0.3">
      <c r="A545" s="23"/>
      <c r="B545" s="23"/>
      <c r="C545" s="23"/>
      <c r="D545" s="23"/>
      <c r="E545" s="23"/>
      <c r="F545" s="23"/>
      <c r="G545" s="23"/>
      <c r="H545" s="21"/>
      <c r="I545" s="24"/>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c r="BY545" s="21"/>
      <c r="BZ545" s="21"/>
      <c r="CA545" s="21"/>
      <c r="CB545" s="21"/>
      <c r="CC545" s="21"/>
      <c r="CD545" s="21"/>
    </row>
    <row r="546" spans="1:82" ht="16.5" customHeight="1" x14ac:dyDescent="0.3">
      <c r="A546" s="23"/>
      <c r="B546" s="23"/>
      <c r="C546" s="23"/>
      <c r="D546" s="23"/>
      <c r="E546" s="23"/>
      <c r="F546" s="23"/>
      <c r="G546" s="23"/>
      <c r="H546" s="21"/>
      <c r="I546" s="24"/>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row>
    <row r="547" spans="1:82" ht="16.5" customHeight="1" x14ac:dyDescent="0.3">
      <c r="A547" s="23"/>
      <c r="B547" s="23"/>
      <c r="C547" s="23"/>
      <c r="D547" s="23"/>
      <c r="E547" s="23"/>
      <c r="F547" s="23"/>
      <c r="G547" s="23"/>
      <c r="H547" s="21"/>
      <c r="I547" s="24"/>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c r="BX547" s="21"/>
      <c r="BY547" s="21"/>
      <c r="BZ547" s="21"/>
      <c r="CA547" s="21"/>
      <c r="CB547" s="21"/>
      <c r="CC547" s="21"/>
      <c r="CD547" s="21"/>
    </row>
    <row r="548" spans="1:82" ht="16.5" customHeight="1" x14ac:dyDescent="0.3">
      <c r="A548" s="23"/>
      <c r="B548" s="23"/>
      <c r="C548" s="23"/>
      <c r="D548" s="23"/>
      <c r="E548" s="23"/>
      <c r="F548" s="23"/>
      <c r="G548" s="23"/>
      <c r="H548" s="21"/>
      <c r="I548" s="24"/>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c r="BX548" s="21"/>
      <c r="BY548" s="21"/>
      <c r="BZ548" s="21"/>
      <c r="CA548" s="21"/>
      <c r="CB548" s="21"/>
      <c r="CC548" s="21"/>
      <c r="CD548" s="21"/>
    </row>
    <row r="549" spans="1:82" ht="16.5" customHeight="1" x14ac:dyDescent="0.3">
      <c r="A549" s="23"/>
      <c r="B549" s="23"/>
      <c r="C549" s="23"/>
      <c r="D549" s="23"/>
      <c r="E549" s="23"/>
      <c r="F549" s="23"/>
      <c r="G549" s="23"/>
      <c r="H549" s="21"/>
      <c r="I549" s="24"/>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c r="BX549" s="21"/>
      <c r="BY549" s="21"/>
      <c r="BZ549" s="21"/>
      <c r="CA549" s="21"/>
      <c r="CB549" s="21"/>
      <c r="CC549" s="21"/>
      <c r="CD549" s="21"/>
    </row>
    <row r="550" spans="1:82" ht="16.5" customHeight="1" x14ac:dyDescent="0.3">
      <c r="A550" s="23"/>
      <c r="B550" s="23"/>
      <c r="C550" s="23"/>
      <c r="D550" s="23"/>
      <c r="E550" s="23"/>
      <c r="F550" s="23"/>
      <c r="G550" s="23"/>
      <c r="H550" s="21"/>
      <c r="I550" s="24"/>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c r="AX550" s="21"/>
      <c r="AY550" s="21"/>
      <c r="AZ550" s="21"/>
      <c r="BA550" s="21"/>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c r="BX550" s="21"/>
      <c r="BY550" s="21"/>
      <c r="BZ550" s="21"/>
      <c r="CA550" s="21"/>
      <c r="CB550" s="21"/>
      <c r="CC550" s="21"/>
      <c r="CD550" s="21"/>
    </row>
    <row r="551" spans="1:82" ht="16.5" customHeight="1" x14ac:dyDescent="0.3">
      <c r="A551" s="23"/>
      <c r="B551" s="23"/>
      <c r="C551" s="23"/>
      <c r="D551" s="23"/>
      <c r="E551" s="23"/>
      <c r="F551" s="23"/>
      <c r="G551" s="23"/>
      <c r="H551" s="21"/>
      <c r="I551" s="24"/>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c r="BX551" s="21"/>
      <c r="BY551" s="21"/>
      <c r="BZ551" s="21"/>
      <c r="CA551" s="21"/>
      <c r="CB551" s="21"/>
      <c r="CC551" s="21"/>
      <c r="CD551" s="21"/>
    </row>
    <row r="552" spans="1:82" ht="16.5" customHeight="1" x14ac:dyDescent="0.3">
      <c r="A552" s="23"/>
      <c r="B552" s="23"/>
      <c r="C552" s="23"/>
      <c r="D552" s="23"/>
      <c r="E552" s="23"/>
      <c r="F552" s="23"/>
      <c r="G552" s="23"/>
      <c r="H552" s="21"/>
      <c r="I552" s="24"/>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c r="BJ552" s="21"/>
      <c r="BK552" s="21"/>
      <c r="BL552" s="21"/>
      <c r="BM552" s="21"/>
      <c r="BN552" s="21"/>
      <c r="BO552" s="21"/>
      <c r="BP552" s="21"/>
      <c r="BQ552" s="21"/>
      <c r="BR552" s="21"/>
      <c r="BS552" s="21"/>
      <c r="BT552" s="21"/>
      <c r="BU552" s="21"/>
      <c r="BV552" s="21"/>
      <c r="BW552" s="21"/>
      <c r="BX552" s="21"/>
      <c r="BY552" s="21"/>
      <c r="BZ552" s="21"/>
      <c r="CA552" s="21"/>
      <c r="CB552" s="21"/>
      <c r="CC552" s="21"/>
      <c r="CD552" s="21"/>
    </row>
    <row r="553" spans="1:82" ht="16.5" customHeight="1" x14ac:dyDescent="0.3">
      <c r="A553" s="23"/>
      <c r="B553" s="23"/>
      <c r="C553" s="23"/>
      <c r="D553" s="23"/>
      <c r="E553" s="23"/>
      <c r="F553" s="23"/>
      <c r="G553" s="23"/>
      <c r="H553" s="21"/>
      <c r="I553" s="24"/>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c r="AV553" s="21"/>
      <c r="AW553" s="21"/>
      <c r="AX553" s="21"/>
      <c r="AY553" s="21"/>
      <c r="AZ553" s="21"/>
      <c r="BA553" s="21"/>
      <c r="BB553" s="21"/>
      <c r="BC553" s="21"/>
      <c r="BD553" s="21"/>
      <c r="BE553" s="21"/>
      <c r="BF553" s="21"/>
      <c r="BG553" s="21"/>
      <c r="BH553" s="21"/>
      <c r="BI553" s="21"/>
      <c r="BJ553" s="21"/>
      <c r="BK553" s="21"/>
      <c r="BL553" s="21"/>
      <c r="BM553" s="21"/>
      <c r="BN553" s="21"/>
      <c r="BO553" s="21"/>
      <c r="BP553" s="21"/>
      <c r="BQ553" s="21"/>
      <c r="BR553" s="21"/>
      <c r="BS553" s="21"/>
      <c r="BT553" s="21"/>
      <c r="BU553" s="21"/>
      <c r="BV553" s="21"/>
      <c r="BW553" s="21"/>
      <c r="BX553" s="21"/>
      <c r="BY553" s="21"/>
      <c r="BZ553" s="21"/>
      <c r="CA553" s="21"/>
      <c r="CB553" s="21"/>
      <c r="CC553" s="21"/>
      <c r="CD553" s="21"/>
    </row>
    <row r="554" spans="1:82" ht="16.5" customHeight="1" x14ac:dyDescent="0.3">
      <c r="A554" s="23"/>
      <c r="B554" s="23"/>
      <c r="C554" s="23"/>
      <c r="D554" s="23"/>
      <c r="E554" s="23"/>
      <c r="F554" s="23"/>
      <c r="G554" s="23"/>
      <c r="H554" s="21"/>
      <c r="I554" s="24"/>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c r="BJ554" s="21"/>
      <c r="BK554" s="21"/>
      <c r="BL554" s="21"/>
      <c r="BM554" s="21"/>
      <c r="BN554" s="21"/>
      <c r="BO554" s="21"/>
      <c r="BP554" s="21"/>
      <c r="BQ554" s="21"/>
      <c r="BR554" s="21"/>
      <c r="BS554" s="21"/>
      <c r="BT554" s="21"/>
      <c r="BU554" s="21"/>
      <c r="BV554" s="21"/>
      <c r="BW554" s="21"/>
      <c r="BX554" s="21"/>
      <c r="BY554" s="21"/>
      <c r="BZ554" s="21"/>
      <c r="CA554" s="21"/>
      <c r="CB554" s="21"/>
      <c r="CC554" s="21"/>
      <c r="CD554" s="21"/>
    </row>
    <row r="555" spans="1:82" ht="16.5" customHeight="1" x14ac:dyDescent="0.3">
      <c r="A555" s="23"/>
      <c r="B555" s="23"/>
      <c r="C555" s="23"/>
      <c r="D555" s="23"/>
      <c r="E555" s="23"/>
      <c r="F555" s="23"/>
      <c r="G555" s="23"/>
      <c r="H555" s="21"/>
      <c r="I555" s="24"/>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c r="BX555" s="21"/>
      <c r="BY555" s="21"/>
      <c r="BZ555" s="21"/>
      <c r="CA555" s="21"/>
      <c r="CB555" s="21"/>
      <c r="CC555" s="21"/>
      <c r="CD555" s="21"/>
    </row>
    <row r="556" spans="1:82" ht="16.5" customHeight="1" x14ac:dyDescent="0.3">
      <c r="A556" s="23"/>
      <c r="B556" s="23"/>
      <c r="C556" s="23"/>
      <c r="D556" s="23"/>
      <c r="E556" s="23"/>
      <c r="F556" s="23"/>
      <c r="G556" s="23"/>
      <c r="H556" s="21"/>
      <c r="I556" s="24"/>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row>
    <row r="557" spans="1:82" ht="16.5" customHeight="1" x14ac:dyDescent="0.3">
      <c r="A557" s="23"/>
      <c r="B557" s="23"/>
      <c r="C557" s="23"/>
      <c r="D557" s="23"/>
      <c r="E557" s="23"/>
      <c r="F557" s="23"/>
      <c r="G557" s="23"/>
      <c r="H557" s="21"/>
      <c r="I557" s="24"/>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c r="BX557" s="21"/>
      <c r="BY557" s="21"/>
      <c r="BZ557" s="21"/>
      <c r="CA557" s="21"/>
      <c r="CB557" s="21"/>
      <c r="CC557" s="21"/>
      <c r="CD557" s="21"/>
    </row>
    <row r="558" spans="1:82" ht="16.5" customHeight="1" x14ac:dyDescent="0.3">
      <c r="A558" s="23"/>
      <c r="B558" s="23"/>
      <c r="C558" s="23"/>
      <c r="D558" s="23"/>
      <c r="E558" s="23"/>
      <c r="F558" s="23"/>
      <c r="G558" s="23"/>
      <c r="H558" s="21"/>
      <c r="I558" s="24"/>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c r="BX558" s="21"/>
      <c r="BY558" s="21"/>
      <c r="BZ558" s="21"/>
      <c r="CA558" s="21"/>
      <c r="CB558" s="21"/>
      <c r="CC558" s="21"/>
      <c r="CD558" s="21"/>
    </row>
    <row r="559" spans="1:82" ht="16.5" customHeight="1" x14ac:dyDescent="0.3">
      <c r="A559" s="23"/>
      <c r="B559" s="23"/>
      <c r="C559" s="23"/>
      <c r="D559" s="23"/>
      <c r="E559" s="23"/>
      <c r="F559" s="23"/>
      <c r="G559" s="23"/>
      <c r="H559" s="21"/>
      <c r="I559" s="24"/>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c r="BP559" s="21"/>
      <c r="BQ559" s="21"/>
      <c r="BR559" s="21"/>
      <c r="BS559" s="21"/>
      <c r="BT559" s="21"/>
      <c r="BU559" s="21"/>
      <c r="BV559" s="21"/>
      <c r="BW559" s="21"/>
      <c r="BX559" s="21"/>
      <c r="BY559" s="21"/>
      <c r="BZ559" s="21"/>
      <c r="CA559" s="21"/>
      <c r="CB559" s="21"/>
      <c r="CC559" s="21"/>
      <c r="CD559" s="21"/>
    </row>
    <row r="560" spans="1:82" ht="16.5" customHeight="1" x14ac:dyDescent="0.3">
      <c r="A560" s="23"/>
      <c r="B560" s="23"/>
      <c r="C560" s="23"/>
      <c r="D560" s="23"/>
      <c r="E560" s="23"/>
      <c r="F560" s="23"/>
      <c r="G560" s="23"/>
      <c r="H560" s="21"/>
      <c r="I560" s="24"/>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c r="BX560" s="21"/>
      <c r="BY560" s="21"/>
      <c r="BZ560" s="21"/>
      <c r="CA560" s="21"/>
      <c r="CB560" s="21"/>
      <c r="CC560" s="21"/>
      <c r="CD560" s="21"/>
    </row>
    <row r="561" spans="1:82" ht="16.5" customHeight="1" x14ac:dyDescent="0.3">
      <c r="A561" s="23"/>
      <c r="B561" s="23"/>
      <c r="C561" s="23"/>
      <c r="D561" s="23"/>
      <c r="E561" s="23"/>
      <c r="F561" s="23"/>
      <c r="G561" s="23"/>
      <c r="H561" s="21"/>
      <c r="I561" s="24"/>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c r="BX561" s="21"/>
      <c r="BY561" s="21"/>
      <c r="BZ561" s="21"/>
      <c r="CA561" s="21"/>
      <c r="CB561" s="21"/>
      <c r="CC561" s="21"/>
      <c r="CD561" s="21"/>
    </row>
    <row r="562" spans="1:82" ht="16.5" customHeight="1" x14ac:dyDescent="0.3">
      <c r="A562" s="23"/>
      <c r="B562" s="23"/>
      <c r="C562" s="23"/>
      <c r="D562" s="23"/>
      <c r="E562" s="23"/>
      <c r="F562" s="23"/>
      <c r="G562" s="23"/>
      <c r="H562" s="21"/>
      <c r="I562" s="24"/>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c r="AX562" s="21"/>
      <c r="AY562" s="21"/>
      <c r="AZ562" s="21"/>
      <c r="BA562" s="21"/>
      <c r="BB562" s="21"/>
      <c r="BC562" s="21"/>
      <c r="BD562" s="21"/>
      <c r="BE562" s="21"/>
      <c r="BF562" s="21"/>
      <c r="BG562" s="21"/>
      <c r="BH562" s="21"/>
      <c r="BI562" s="21"/>
      <c r="BJ562" s="21"/>
      <c r="BK562" s="21"/>
      <c r="BL562" s="21"/>
      <c r="BM562" s="21"/>
      <c r="BN562" s="21"/>
      <c r="BO562" s="21"/>
      <c r="BP562" s="21"/>
      <c r="BQ562" s="21"/>
      <c r="BR562" s="21"/>
      <c r="BS562" s="21"/>
      <c r="BT562" s="21"/>
      <c r="BU562" s="21"/>
      <c r="BV562" s="21"/>
      <c r="BW562" s="21"/>
      <c r="BX562" s="21"/>
      <c r="BY562" s="21"/>
      <c r="BZ562" s="21"/>
      <c r="CA562" s="21"/>
      <c r="CB562" s="21"/>
      <c r="CC562" s="21"/>
      <c r="CD562" s="21"/>
    </row>
    <row r="563" spans="1:82" ht="16.5" customHeight="1" x14ac:dyDescent="0.3">
      <c r="A563" s="23"/>
      <c r="B563" s="23"/>
      <c r="C563" s="23"/>
      <c r="D563" s="23"/>
      <c r="E563" s="23"/>
      <c r="F563" s="23"/>
      <c r="G563" s="23"/>
      <c r="H563" s="21"/>
      <c r="I563" s="24"/>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c r="BJ563" s="21"/>
      <c r="BK563" s="21"/>
      <c r="BL563" s="21"/>
      <c r="BM563" s="21"/>
      <c r="BN563" s="21"/>
      <c r="BO563" s="21"/>
      <c r="BP563" s="21"/>
      <c r="BQ563" s="21"/>
      <c r="BR563" s="21"/>
      <c r="BS563" s="21"/>
      <c r="BT563" s="21"/>
      <c r="BU563" s="21"/>
      <c r="BV563" s="21"/>
      <c r="BW563" s="21"/>
      <c r="BX563" s="21"/>
      <c r="BY563" s="21"/>
      <c r="BZ563" s="21"/>
      <c r="CA563" s="21"/>
      <c r="CB563" s="21"/>
      <c r="CC563" s="21"/>
      <c r="CD563" s="21"/>
    </row>
    <row r="564" spans="1:82" ht="16.5" customHeight="1" x14ac:dyDescent="0.3">
      <c r="A564" s="23"/>
      <c r="B564" s="23"/>
      <c r="C564" s="23"/>
      <c r="D564" s="23"/>
      <c r="E564" s="23"/>
      <c r="F564" s="23"/>
      <c r="G564" s="23"/>
      <c r="H564" s="21"/>
      <c r="I564" s="24"/>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c r="BJ564" s="21"/>
      <c r="BK564" s="21"/>
      <c r="BL564" s="21"/>
      <c r="BM564" s="21"/>
      <c r="BN564" s="21"/>
      <c r="BO564" s="21"/>
      <c r="BP564" s="21"/>
      <c r="BQ564" s="21"/>
      <c r="BR564" s="21"/>
      <c r="BS564" s="21"/>
      <c r="BT564" s="21"/>
      <c r="BU564" s="21"/>
      <c r="BV564" s="21"/>
      <c r="BW564" s="21"/>
      <c r="BX564" s="21"/>
      <c r="BY564" s="21"/>
      <c r="BZ564" s="21"/>
      <c r="CA564" s="21"/>
      <c r="CB564" s="21"/>
      <c r="CC564" s="21"/>
      <c r="CD564" s="21"/>
    </row>
    <row r="565" spans="1:82" ht="16.5" customHeight="1" x14ac:dyDescent="0.3">
      <c r="A565" s="23"/>
      <c r="B565" s="23"/>
      <c r="C565" s="23"/>
      <c r="D565" s="23"/>
      <c r="E565" s="23"/>
      <c r="F565" s="23"/>
      <c r="G565" s="23"/>
      <c r="H565" s="21"/>
      <c r="I565" s="24"/>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c r="AV565" s="21"/>
      <c r="AW565" s="21"/>
      <c r="AX565" s="21"/>
      <c r="AY565" s="21"/>
      <c r="AZ565" s="21"/>
      <c r="BA565" s="21"/>
      <c r="BB565" s="21"/>
      <c r="BC565" s="21"/>
      <c r="BD565" s="21"/>
      <c r="BE565" s="21"/>
      <c r="BF565" s="21"/>
      <c r="BG565" s="21"/>
      <c r="BH565" s="21"/>
      <c r="BI565" s="21"/>
      <c r="BJ565" s="21"/>
      <c r="BK565" s="21"/>
      <c r="BL565" s="21"/>
      <c r="BM565" s="21"/>
      <c r="BN565" s="21"/>
      <c r="BO565" s="21"/>
      <c r="BP565" s="21"/>
      <c r="BQ565" s="21"/>
      <c r="BR565" s="21"/>
      <c r="BS565" s="21"/>
      <c r="BT565" s="21"/>
      <c r="BU565" s="21"/>
      <c r="BV565" s="21"/>
      <c r="BW565" s="21"/>
      <c r="BX565" s="21"/>
      <c r="BY565" s="21"/>
      <c r="BZ565" s="21"/>
      <c r="CA565" s="21"/>
      <c r="CB565" s="21"/>
      <c r="CC565" s="21"/>
      <c r="CD565" s="21"/>
    </row>
    <row r="566" spans="1:82" ht="16.5" customHeight="1" x14ac:dyDescent="0.3">
      <c r="A566" s="23"/>
      <c r="B566" s="23"/>
      <c r="C566" s="23"/>
      <c r="D566" s="23"/>
      <c r="E566" s="23"/>
      <c r="F566" s="23"/>
      <c r="G566" s="23"/>
      <c r="H566" s="21"/>
      <c r="I566" s="24"/>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row>
    <row r="567" spans="1:82" ht="16.5" customHeight="1" x14ac:dyDescent="0.3">
      <c r="A567" s="23"/>
      <c r="B567" s="23"/>
      <c r="C567" s="23"/>
      <c r="D567" s="23"/>
      <c r="E567" s="23"/>
      <c r="F567" s="23"/>
      <c r="G567" s="23"/>
      <c r="H567" s="21"/>
      <c r="I567" s="24"/>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c r="AV567" s="21"/>
      <c r="AW567" s="21"/>
      <c r="AX567" s="21"/>
      <c r="AY567" s="21"/>
      <c r="AZ567" s="21"/>
      <c r="BA567" s="21"/>
      <c r="BB567" s="21"/>
      <c r="BC567" s="21"/>
      <c r="BD567" s="21"/>
      <c r="BE567" s="21"/>
      <c r="BF567" s="21"/>
      <c r="BG567" s="21"/>
      <c r="BH567" s="21"/>
      <c r="BI567" s="21"/>
      <c r="BJ567" s="21"/>
      <c r="BK567" s="21"/>
      <c r="BL567" s="21"/>
      <c r="BM567" s="21"/>
      <c r="BN567" s="21"/>
      <c r="BO567" s="21"/>
      <c r="BP567" s="21"/>
      <c r="BQ567" s="21"/>
      <c r="BR567" s="21"/>
      <c r="BS567" s="21"/>
      <c r="BT567" s="21"/>
      <c r="BU567" s="21"/>
      <c r="BV567" s="21"/>
      <c r="BW567" s="21"/>
      <c r="BX567" s="21"/>
      <c r="BY567" s="21"/>
      <c r="BZ567" s="21"/>
      <c r="CA567" s="21"/>
      <c r="CB567" s="21"/>
      <c r="CC567" s="21"/>
      <c r="CD567" s="21"/>
    </row>
    <row r="568" spans="1:82" ht="16.5" customHeight="1" x14ac:dyDescent="0.3">
      <c r="A568" s="23"/>
      <c r="B568" s="23"/>
      <c r="C568" s="23"/>
      <c r="D568" s="23"/>
      <c r="E568" s="23"/>
      <c r="F568" s="23"/>
      <c r="G568" s="23"/>
      <c r="H568" s="21"/>
      <c r="I568" s="24"/>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c r="AV568" s="21"/>
      <c r="AW568" s="21"/>
      <c r="AX568" s="21"/>
      <c r="AY568" s="21"/>
      <c r="AZ568" s="21"/>
      <c r="BA568" s="21"/>
      <c r="BB568" s="21"/>
      <c r="BC568" s="21"/>
      <c r="BD568" s="21"/>
      <c r="BE568" s="21"/>
      <c r="BF568" s="21"/>
      <c r="BG568" s="21"/>
      <c r="BH568" s="21"/>
      <c r="BI568" s="21"/>
      <c r="BJ568" s="21"/>
      <c r="BK568" s="21"/>
      <c r="BL568" s="21"/>
      <c r="BM568" s="21"/>
      <c r="BN568" s="21"/>
      <c r="BO568" s="21"/>
      <c r="BP568" s="21"/>
      <c r="BQ568" s="21"/>
      <c r="BR568" s="21"/>
      <c r="BS568" s="21"/>
      <c r="BT568" s="21"/>
      <c r="BU568" s="21"/>
      <c r="BV568" s="21"/>
      <c r="BW568" s="21"/>
      <c r="BX568" s="21"/>
      <c r="BY568" s="21"/>
      <c r="BZ568" s="21"/>
      <c r="CA568" s="21"/>
      <c r="CB568" s="21"/>
      <c r="CC568" s="21"/>
      <c r="CD568" s="21"/>
    </row>
    <row r="569" spans="1:82" ht="16.5" customHeight="1" x14ac:dyDescent="0.3">
      <c r="A569" s="23"/>
      <c r="B569" s="23"/>
      <c r="C569" s="23"/>
      <c r="D569" s="23"/>
      <c r="E569" s="23"/>
      <c r="F569" s="23"/>
      <c r="G569" s="23"/>
      <c r="H569" s="21"/>
      <c r="I569" s="24"/>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c r="AV569" s="21"/>
      <c r="AW569" s="21"/>
      <c r="AX569" s="21"/>
      <c r="AY569" s="21"/>
      <c r="AZ569" s="21"/>
      <c r="BA569" s="21"/>
      <c r="BB569" s="21"/>
      <c r="BC569" s="21"/>
      <c r="BD569" s="21"/>
      <c r="BE569" s="21"/>
      <c r="BF569" s="21"/>
      <c r="BG569" s="21"/>
      <c r="BH569" s="21"/>
      <c r="BI569" s="21"/>
      <c r="BJ569" s="21"/>
      <c r="BK569" s="21"/>
      <c r="BL569" s="21"/>
      <c r="BM569" s="21"/>
      <c r="BN569" s="21"/>
      <c r="BO569" s="21"/>
      <c r="BP569" s="21"/>
      <c r="BQ569" s="21"/>
      <c r="BR569" s="21"/>
      <c r="BS569" s="21"/>
      <c r="BT569" s="21"/>
      <c r="BU569" s="21"/>
      <c r="BV569" s="21"/>
      <c r="BW569" s="21"/>
      <c r="BX569" s="21"/>
      <c r="BY569" s="21"/>
      <c r="BZ569" s="21"/>
      <c r="CA569" s="21"/>
      <c r="CB569" s="21"/>
      <c r="CC569" s="21"/>
      <c r="CD569" s="21"/>
    </row>
    <row r="570" spans="1:82" ht="16.5" customHeight="1" x14ac:dyDescent="0.3">
      <c r="A570" s="23"/>
      <c r="B570" s="23"/>
      <c r="C570" s="23"/>
      <c r="D570" s="23"/>
      <c r="E570" s="23"/>
      <c r="F570" s="23"/>
      <c r="G570" s="23"/>
      <c r="H570" s="21"/>
      <c r="I570" s="24"/>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c r="AX570" s="21"/>
      <c r="AY570" s="21"/>
      <c r="AZ570" s="21"/>
      <c r="BA570" s="21"/>
      <c r="BB570" s="21"/>
      <c r="BC570" s="21"/>
      <c r="BD570" s="21"/>
      <c r="BE570" s="21"/>
      <c r="BF570" s="21"/>
      <c r="BG570" s="21"/>
      <c r="BH570" s="21"/>
      <c r="BI570" s="21"/>
      <c r="BJ570" s="21"/>
      <c r="BK570" s="21"/>
      <c r="BL570" s="21"/>
      <c r="BM570" s="21"/>
      <c r="BN570" s="21"/>
      <c r="BO570" s="21"/>
      <c r="BP570" s="21"/>
      <c r="BQ570" s="21"/>
      <c r="BR570" s="21"/>
      <c r="BS570" s="21"/>
      <c r="BT570" s="21"/>
      <c r="BU570" s="21"/>
      <c r="BV570" s="21"/>
      <c r="BW570" s="21"/>
      <c r="BX570" s="21"/>
      <c r="BY570" s="21"/>
      <c r="BZ570" s="21"/>
      <c r="CA570" s="21"/>
      <c r="CB570" s="21"/>
      <c r="CC570" s="21"/>
      <c r="CD570" s="21"/>
    </row>
    <row r="571" spans="1:82" ht="16.5" customHeight="1" x14ac:dyDescent="0.3">
      <c r="A571" s="23"/>
      <c r="B571" s="23"/>
      <c r="C571" s="23"/>
      <c r="D571" s="23"/>
      <c r="E571" s="23"/>
      <c r="F571" s="23"/>
      <c r="G571" s="23"/>
      <c r="H571" s="21"/>
      <c r="I571" s="24"/>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c r="AQ571" s="21"/>
      <c r="AR571" s="21"/>
      <c r="AS571" s="21"/>
      <c r="AT571" s="21"/>
      <c r="AU571" s="21"/>
      <c r="AV571" s="21"/>
      <c r="AW571" s="21"/>
      <c r="AX571" s="21"/>
      <c r="AY571" s="21"/>
      <c r="AZ571" s="21"/>
      <c r="BA571" s="21"/>
      <c r="BB571" s="21"/>
      <c r="BC571" s="21"/>
      <c r="BD571" s="21"/>
      <c r="BE571" s="21"/>
      <c r="BF571" s="21"/>
      <c r="BG571" s="21"/>
      <c r="BH571" s="21"/>
      <c r="BI571" s="21"/>
      <c r="BJ571" s="21"/>
      <c r="BK571" s="21"/>
      <c r="BL571" s="21"/>
      <c r="BM571" s="21"/>
      <c r="BN571" s="21"/>
      <c r="BO571" s="21"/>
      <c r="BP571" s="21"/>
      <c r="BQ571" s="21"/>
      <c r="BR571" s="21"/>
      <c r="BS571" s="21"/>
      <c r="BT571" s="21"/>
      <c r="BU571" s="21"/>
      <c r="BV571" s="21"/>
      <c r="BW571" s="21"/>
      <c r="BX571" s="21"/>
      <c r="BY571" s="21"/>
      <c r="BZ571" s="21"/>
      <c r="CA571" s="21"/>
      <c r="CB571" s="21"/>
      <c r="CC571" s="21"/>
      <c r="CD571" s="21"/>
    </row>
    <row r="572" spans="1:82" ht="16.5" customHeight="1" x14ac:dyDescent="0.3">
      <c r="A572" s="23"/>
      <c r="B572" s="23"/>
      <c r="C572" s="23"/>
      <c r="D572" s="23"/>
      <c r="E572" s="23"/>
      <c r="F572" s="23"/>
      <c r="G572" s="23"/>
      <c r="H572" s="21"/>
      <c r="I572" s="24"/>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21"/>
      <c r="BE572" s="21"/>
      <c r="BF572" s="21"/>
      <c r="BG572" s="21"/>
      <c r="BH572" s="21"/>
      <c r="BI572" s="21"/>
      <c r="BJ572" s="21"/>
      <c r="BK572" s="21"/>
      <c r="BL572" s="21"/>
      <c r="BM572" s="21"/>
      <c r="BN572" s="21"/>
      <c r="BO572" s="21"/>
      <c r="BP572" s="21"/>
      <c r="BQ572" s="21"/>
      <c r="BR572" s="21"/>
      <c r="BS572" s="21"/>
      <c r="BT572" s="21"/>
      <c r="BU572" s="21"/>
      <c r="BV572" s="21"/>
      <c r="BW572" s="21"/>
      <c r="BX572" s="21"/>
      <c r="BY572" s="21"/>
      <c r="BZ572" s="21"/>
      <c r="CA572" s="21"/>
      <c r="CB572" s="21"/>
      <c r="CC572" s="21"/>
      <c r="CD572" s="21"/>
    </row>
    <row r="573" spans="1:82" ht="16.5" customHeight="1" x14ac:dyDescent="0.3">
      <c r="A573" s="23"/>
      <c r="B573" s="23"/>
      <c r="C573" s="23"/>
      <c r="D573" s="23"/>
      <c r="E573" s="23"/>
      <c r="F573" s="23"/>
      <c r="G573" s="23"/>
      <c r="H573" s="21"/>
      <c r="I573" s="24"/>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21"/>
      <c r="BE573" s="21"/>
      <c r="BF573" s="21"/>
      <c r="BG573" s="21"/>
      <c r="BH573" s="21"/>
      <c r="BI573" s="21"/>
      <c r="BJ573" s="21"/>
      <c r="BK573" s="21"/>
      <c r="BL573" s="21"/>
      <c r="BM573" s="21"/>
      <c r="BN573" s="21"/>
      <c r="BO573" s="21"/>
      <c r="BP573" s="21"/>
      <c r="BQ573" s="21"/>
      <c r="BR573" s="21"/>
      <c r="BS573" s="21"/>
      <c r="BT573" s="21"/>
      <c r="BU573" s="21"/>
      <c r="BV573" s="21"/>
      <c r="BW573" s="21"/>
      <c r="BX573" s="21"/>
      <c r="BY573" s="21"/>
      <c r="BZ573" s="21"/>
      <c r="CA573" s="21"/>
      <c r="CB573" s="21"/>
      <c r="CC573" s="21"/>
      <c r="CD573" s="21"/>
    </row>
    <row r="574" spans="1:82" ht="16.5" customHeight="1" x14ac:dyDescent="0.3">
      <c r="A574" s="23"/>
      <c r="B574" s="23"/>
      <c r="C574" s="23"/>
      <c r="D574" s="23"/>
      <c r="E574" s="23"/>
      <c r="F574" s="23"/>
      <c r="G574" s="23"/>
      <c r="H574" s="21"/>
      <c r="I574" s="24"/>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c r="AV574" s="21"/>
      <c r="AW574" s="21"/>
      <c r="AX574" s="21"/>
      <c r="AY574" s="21"/>
      <c r="AZ574" s="21"/>
      <c r="BA574" s="21"/>
      <c r="BB574" s="21"/>
      <c r="BC574" s="21"/>
      <c r="BD574" s="21"/>
      <c r="BE574" s="21"/>
      <c r="BF574" s="21"/>
      <c r="BG574" s="21"/>
      <c r="BH574" s="21"/>
      <c r="BI574" s="21"/>
      <c r="BJ574" s="21"/>
      <c r="BK574" s="21"/>
      <c r="BL574" s="21"/>
      <c r="BM574" s="21"/>
      <c r="BN574" s="21"/>
      <c r="BO574" s="21"/>
      <c r="BP574" s="21"/>
      <c r="BQ574" s="21"/>
      <c r="BR574" s="21"/>
      <c r="BS574" s="21"/>
      <c r="BT574" s="21"/>
      <c r="BU574" s="21"/>
      <c r="BV574" s="21"/>
      <c r="BW574" s="21"/>
      <c r="BX574" s="21"/>
      <c r="BY574" s="21"/>
      <c r="BZ574" s="21"/>
      <c r="CA574" s="21"/>
      <c r="CB574" s="21"/>
      <c r="CC574" s="21"/>
      <c r="CD574" s="21"/>
    </row>
    <row r="575" spans="1:82" ht="16.5" customHeight="1" x14ac:dyDescent="0.3">
      <c r="A575" s="23"/>
      <c r="B575" s="23"/>
      <c r="C575" s="23"/>
      <c r="D575" s="23"/>
      <c r="E575" s="23"/>
      <c r="F575" s="23"/>
      <c r="G575" s="23"/>
      <c r="H575" s="21"/>
      <c r="I575" s="24"/>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c r="AV575" s="21"/>
      <c r="AW575" s="21"/>
      <c r="AX575" s="21"/>
      <c r="AY575" s="21"/>
      <c r="AZ575" s="21"/>
      <c r="BA575" s="21"/>
      <c r="BB575" s="21"/>
      <c r="BC575" s="21"/>
      <c r="BD575" s="21"/>
      <c r="BE575" s="21"/>
      <c r="BF575" s="21"/>
      <c r="BG575" s="21"/>
      <c r="BH575" s="21"/>
      <c r="BI575" s="21"/>
      <c r="BJ575" s="21"/>
      <c r="BK575" s="21"/>
      <c r="BL575" s="21"/>
      <c r="BM575" s="21"/>
      <c r="BN575" s="21"/>
      <c r="BO575" s="21"/>
      <c r="BP575" s="21"/>
      <c r="BQ575" s="21"/>
      <c r="BR575" s="21"/>
      <c r="BS575" s="21"/>
      <c r="BT575" s="21"/>
      <c r="BU575" s="21"/>
      <c r="BV575" s="21"/>
      <c r="BW575" s="21"/>
      <c r="BX575" s="21"/>
      <c r="BY575" s="21"/>
      <c r="BZ575" s="21"/>
      <c r="CA575" s="21"/>
      <c r="CB575" s="21"/>
      <c r="CC575" s="21"/>
      <c r="CD575" s="21"/>
    </row>
    <row r="576" spans="1:82" ht="16.5" customHeight="1" x14ac:dyDescent="0.3">
      <c r="A576" s="23"/>
      <c r="B576" s="23"/>
      <c r="C576" s="23"/>
      <c r="D576" s="23"/>
      <c r="E576" s="23"/>
      <c r="F576" s="23"/>
      <c r="G576" s="23"/>
      <c r="H576" s="21"/>
      <c r="I576" s="24"/>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row>
    <row r="577" spans="1:82" ht="16.5" customHeight="1" x14ac:dyDescent="0.3">
      <c r="A577" s="23"/>
      <c r="B577" s="23"/>
      <c r="C577" s="23"/>
      <c r="D577" s="23"/>
      <c r="E577" s="23"/>
      <c r="F577" s="23"/>
      <c r="G577" s="23"/>
      <c r="H577" s="21"/>
      <c r="I577" s="24"/>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c r="AQ577" s="21"/>
      <c r="AR577" s="21"/>
      <c r="AS577" s="21"/>
      <c r="AT577" s="21"/>
      <c r="AU577" s="21"/>
      <c r="AV577" s="21"/>
      <c r="AW577" s="21"/>
      <c r="AX577" s="21"/>
      <c r="AY577" s="21"/>
      <c r="AZ577" s="21"/>
      <c r="BA577" s="21"/>
      <c r="BB577" s="21"/>
      <c r="BC577" s="21"/>
      <c r="BD577" s="21"/>
      <c r="BE577" s="21"/>
      <c r="BF577" s="21"/>
      <c r="BG577" s="21"/>
      <c r="BH577" s="21"/>
      <c r="BI577" s="21"/>
      <c r="BJ577" s="21"/>
      <c r="BK577" s="21"/>
      <c r="BL577" s="21"/>
      <c r="BM577" s="21"/>
      <c r="BN577" s="21"/>
      <c r="BO577" s="21"/>
      <c r="BP577" s="21"/>
      <c r="BQ577" s="21"/>
      <c r="BR577" s="21"/>
      <c r="BS577" s="21"/>
      <c r="BT577" s="21"/>
      <c r="BU577" s="21"/>
      <c r="BV577" s="21"/>
      <c r="BW577" s="21"/>
      <c r="BX577" s="21"/>
      <c r="BY577" s="21"/>
      <c r="BZ577" s="21"/>
      <c r="CA577" s="21"/>
      <c r="CB577" s="21"/>
      <c r="CC577" s="21"/>
      <c r="CD577" s="21"/>
    </row>
    <row r="578" spans="1:82" ht="16.5" customHeight="1" x14ac:dyDescent="0.3">
      <c r="A578" s="23"/>
      <c r="B578" s="23"/>
      <c r="C578" s="23"/>
      <c r="D578" s="23"/>
      <c r="E578" s="23"/>
      <c r="F578" s="23"/>
      <c r="G578" s="23"/>
      <c r="H578" s="21"/>
      <c r="I578" s="24"/>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c r="AZ578" s="21"/>
      <c r="BA578" s="21"/>
      <c r="BB578" s="21"/>
      <c r="BC578" s="21"/>
      <c r="BD578" s="21"/>
      <c r="BE578" s="21"/>
      <c r="BF578" s="21"/>
      <c r="BG578" s="21"/>
      <c r="BH578" s="21"/>
      <c r="BI578" s="21"/>
      <c r="BJ578" s="21"/>
      <c r="BK578" s="21"/>
      <c r="BL578" s="21"/>
      <c r="BM578" s="21"/>
      <c r="BN578" s="21"/>
      <c r="BO578" s="21"/>
      <c r="BP578" s="21"/>
      <c r="BQ578" s="21"/>
      <c r="BR578" s="21"/>
      <c r="BS578" s="21"/>
      <c r="BT578" s="21"/>
      <c r="BU578" s="21"/>
      <c r="BV578" s="21"/>
      <c r="BW578" s="21"/>
      <c r="BX578" s="21"/>
      <c r="BY578" s="21"/>
      <c r="BZ578" s="21"/>
      <c r="CA578" s="21"/>
      <c r="CB578" s="21"/>
      <c r="CC578" s="21"/>
      <c r="CD578" s="21"/>
    </row>
    <row r="579" spans="1:82" ht="16.5" customHeight="1" x14ac:dyDescent="0.3">
      <c r="A579" s="23"/>
      <c r="B579" s="23"/>
      <c r="C579" s="23"/>
      <c r="D579" s="23"/>
      <c r="E579" s="23"/>
      <c r="F579" s="23"/>
      <c r="G579" s="23"/>
      <c r="H579" s="21"/>
      <c r="I579" s="24"/>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c r="AV579" s="21"/>
      <c r="AW579" s="21"/>
      <c r="AX579" s="21"/>
      <c r="AY579" s="21"/>
      <c r="AZ579" s="21"/>
      <c r="BA579" s="21"/>
      <c r="BB579" s="21"/>
      <c r="BC579" s="21"/>
      <c r="BD579" s="21"/>
      <c r="BE579" s="21"/>
      <c r="BF579" s="21"/>
      <c r="BG579" s="21"/>
      <c r="BH579" s="21"/>
      <c r="BI579" s="21"/>
      <c r="BJ579" s="21"/>
      <c r="BK579" s="21"/>
      <c r="BL579" s="21"/>
      <c r="BM579" s="21"/>
      <c r="BN579" s="21"/>
      <c r="BO579" s="21"/>
      <c r="BP579" s="21"/>
      <c r="BQ579" s="21"/>
      <c r="BR579" s="21"/>
      <c r="BS579" s="21"/>
      <c r="BT579" s="21"/>
      <c r="BU579" s="21"/>
      <c r="BV579" s="21"/>
      <c r="BW579" s="21"/>
      <c r="BX579" s="21"/>
      <c r="BY579" s="21"/>
      <c r="BZ579" s="21"/>
      <c r="CA579" s="21"/>
      <c r="CB579" s="21"/>
      <c r="CC579" s="21"/>
      <c r="CD579" s="21"/>
    </row>
    <row r="580" spans="1:82" ht="16.5" customHeight="1" x14ac:dyDescent="0.3">
      <c r="A580" s="23"/>
      <c r="B580" s="23"/>
      <c r="C580" s="23"/>
      <c r="D580" s="23"/>
      <c r="E580" s="23"/>
      <c r="F580" s="23"/>
      <c r="G580" s="23"/>
      <c r="H580" s="21"/>
      <c r="I580" s="24"/>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c r="AV580" s="21"/>
      <c r="AW580" s="21"/>
      <c r="AX580" s="21"/>
      <c r="AY580" s="21"/>
      <c r="AZ580" s="21"/>
      <c r="BA580" s="21"/>
      <c r="BB580" s="21"/>
      <c r="BC580" s="21"/>
      <c r="BD580" s="21"/>
      <c r="BE580" s="21"/>
      <c r="BF580" s="21"/>
      <c r="BG580" s="21"/>
      <c r="BH580" s="21"/>
      <c r="BI580" s="21"/>
      <c r="BJ580" s="21"/>
      <c r="BK580" s="21"/>
      <c r="BL580" s="21"/>
      <c r="BM580" s="21"/>
      <c r="BN580" s="21"/>
      <c r="BO580" s="21"/>
      <c r="BP580" s="21"/>
      <c r="BQ580" s="21"/>
      <c r="BR580" s="21"/>
      <c r="BS580" s="21"/>
      <c r="BT580" s="21"/>
      <c r="BU580" s="21"/>
      <c r="BV580" s="21"/>
      <c r="BW580" s="21"/>
      <c r="BX580" s="21"/>
      <c r="BY580" s="21"/>
      <c r="BZ580" s="21"/>
      <c r="CA580" s="21"/>
      <c r="CB580" s="21"/>
      <c r="CC580" s="21"/>
      <c r="CD580" s="21"/>
    </row>
    <row r="581" spans="1:82" ht="16.5" customHeight="1" x14ac:dyDescent="0.3">
      <c r="A581" s="23"/>
      <c r="B581" s="23"/>
      <c r="C581" s="23"/>
      <c r="D581" s="23"/>
      <c r="E581" s="23"/>
      <c r="F581" s="23"/>
      <c r="G581" s="23"/>
      <c r="H581" s="21"/>
      <c r="I581" s="24"/>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c r="AV581" s="21"/>
      <c r="AW581" s="21"/>
      <c r="AX581" s="21"/>
      <c r="AY581" s="21"/>
      <c r="AZ581" s="21"/>
      <c r="BA581" s="21"/>
      <c r="BB581" s="21"/>
      <c r="BC581" s="21"/>
      <c r="BD581" s="21"/>
      <c r="BE581" s="21"/>
      <c r="BF581" s="21"/>
      <c r="BG581" s="21"/>
      <c r="BH581" s="21"/>
      <c r="BI581" s="21"/>
      <c r="BJ581" s="21"/>
      <c r="BK581" s="21"/>
      <c r="BL581" s="21"/>
      <c r="BM581" s="21"/>
      <c r="BN581" s="21"/>
      <c r="BO581" s="21"/>
      <c r="BP581" s="21"/>
      <c r="BQ581" s="21"/>
      <c r="BR581" s="21"/>
      <c r="BS581" s="21"/>
      <c r="BT581" s="21"/>
      <c r="BU581" s="21"/>
      <c r="BV581" s="21"/>
      <c r="BW581" s="21"/>
      <c r="BX581" s="21"/>
      <c r="BY581" s="21"/>
      <c r="BZ581" s="21"/>
      <c r="CA581" s="21"/>
      <c r="CB581" s="21"/>
      <c r="CC581" s="21"/>
      <c r="CD581" s="21"/>
    </row>
    <row r="582" spans="1:82" ht="16.5" customHeight="1" x14ac:dyDescent="0.3">
      <c r="A582" s="23"/>
      <c r="B582" s="23"/>
      <c r="C582" s="23"/>
      <c r="D582" s="23"/>
      <c r="E582" s="23"/>
      <c r="F582" s="23"/>
      <c r="G582" s="23"/>
      <c r="H582" s="21"/>
      <c r="I582" s="24"/>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c r="AX582" s="21"/>
      <c r="AY582" s="21"/>
      <c r="AZ582" s="21"/>
      <c r="BA582" s="21"/>
      <c r="BB582" s="21"/>
      <c r="BC582" s="21"/>
      <c r="BD582" s="21"/>
      <c r="BE582" s="21"/>
      <c r="BF582" s="21"/>
      <c r="BG582" s="21"/>
      <c r="BH582" s="21"/>
      <c r="BI582" s="21"/>
      <c r="BJ582" s="21"/>
      <c r="BK582" s="21"/>
      <c r="BL582" s="21"/>
      <c r="BM582" s="21"/>
      <c r="BN582" s="21"/>
      <c r="BO582" s="21"/>
      <c r="BP582" s="21"/>
      <c r="BQ582" s="21"/>
      <c r="BR582" s="21"/>
      <c r="BS582" s="21"/>
      <c r="BT582" s="21"/>
      <c r="BU582" s="21"/>
      <c r="BV582" s="21"/>
      <c r="BW582" s="21"/>
      <c r="BX582" s="21"/>
      <c r="BY582" s="21"/>
      <c r="BZ582" s="21"/>
      <c r="CA582" s="21"/>
      <c r="CB582" s="21"/>
      <c r="CC582" s="21"/>
      <c r="CD582" s="21"/>
    </row>
    <row r="583" spans="1:82" ht="16.5" customHeight="1" x14ac:dyDescent="0.3">
      <c r="A583" s="23"/>
      <c r="B583" s="23"/>
      <c r="C583" s="23"/>
      <c r="D583" s="23"/>
      <c r="E583" s="23"/>
      <c r="F583" s="23"/>
      <c r="G583" s="23"/>
      <c r="H583" s="21"/>
      <c r="I583" s="24"/>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c r="AQ583" s="21"/>
      <c r="AR583" s="21"/>
      <c r="AS583" s="21"/>
      <c r="AT583" s="21"/>
      <c r="AU583" s="21"/>
      <c r="AV583" s="21"/>
      <c r="AW583" s="21"/>
      <c r="AX583" s="21"/>
      <c r="AY583" s="21"/>
      <c r="AZ583" s="21"/>
      <c r="BA583" s="21"/>
      <c r="BB583" s="21"/>
      <c r="BC583" s="21"/>
      <c r="BD583" s="21"/>
      <c r="BE583" s="21"/>
      <c r="BF583" s="21"/>
      <c r="BG583" s="21"/>
      <c r="BH583" s="21"/>
      <c r="BI583" s="21"/>
      <c r="BJ583" s="21"/>
      <c r="BK583" s="21"/>
      <c r="BL583" s="21"/>
      <c r="BM583" s="21"/>
      <c r="BN583" s="21"/>
      <c r="BO583" s="21"/>
      <c r="BP583" s="21"/>
      <c r="BQ583" s="21"/>
      <c r="BR583" s="21"/>
      <c r="BS583" s="21"/>
      <c r="BT583" s="21"/>
      <c r="BU583" s="21"/>
      <c r="BV583" s="21"/>
      <c r="BW583" s="21"/>
      <c r="BX583" s="21"/>
      <c r="BY583" s="21"/>
      <c r="BZ583" s="21"/>
      <c r="CA583" s="21"/>
      <c r="CB583" s="21"/>
      <c r="CC583" s="21"/>
      <c r="CD583" s="21"/>
    </row>
    <row r="584" spans="1:82" ht="16.5" customHeight="1" x14ac:dyDescent="0.3">
      <c r="A584" s="23"/>
      <c r="B584" s="23"/>
      <c r="C584" s="23"/>
      <c r="D584" s="23"/>
      <c r="E584" s="23"/>
      <c r="F584" s="23"/>
      <c r="G584" s="23"/>
      <c r="H584" s="21"/>
      <c r="I584" s="24"/>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c r="AX584" s="21"/>
      <c r="AY584" s="21"/>
      <c r="AZ584" s="21"/>
      <c r="BA584" s="21"/>
      <c r="BB584" s="21"/>
      <c r="BC584" s="21"/>
      <c r="BD584" s="21"/>
      <c r="BE584" s="21"/>
      <c r="BF584" s="21"/>
      <c r="BG584" s="21"/>
      <c r="BH584" s="21"/>
      <c r="BI584" s="21"/>
      <c r="BJ584" s="21"/>
      <c r="BK584" s="21"/>
      <c r="BL584" s="21"/>
      <c r="BM584" s="21"/>
      <c r="BN584" s="21"/>
      <c r="BO584" s="21"/>
      <c r="BP584" s="21"/>
      <c r="BQ584" s="21"/>
      <c r="BR584" s="21"/>
      <c r="BS584" s="21"/>
      <c r="BT584" s="21"/>
      <c r="BU584" s="21"/>
      <c r="BV584" s="21"/>
      <c r="BW584" s="21"/>
      <c r="BX584" s="21"/>
      <c r="BY584" s="21"/>
      <c r="BZ584" s="21"/>
      <c r="CA584" s="21"/>
      <c r="CB584" s="21"/>
      <c r="CC584" s="21"/>
      <c r="CD584" s="21"/>
    </row>
    <row r="585" spans="1:82" ht="16.5" customHeight="1" x14ac:dyDescent="0.3">
      <c r="A585" s="23"/>
      <c r="B585" s="23"/>
      <c r="C585" s="23"/>
      <c r="D585" s="23"/>
      <c r="E585" s="23"/>
      <c r="F585" s="23"/>
      <c r="G585" s="23"/>
      <c r="H585" s="21"/>
      <c r="I585" s="24"/>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21"/>
      <c r="BI585" s="21"/>
      <c r="BJ585" s="21"/>
      <c r="BK585" s="21"/>
      <c r="BL585" s="21"/>
      <c r="BM585" s="21"/>
      <c r="BN585" s="21"/>
      <c r="BO585" s="21"/>
      <c r="BP585" s="21"/>
      <c r="BQ585" s="21"/>
      <c r="BR585" s="21"/>
      <c r="BS585" s="21"/>
      <c r="BT585" s="21"/>
      <c r="BU585" s="21"/>
      <c r="BV585" s="21"/>
      <c r="BW585" s="21"/>
      <c r="BX585" s="21"/>
      <c r="BY585" s="21"/>
      <c r="BZ585" s="21"/>
      <c r="CA585" s="21"/>
      <c r="CB585" s="21"/>
      <c r="CC585" s="21"/>
      <c r="CD585" s="21"/>
    </row>
    <row r="586" spans="1:82" ht="16.5" customHeight="1" x14ac:dyDescent="0.3">
      <c r="A586" s="23"/>
      <c r="B586" s="23"/>
      <c r="C586" s="23"/>
      <c r="D586" s="23"/>
      <c r="E586" s="23"/>
      <c r="F586" s="23"/>
      <c r="G586" s="23"/>
      <c r="H586" s="21"/>
      <c r="I586" s="24"/>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row>
    <row r="587" spans="1:82" ht="16.5" customHeight="1" x14ac:dyDescent="0.3">
      <c r="A587" s="23"/>
      <c r="B587" s="23"/>
      <c r="C587" s="23"/>
      <c r="D587" s="23"/>
      <c r="E587" s="23"/>
      <c r="F587" s="23"/>
      <c r="G587" s="23"/>
      <c r="H587" s="21"/>
      <c r="I587" s="24"/>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c r="BX587" s="21"/>
      <c r="BY587" s="21"/>
      <c r="BZ587" s="21"/>
      <c r="CA587" s="21"/>
      <c r="CB587" s="21"/>
      <c r="CC587" s="21"/>
      <c r="CD587" s="21"/>
    </row>
    <row r="588" spans="1:82" ht="16.5" customHeight="1" x14ac:dyDescent="0.3">
      <c r="A588" s="23"/>
      <c r="B588" s="23"/>
      <c r="C588" s="23"/>
      <c r="D588" s="23"/>
      <c r="E588" s="23"/>
      <c r="F588" s="23"/>
      <c r="G588" s="23"/>
      <c r="H588" s="21"/>
      <c r="I588" s="24"/>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c r="BX588" s="21"/>
      <c r="BY588" s="21"/>
      <c r="BZ588" s="21"/>
      <c r="CA588" s="21"/>
      <c r="CB588" s="21"/>
      <c r="CC588" s="21"/>
      <c r="CD588" s="21"/>
    </row>
    <row r="589" spans="1:82" ht="16.5" customHeight="1" x14ac:dyDescent="0.3">
      <c r="A589" s="23"/>
      <c r="B589" s="23"/>
      <c r="C589" s="23"/>
      <c r="D589" s="23"/>
      <c r="E589" s="23"/>
      <c r="F589" s="23"/>
      <c r="G589" s="23"/>
      <c r="H589" s="21"/>
      <c r="I589" s="24"/>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c r="AV589" s="21"/>
      <c r="AW589" s="21"/>
      <c r="AX589" s="21"/>
      <c r="AY589" s="21"/>
      <c r="AZ589" s="21"/>
      <c r="BA589" s="21"/>
      <c r="BB589" s="21"/>
      <c r="BC589" s="21"/>
      <c r="BD589" s="21"/>
      <c r="BE589" s="21"/>
      <c r="BF589" s="21"/>
      <c r="BG589" s="21"/>
      <c r="BH589" s="21"/>
      <c r="BI589" s="21"/>
      <c r="BJ589" s="21"/>
      <c r="BK589" s="21"/>
      <c r="BL589" s="21"/>
      <c r="BM589" s="21"/>
      <c r="BN589" s="21"/>
      <c r="BO589" s="21"/>
      <c r="BP589" s="21"/>
      <c r="BQ589" s="21"/>
      <c r="BR589" s="21"/>
      <c r="BS589" s="21"/>
      <c r="BT589" s="21"/>
      <c r="BU589" s="21"/>
      <c r="BV589" s="21"/>
      <c r="BW589" s="21"/>
      <c r="BX589" s="21"/>
      <c r="BY589" s="21"/>
      <c r="BZ589" s="21"/>
      <c r="CA589" s="21"/>
      <c r="CB589" s="21"/>
      <c r="CC589" s="21"/>
      <c r="CD589" s="21"/>
    </row>
    <row r="590" spans="1:82" ht="16.5" customHeight="1" x14ac:dyDescent="0.3">
      <c r="A590" s="23"/>
      <c r="B590" s="23"/>
      <c r="C590" s="23"/>
      <c r="D590" s="23"/>
      <c r="E590" s="23"/>
      <c r="F590" s="23"/>
      <c r="G590" s="23"/>
      <c r="H590" s="21"/>
      <c r="I590" s="24"/>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c r="BP590" s="21"/>
      <c r="BQ590" s="21"/>
      <c r="BR590" s="21"/>
      <c r="BS590" s="21"/>
      <c r="BT590" s="21"/>
      <c r="BU590" s="21"/>
      <c r="BV590" s="21"/>
      <c r="BW590" s="21"/>
      <c r="BX590" s="21"/>
      <c r="BY590" s="21"/>
      <c r="BZ590" s="21"/>
      <c r="CA590" s="21"/>
      <c r="CB590" s="21"/>
      <c r="CC590" s="21"/>
      <c r="CD590" s="21"/>
    </row>
    <row r="591" spans="1:82" ht="16.5" customHeight="1" x14ac:dyDescent="0.3">
      <c r="A591" s="23"/>
      <c r="B591" s="23"/>
      <c r="C591" s="23"/>
      <c r="D591" s="23"/>
      <c r="E591" s="23"/>
      <c r="F591" s="23"/>
      <c r="G591" s="23"/>
      <c r="H591" s="21"/>
      <c r="I591" s="24"/>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c r="AV591" s="21"/>
      <c r="AW591" s="21"/>
      <c r="AX591" s="21"/>
      <c r="AY591" s="21"/>
      <c r="AZ591" s="21"/>
      <c r="BA591" s="21"/>
      <c r="BB591" s="21"/>
      <c r="BC591" s="21"/>
      <c r="BD591" s="21"/>
      <c r="BE591" s="21"/>
      <c r="BF591" s="21"/>
      <c r="BG591" s="21"/>
      <c r="BH591" s="21"/>
      <c r="BI591" s="21"/>
      <c r="BJ591" s="21"/>
      <c r="BK591" s="21"/>
      <c r="BL591" s="21"/>
      <c r="BM591" s="21"/>
      <c r="BN591" s="21"/>
      <c r="BO591" s="21"/>
      <c r="BP591" s="21"/>
      <c r="BQ591" s="21"/>
      <c r="BR591" s="21"/>
      <c r="BS591" s="21"/>
      <c r="BT591" s="21"/>
      <c r="BU591" s="21"/>
      <c r="BV591" s="21"/>
      <c r="BW591" s="21"/>
      <c r="BX591" s="21"/>
      <c r="BY591" s="21"/>
      <c r="BZ591" s="21"/>
      <c r="CA591" s="21"/>
      <c r="CB591" s="21"/>
      <c r="CC591" s="21"/>
      <c r="CD591" s="21"/>
    </row>
    <row r="592" spans="1:82" ht="16.5" customHeight="1" x14ac:dyDescent="0.3">
      <c r="A592" s="23"/>
      <c r="B592" s="23"/>
      <c r="C592" s="23"/>
      <c r="D592" s="23"/>
      <c r="E592" s="23"/>
      <c r="F592" s="23"/>
      <c r="G592" s="23"/>
      <c r="H592" s="21"/>
      <c r="I592" s="24"/>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21"/>
      <c r="BE592" s="21"/>
      <c r="BF592" s="21"/>
      <c r="BG592" s="21"/>
      <c r="BH592" s="21"/>
      <c r="BI592" s="21"/>
      <c r="BJ592" s="21"/>
      <c r="BK592" s="21"/>
      <c r="BL592" s="21"/>
      <c r="BM592" s="21"/>
      <c r="BN592" s="21"/>
      <c r="BO592" s="21"/>
      <c r="BP592" s="21"/>
      <c r="BQ592" s="21"/>
      <c r="BR592" s="21"/>
      <c r="BS592" s="21"/>
      <c r="BT592" s="21"/>
      <c r="BU592" s="21"/>
      <c r="BV592" s="21"/>
      <c r="BW592" s="21"/>
      <c r="BX592" s="21"/>
      <c r="BY592" s="21"/>
      <c r="BZ592" s="21"/>
      <c r="CA592" s="21"/>
      <c r="CB592" s="21"/>
      <c r="CC592" s="21"/>
      <c r="CD592" s="21"/>
    </row>
    <row r="593" spans="1:82" ht="16.5" customHeight="1" x14ac:dyDescent="0.3">
      <c r="A593" s="23"/>
      <c r="B593" s="23"/>
      <c r="C593" s="23"/>
      <c r="D593" s="23"/>
      <c r="E593" s="23"/>
      <c r="F593" s="23"/>
      <c r="G593" s="23"/>
      <c r="H593" s="21"/>
      <c r="I593" s="24"/>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c r="BX593" s="21"/>
      <c r="BY593" s="21"/>
      <c r="BZ593" s="21"/>
      <c r="CA593" s="21"/>
      <c r="CB593" s="21"/>
      <c r="CC593" s="21"/>
      <c r="CD593" s="21"/>
    </row>
    <row r="594" spans="1:82" ht="16.5" customHeight="1" x14ac:dyDescent="0.3">
      <c r="A594" s="23"/>
      <c r="B594" s="23"/>
      <c r="C594" s="23"/>
      <c r="D594" s="23"/>
      <c r="E594" s="23"/>
      <c r="F594" s="23"/>
      <c r="G594" s="23"/>
      <c r="H594" s="21"/>
      <c r="I594" s="24"/>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c r="BX594" s="21"/>
      <c r="BY594" s="21"/>
      <c r="BZ594" s="21"/>
      <c r="CA594" s="21"/>
      <c r="CB594" s="21"/>
      <c r="CC594" s="21"/>
      <c r="CD594" s="21"/>
    </row>
    <row r="595" spans="1:82" ht="16.5" customHeight="1" x14ac:dyDescent="0.3">
      <c r="A595" s="23"/>
      <c r="B595" s="23"/>
      <c r="C595" s="23"/>
      <c r="D595" s="23"/>
      <c r="E595" s="23"/>
      <c r="F595" s="23"/>
      <c r="G595" s="23"/>
      <c r="H595" s="21"/>
      <c r="I595" s="24"/>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c r="AV595" s="21"/>
      <c r="AW595" s="21"/>
      <c r="AX595" s="21"/>
      <c r="AY595" s="21"/>
      <c r="AZ595" s="21"/>
      <c r="BA595" s="21"/>
      <c r="BB595" s="21"/>
      <c r="BC595" s="21"/>
      <c r="BD595" s="21"/>
      <c r="BE595" s="21"/>
      <c r="BF595" s="21"/>
      <c r="BG595" s="21"/>
      <c r="BH595" s="21"/>
      <c r="BI595" s="21"/>
      <c r="BJ595" s="21"/>
      <c r="BK595" s="21"/>
      <c r="BL595" s="21"/>
      <c r="BM595" s="21"/>
      <c r="BN595" s="21"/>
      <c r="BO595" s="21"/>
      <c r="BP595" s="21"/>
      <c r="BQ595" s="21"/>
      <c r="BR595" s="21"/>
      <c r="BS595" s="21"/>
      <c r="BT595" s="21"/>
      <c r="BU595" s="21"/>
      <c r="BV595" s="21"/>
      <c r="BW595" s="21"/>
      <c r="BX595" s="21"/>
      <c r="BY595" s="21"/>
      <c r="BZ595" s="21"/>
      <c r="CA595" s="21"/>
      <c r="CB595" s="21"/>
      <c r="CC595" s="21"/>
      <c r="CD595" s="21"/>
    </row>
    <row r="596" spans="1:82" ht="16.5" customHeight="1" x14ac:dyDescent="0.3">
      <c r="A596" s="23"/>
      <c r="B596" s="23"/>
      <c r="C596" s="23"/>
      <c r="D596" s="23"/>
      <c r="E596" s="23"/>
      <c r="F596" s="23"/>
      <c r="G596" s="23"/>
      <c r="H596" s="21"/>
      <c r="I596" s="24"/>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row>
    <row r="597" spans="1:82" ht="16.5" customHeight="1" x14ac:dyDescent="0.3">
      <c r="A597" s="23"/>
      <c r="B597" s="23"/>
      <c r="C597" s="23"/>
      <c r="D597" s="23"/>
      <c r="E597" s="23"/>
      <c r="F597" s="23"/>
      <c r="G597" s="23"/>
      <c r="H597" s="21"/>
      <c r="I597" s="24"/>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c r="AV597" s="21"/>
      <c r="AW597" s="21"/>
      <c r="AX597" s="21"/>
      <c r="AY597" s="21"/>
      <c r="AZ597" s="21"/>
      <c r="BA597" s="21"/>
      <c r="BB597" s="21"/>
      <c r="BC597" s="21"/>
      <c r="BD597" s="21"/>
      <c r="BE597" s="21"/>
      <c r="BF597" s="21"/>
      <c r="BG597" s="21"/>
      <c r="BH597" s="21"/>
      <c r="BI597" s="21"/>
      <c r="BJ597" s="21"/>
      <c r="BK597" s="21"/>
      <c r="BL597" s="21"/>
      <c r="BM597" s="21"/>
      <c r="BN597" s="21"/>
      <c r="BO597" s="21"/>
      <c r="BP597" s="21"/>
      <c r="BQ597" s="21"/>
      <c r="BR597" s="21"/>
      <c r="BS597" s="21"/>
      <c r="BT597" s="21"/>
      <c r="BU597" s="21"/>
      <c r="BV597" s="21"/>
      <c r="BW597" s="21"/>
      <c r="BX597" s="21"/>
      <c r="BY597" s="21"/>
      <c r="BZ597" s="21"/>
      <c r="CA597" s="21"/>
      <c r="CB597" s="21"/>
      <c r="CC597" s="21"/>
      <c r="CD597" s="21"/>
    </row>
    <row r="598" spans="1:82" ht="16.5" customHeight="1" x14ac:dyDescent="0.3">
      <c r="A598" s="23"/>
      <c r="B598" s="23"/>
      <c r="C598" s="23"/>
      <c r="D598" s="23"/>
      <c r="E598" s="23"/>
      <c r="F598" s="23"/>
      <c r="G598" s="23"/>
      <c r="H598" s="21"/>
      <c r="I598" s="24"/>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c r="AQ598" s="21"/>
      <c r="AR598" s="21"/>
      <c r="AS598" s="21"/>
      <c r="AT598" s="21"/>
      <c r="AU598" s="21"/>
      <c r="AV598" s="21"/>
      <c r="AW598" s="21"/>
      <c r="AX598" s="21"/>
      <c r="AY598" s="21"/>
      <c r="AZ598" s="21"/>
      <c r="BA598" s="21"/>
      <c r="BB598" s="21"/>
      <c r="BC598" s="21"/>
      <c r="BD598" s="21"/>
      <c r="BE598" s="21"/>
      <c r="BF598" s="21"/>
      <c r="BG598" s="21"/>
      <c r="BH598" s="21"/>
      <c r="BI598" s="21"/>
      <c r="BJ598" s="21"/>
      <c r="BK598" s="21"/>
      <c r="BL598" s="21"/>
      <c r="BM598" s="21"/>
      <c r="BN598" s="21"/>
      <c r="BO598" s="21"/>
      <c r="BP598" s="21"/>
      <c r="BQ598" s="21"/>
      <c r="BR598" s="21"/>
      <c r="BS598" s="21"/>
      <c r="BT598" s="21"/>
      <c r="BU598" s="21"/>
      <c r="BV598" s="21"/>
      <c r="BW598" s="21"/>
      <c r="BX598" s="21"/>
      <c r="BY598" s="21"/>
      <c r="BZ598" s="21"/>
      <c r="CA598" s="21"/>
      <c r="CB598" s="21"/>
      <c r="CC598" s="21"/>
      <c r="CD598" s="21"/>
    </row>
    <row r="599" spans="1:82" ht="16.5" customHeight="1" x14ac:dyDescent="0.3">
      <c r="A599" s="23"/>
      <c r="B599" s="23"/>
      <c r="C599" s="23"/>
      <c r="D599" s="23"/>
      <c r="E599" s="23"/>
      <c r="F599" s="23"/>
      <c r="G599" s="23"/>
      <c r="H599" s="21"/>
      <c r="I599" s="24"/>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c r="BX599" s="21"/>
      <c r="BY599" s="21"/>
      <c r="BZ599" s="21"/>
      <c r="CA599" s="21"/>
      <c r="CB599" s="21"/>
      <c r="CC599" s="21"/>
      <c r="CD599" s="21"/>
    </row>
    <row r="600" spans="1:82" ht="16.5" customHeight="1" x14ac:dyDescent="0.3">
      <c r="A600" s="23"/>
      <c r="B600" s="23"/>
      <c r="C600" s="23"/>
      <c r="D600" s="23"/>
      <c r="E600" s="23"/>
      <c r="F600" s="23"/>
      <c r="G600" s="23"/>
      <c r="H600" s="21"/>
      <c r="I600" s="24"/>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c r="BF600" s="21"/>
      <c r="BG600" s="21"/>
      <c r="BH600" s="21"/>
      <c r="BI600" s="21"/>
      <c r="BJ600" s="21"/>
      <c r="BK600" s="21"/>
      <c r="BL600" s="21"/>
      <c r="BM600" s="21"/>
      <c r="BN600" s="21"/>
      <c r="BO600" s="21"/>
      <c r="BP600" s="21"/>
      <c r="BQ600" s="21"/>
      <c r="BR600" s="21"/>
      <c r="BS600" s="21"/>
      <c r="BT600" s="21"/>
      <c r="BU600" s="21"/>
      <c r="BV600" s="21"/>
      <c r="BW600" s="21"/>
      <c r="BX600" s="21"/>
      <c r="BY600" s="21"/>
      <c r="BZ600" s="21"/>
      <c r="CA600" s="21"/>
      <c r="CB600" s="21"/>
      <c r="CC600" s="21"/>
      <c r="CD600" s="21"/>
    </row>
    <row r="601" spans="1:82" ht="16.5" customHeight="1" x14ac:dyDescent="0.3">
      <c r="A601" s="23"/>
      <c r="B601" s="23"/>
      <c r="C601" s="23"/>
      <c r="D601" s="23"/>
      <c r="E601" s="23"/>
      <c r="F601" s="23"/>
      <c r="G601" s="23"/>
      <c r="H601" s="21"/>
      <c r="I601" s="24"/>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c r="AQ601" s="21"/>
      <c r="AR601" s="21"/>
      <c r="AS601" s="21"/>
      <c r="AT601" s="21"/>
      <c r="AU601" s="21"/>
      <c r="AV601" s="21"/>
      <c r="AW601" s="21"/>
      <c r="AX601" s="21"/>
      <c r="AY601" s="21"/>
      <c r="AZ601" s="21"/>
      <c r="BA601" s="21"/>
      <c r="BB601" s="21"/>
      <c r="BC601" s="21"/>
      <c r="BD601" s="21"/>
      <c r="BE601" s="21"/>
      <c r="BF601" s="21"/>
      <c r="BG601" s="21"/>
      <c r="BH601" s="21"/>
      <c r="BI601" s="21"/>
      <c r="BJ601" s="21"/>
      <c r="BK601" s="21"/>
      <c r="BL601" s="21"/>
      <c r="BM601" s="21"/>
      <c r="BN601" s="21"/>
      <c r="BO601" s="21"/>
      <c r="BP601" s="21"/>
      <c r="BQ601" s="21"/>
      <c r="BR601" s="21"/>
      <c r="BS601" s="21"/>
      <c r="BT601" s="21"/>
      <c r="BU601" s="21"/>
      <c r="BV601" s="21"/>
      <c r="BW601" s="21"/>
      <c r="BX601" s="21"/>
      <c r="BY601" s="21"/>
      <c r="BZ601" s="21"/>
      <c r="CA601" s="21"/>
      <c r="CB601" s="21"/>
      <c r="CC601" s="21"/>
      <c r="CD601" s="21"/>
    </row>
    <row r="602" spans="1:82" ht="16.5" customHeight="1" x14ac:dyDescent="0.3">
      <c r="A602" s="23"/>
      <c r="B602" s="23"/>
      <c r="C602" s="23"/>
      <c r="D602" s="23"/>
      <c r="E602" s="23"/>
      <c r="F602" s="23"/>
      <c r="G602" s="23"/>
      <c r="H602" s="21"/>
      <c r="I602" s="24"/>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c r="AV602" s="21"/>
      <c r="AW602" s="21"/>
      <c r="AX602" s="21"/>
      <c r="AY602" s="21"/>
      <c r="AZ602" s="21"/>
      <c r="BA602" s="21"/>
      <c r="BB602" s="21"/>
      <c r="BC602" s="21"/>
      <c r="BD602" s="21"/>
      <c r="BE602" s="21"/>
      <c r="BF602" s="21"/>
      <c r="BG602" s="21"/>
      <c r="BH602" s="21"/>
      <c r="BI602" s="21"/>
      <c r="BJ602" s="21"/>
      <c r="BK602" s="21"/>
      <c r="BL602" s="21"/>
      <c r="BM602" s="21"/>
      <c r="BN602" s="21"/>
      <c r="BO602" s="21"/>
      <c r="BP602" s="21"/>
      <c r="BQ602" s="21"/>
      <c r="BR602" s="21"/>
      <c r="BS602" s="21"/>
      <c r="BT602" s="21"/>
      <c r="BU602" s="21"/>
      <c r="BV602" s="21"/>
      <c r="BW602" s="21"/>
      <c r="BX602" s="21"/>
      <c r="BY602" s="21"/>
      <c r="BZ602" s="21"/>
      <c r="CA602" s="21"/>
      <c r="CB602" s="21"/>
      <c r="CC602" s="21"/>
      <c r="CD602" s="21"/>
    </row>
    <row r="603" spans="1:82" ht="16.5" customHeight="1" x14ac:dyDescent="0.3">
      <c r="A603" s="23"/>
      <c r="B603" s="23"/>
      <c r="C603" s="23"/>
      <c r="D603" s="23"/>
      <c r="E603" s="23"/>
      <c r="F603" s="23"/>
      <c r="G603" s="23"/>
      <c r="H603" s="21"/>
      <c r="I603" s="24"/>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c r="AV603" s="21"/>
      <c r="AW603" s="21"/>
      <c r="AX603" s="21"/>
      <c r="AY603" s="21"/>
      <c r="AZ603" s="21"/>
      <c r="BA603" s="21"/>
      <c r="BB603" s="21"/>
      <c r="BC603" s="21"/>
      <c r="BD603" s="21"/>
      <c r="BE603" s="21"/>
      <c r="BF603" s="21"/>
      <c r="BG603" s="21"/>
      <c r="BH603" s="21"/>
      <c r="BI603" s="21"/>
      <c r="BJ603" s="21"/>
      <c r="BK603" s="21"/>
      <c r="BL603" s="21"/>
      <c r="BM603" s="21"/>
      <c r="BN603" s="21"/>
      <c r="BO603" s="21"/>
      <c r="BP603" s="21"/>
      <c r="BQ603" s="21"/>
      <c r="BR603" s="21"/>
      <c r="BS603" s="21"/>
      <c r="BT603" s="21"/>
      <c r="BU603" s="21"/>
      <c r="BV603" s="21"/>
      <c r="BW603" s="21"/>
      <c r="BX603" s="21"/>
      <c r="BY603" s="21"/>
      <c r="BZ603" s="21"/>
      <c r="CA603" s="21"/>
      <c r="CB603" s="21"/>
      <c r="CC603" s="21"/>
      <c r="CD603" s="21"/>
    </row>
    <row r="604" spans="1:82" ht="16.5" customHeight="1" x14ac:dyDescent="0.3">
      <c r="A604" s="23"/>
      <c r="B604" s="23"/>
      <c r="C604" s="23"/>
      <c r="D604" s="23"/>
      <c r="E604" s="23"/>
      <c r="F604" s="23"/>
      <c r="G604" s="23"/>
      <c r="H604" s="21"/>
      <c r="I604" s="24"/>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c r="AZ604" s="21"/>
      <c r="BA604" s="21"/>
      <c r="BB604" s="21"/>
      <c r="BC604" s="21"/>
      <c r="BD604" s="21"/>
      <c r="BE604" s="21"/>
      <c r="BF604" s="21"/>
      <c r="BG604" s="21"/>
      <c r="BH604" s="21"/>
      <c r="BI604" s="21"/>
      <c r="BJ604" s="21"/>
      <c r="BK604" s="21"/>
      <c r="BL604" s="21"/>
      <c r="BM604" s="21"/>
      <c r="BN604" s="21"/>
      <c r="BO604" s="21"/>
      <c r="BP604" s="21"/>
      <c r="BQ604" s="21"/>
      <c r="BR604" s="21"/>
      <c r="BS604" s="21"/>
      <c r="BT604" s="21"/>
      <c r="BU604" s="21"/>
      <c r="BV604" s="21"/>
      <c r="BW604" s="21"/>
      <c r="BX604" s="21"/>
      <c r="BY604" s="21"/>
      <c r="BZ604" s="21"/>
      <c r="CA604" s="21"/>
      <c r="CB604" s="21"/>
      <c r="CC604" s="21"/>
      <c r="CD604" s="21"/>
    </row>
    <row r="605" spans="1:82" ht="16.5" customHeight="1" x14ac:dyDescent="0.3">
      <c r="A605" s="23"/>
      <c r="B605" s="23"/>
      <c r="C605" s="23"/>
      <c r="D605" s="23"/>
      <c r="E605" s="23"/>
      <c r="F605" s="23"/>
      <c r="G605" s="23"/>
      <c r="H605" s="21"/>
      <c r="I605" s="24"/>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c r="BF605" s="21"/>
      <c r="BG605" s="21"/>
      <c r="BH605" s="21"/>
      <c r="BI605" s="21"/>
      <c r="BJ605" s="21"/>
      <c r="BK605" s="21"/>
      <c r="BL605" s="21"/>
      <c r="BM605" s="21"/>
      <c r="BN605" s="21"/>
      <c r="BO605" s="21"/>
      <c r="BP605" s="21"/>
      <c r="BQ605" s="21"/>
      <c r="BR605" s="21"/>
      <c r="BS605" s="21"/>
      <c r="BT605" s="21"/>
      <c r="BU605" s="21"/>
      <c r="BV605" s="21"/>
      <c r="BW605" s="21"/>
      <c r="BX605" s="21"/>
      <c r="BY605" s="21"/>
      <c r="BZ605" s="21"/>
      <c r="CA605" s="21"/>
      <c r="CB605" s="21"/>
      <c r="CC605" s="21"/>
      <c r="CD605" s="21"/>
    </row>
    <row r="606" spans="1:82" ht="16.5" customHeight="1" x14ac:dyDescent="0.3">
      <c r="A606" s="23"/>
      <c r="B606" s="23"/>
      <c r="C606" s="23"/>
      <c r="D606" s="23"/>
      <c r="E606" s="23"/>
      <c r="F606" s="23"/>
      <c r="G606" s="23"/>
      <c r="H606" s="21"/>
      <c r="I606" s="24"/>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row>
    <row r="607" spans="1:82" ht="16.5" customHeight="1" x14ac:dyDescent="0.3">
      <c r="A607" s="23"/>
      <c r="B607" s="23"/>
      <c r="C607" s="23"/>
      <c r="D607" s="23"/>
      <c r="E607" s="23"/>
      <c r="F607" s="23"/>
      <c r="G607" s="23"/>
      <c r="H607" s="21"/>
      <c r="I607" s="24"/>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21"/>
      <c r="AV607" s="21"/>
      <c r="AW607" s="21"/>
      <c r="AX607" s="21"/>
      <c r="AY607" s="21"/>
      <c r="AZ607" s="21"/>
      <c r="BA607" s="21"/>
      <c r="BB607" s="21"/>
      <c r="BC607" s="21"/>
      <c r="BD607" s="21"/>
      <c r="BE607" s="21"/>
      <c r="BF607" s="21"/>
      <c r="BG607" s="21"/>
      <c r="BH607" s="21"/>
      <c r="BI607" s="21"/>
      <c r="BJ607" s="21"/>
      <c r="BK607" s="21"/>
      <c r="BL607" s="21"/>
      <c r="BM607" s="21"/>
      <c r="BN607" s="21"/>
      <c r="BO607" s="21"/>
      <c r="BP607" s="21"/>
      <c r="BQ607" s="21"/>
      <c r="BR607" s="21"/>
      <c r="BS607" s="21"/>
      <c r="BT607" s="21"/>
      <c r="BU607" s="21"/>
      <c r="BV607" s="21"/>
      <c r="BW607" s="21"/>
      <c r="BX607" s="21"/>
      <c r="BY607" s="21"/>
      <c r="BZ607" s="21"/>
      <c r="CA607" s="21"/>
      <c r="CB607" s="21"/>
      <c r="CC607" s="21"/>
      <c r="CD607" s="21"/>
    </row>
    <row r="608" spans="1:82" ht="16.5" customHeight="1" x14ac:dyDescent="0.3">
      <c r="A608" s="23"/>
      <c r="B608" s="23"/>
      <c r="C608" s="23"/>
      <c r="D608" s="23"/>
      <c r="E608" s="23"/>
      <c r="F608" s="23"/>
      <c r="G608" s="23"/>
      <c r="H608" s="21"/>
      <c r="I608" s="24"/>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c r="AV608" s="21"/>
      <c r="AW608" s="21"/>
      <c r="AX608" s="21"/>
      <c r="AY608" s="21"/>
      <c r="AZ608" s="21"/>
      <c r="BA608" s="21"/>
      <c r="BB608" s="21"/>
      <c r="BC608" s="21"/>
      <c r="BD608" s="21"/>
      <c r="BE608" s="21"/>
      <c r="BF608" s="21"/>
      <c r="BG608" s="21"/>
      <c r="BH608" s="21"/>
      <c r="BI608" s="21"/>
      <c r="BJ608" s="21"/>
      <c r="BK608" s="21"/>
      <c r="BL608" s="21"/>
      <c r="BM608" s="21"/>
      <c r="BN608" s="21"/>
      <c r="BO608" s="21"/>
      <c r="BP608" s="21"/>
      <c r="BQ608" s="21"/>
      <c r="BR608" s="21"/>
      <c r="BS608" s="21"/>
      <c r="BT608" s="21"/>
      <c r="BU608" s="21"/>
      <c r="BV608" s="21"/>
      <c r="BW608" s="21"/>
      <c r="BX608" s="21"/>
      <c r="BY608" s="21"/>
      <c r="BZ608" s="21"/>
      <c r="CA608" s="21"/>
      <c r="CB608" s="21"/>
      <c r="CC608" s="21"/>
      <c r="CD608" s="21"/>
    </row>
    <row r="609" spans="1:82" ht="16.5" customHeight="1" x14ac:dyDescent="0.3">
      <c r="A609" s="23"/>
      <c r="B609" s="23"/>
      <c r="C609" s="23"/>
      <c r="D609" s="23"/>
      <c r="E609" s="23"/>
      <c r="F609" s="23"/>
      <c r="G609" s="23"/>
      <c r="H609" s="21"/>
      <c r="I609" s="24"/>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c r="AV609" s="21"/>
      <c r="AW609" s="21"/>
      <c r="AX609" s="21"/>
      <c r="AY609" s="21"/>
      <c r="AZ609" s="21"/>
      <c r="BA609" s="21"/>
      <c r="BB609" s="21"/>
      <c r="BC609" s="21"/>
      <c r="BD609" s="21"/>
      <c r="BE609" s="21"/>
      <c r="BF609" s="21"/>
      <c r="BG609" s="21"/>
      <c r="BH609" s="21"/>
      <c r="BI609" s="21"/>
      <c r="BJ609" s="21"/>
      <c r="BK609" s="21"/>
      <c r="BL609" s="21"/>
      <c r="BM609" s="21"/>
      <c r="BN609" s="21"/>
      <c r="BO609" s="21"/>
      <c r="BP609" s="21"/>
      <c r="BQ609" s="21"/>
      <c r="BR609" s="21"/>
      <c r="BS609" s="21"/>
      <c r="BT609" s="21"/>
      <c r="BU609" s="21"/>
      <c r="BV609" s="21"/>
      <c r="BW609" s="21"/>
      <c r="BX609" s="21"/>
      <c r="BY609" s="21"/>
      <c r="BZ609" s="21"/>
      <c r="CA609" s="21"/>
      <c r="CB609" s="21"/>
      <c r="CC609" s="21"/>
      <c r="CD609" s="21"/>
    </row>
    <row r="610" spans="1:82" ht="16.5" customHeight="1" x14ac:dyDescent="0.3">
      <c r="A610" s="23"/>
      <c r="B610" s="23"/>
      <c r="C610" s="23"/>
      <c r="D610" s="23"/>
      <c r="E610" s="23"/>
      <c r="F610" s="23"/>
      <c r="G610" s="23"/>
      <c r="H610" s="21"/>
      <c r="I610" s="24"/>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c r="AV610" s="21"/>
      <c r="AW610" s="21"/>
      <c r="AX610" s="21"/>
      <c r="AY610" s="21"/>
      <c r="AZ610" s="21"/>
      <c r="BA610" s="21"/>
      <c r="BB610" s="21"/>
      <c r="BC610" s="21"/>
      <c r="BD610" s="21"/>
      <c r="BE610" s="21"/>
      <c r="BF610" s="21"/>
      <c r="BG610" s="21"/>
      <c r="BH610" s="21"/>
      <c r="BI610" s="21"/>
      <c r="BJ610" s="21"/>
      <c r="BK610" s="21"/>
      <c r="BL610" s="21"/>
      <c r="BM610" s="21"/>
      <c r="BN610" s="21"/>
      <c r="BO610" s="21"/>
      <c r="BP610" s="21"/>
      <c r="BQ610" s="21"/>
      <c r="BR610" s="21"/>
      <c r="BS610" s="21"/>
      <c r="BT610" s="21"/>
      <c r="BU610" s="21"/>
      <c r="BV610" s="21"/>
      <c r="BW610" s="21"/>
      <c r="BX610" s="21"/>
      <c r="BY610" s="21"/>
      <c r="BZ610" s="21"/>
      <c r="CA610" s="21"/>
      <c r="CB610" s="21"/>
      <c r="CC610" s="21"/>
      <c r="CD610" s="21"/>
    </row>
    <row r="611" spans="1:82" ht="16.5" customHeight="1" x14ac:dyDescent="0.3">
      <c r="A611" s="23"/>
      <c r="B611" s="23"/>
      <c r="C611" s="23"/>
      <c r="D611" s="23"/>
      <c r="E611" s="23"/>
      <c r="F611" s="23"/>
      <c r="G611" s="23"/>
      <c r="H611" s="21"/>
      <c r="I611" s="24"/>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c r="AV611" s="21"/>
      <c r="AW611" s="21"/>
      <c r="AX611" s="21"/>
      <c r="AY611" s="21"/>
      <c r="AZ611" s="21"/>
      <c r="BA611" s="21"/>
      <c r="BB611" s="21"/>
      <c r="BC611" s="21"/>
      <c r="BD611" s="21"/>
      <c r="BE611" s="21"/>
      <c r="BF611" s="21"/>
      <c r="BG611" s="21"/>
      <c r="BH611" s="21"/>
      <c r="BI611" s="21"/>
      <c r="BJ611" s="21"/>
      <c r="BK611" s="21"/>
      <c r="BL611" s="21"/>
      <c r="BM611" s="21"/>
      <c r="BN611" s="21"/>
      <c r="BO611" s="21"/>
      <c r="BP611" s="21"/>
      <c r="BQ611" s="21"/>
      <c r="BR611" s="21"/>
      <c r="BS611" s="21"/>
      <c r="BT611" s="21"/>
      <c r="BU611" s="21"/>
      <c r="BV611" s="21"/>
      <c r="BW611" s="21"/>
      <c r="BX611" s="21"/>
      <c r="BY611" s="21"/>
      <c r="BZ611" s="21"/>
      <c r="CA611" s="21"/>
      <c r="CB611" s="21"/>
      <c r="CC611" s="21"/>
      <c r="CD611" s="21"/>
    </row>
    <row r="612" spans="1:82" ht="16.5" customHeight="1" x14ac:dyDescent="0.3">
      <c r="A612" s="23"/>
      <c r="B612" s="23"/>
      <c r="C612" s="23"/>
      <c r="D612" s="23"/>
      <c r="E612" s="23"/>
      <c r="F612" s="23"/>
      <c r="G612" s="23"/>
      <c r="H612" s="21"/>
      <c r="I612" s="24"/>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c r="AV612" s="21"/>
      <c r="AW612" s="21"/>
      <c r="AX612" s="21"/>
      <c r="AY612" s="21"/>
      <c r="AZ612" s="21"/>
      <c r="BA612" s="21"/>
      <c r="BB612" s="21"/>
      <c r="BC612" s="21"/>
      <c r="BD612" s="21"/>
      <c r="BE612" s="21"/>
      <c r="BF612" s="21"/>
      <c r="BG612" s="21"/>
      <c r="BH612" s="21"/>
      <c r="BI612" s="21"/>
      <c r="BJ612" s="21"/>
      <c r="BK612" s="21"/>
      <c r="BL612" s="21"/>
      <c r="BM612" s="21"/>
      <c r="BN612" s="21"/>
      <c r="BO612" s="21"/>
      <c r="BP612" s="21"/>
      <c r="BQ612" s="21"/>
      <c r="BR612" s="21"/>
      <c r="BS612" s="21"/>
      <c r="BT612" s="21"/>
      <c r="BU612" s="21"/>
      <c r="BV612" s="21"/>
      <c r="BW612" s="21"/>
      <c r="BX612" s="21"/>
      <c r="BY612" s="21"/>
      <c r="BZ612" s="21"/>
      <c r="CA612" s="21"/>
      <c r="CB612" s="21"/>
      <c r="CC612" s="21"/>
      <c r="CD612" s="21"/>
    </row>
    <row r="613" spans="1:82" ht="16.5" customHeight="1" x14ac:dyDescent="0.3">
      <c r="A613" s="23"/>
      <c r="B613" s="23"/>
      <c r="C613" s="23"/>
      <c r="D613" s="23"/>
      <c r="E613" s="23"/>
      <c r="F613" s="23"/>
      <c r="G613" s="23"/>
      <c r="H613" s="21"/>
      <c r="I613" s="24"/>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21"/>
      <c r="AV613" s="21"/>
      <c r="AW613" s="21"/>
      <c r="AX613" s="21"/>
      <c r="AY613" s="21"/>
      <c r="AZ613" s="21"/>
      <c r="BA613" s="21"/>
      <c r="BB613" s="21"/>
      <c r="BC613" s="21"/>
      <c r="BD613" s="21"/>
      <c r="BE613" s="21"/>
      <c r="BF613" s="21"/>
      <c r="BG613" s="21"/>
      <c r="BH613" s="21"/>
      <c r="BI613" s="21"/>
      <c r="BJ613" s="21"/>
      <c r="BK613" s="21"/>
      <c r="BL613" s="21"/>
      <c r="BM613" s="21"/>
      <c r="BN613" s="21"/>
      <c r="BO613" s="21"/>
      <c r="BP613" s="21"/>
      <c r="BQ613" s="21"/>
      <c r="BR613" s="21"/>
      <c r="BS613" s="21"/>
      <c r="BT613" s="21"/>
      <c r="BU613" s="21"/>
      <c r="BV613" s="21"/>
      <c r="BW613" s="21"/>
      <c r="BX613" s="21"/>
      <c r="BY613" s="21"/>
      <c r="BZ613" s="21"/>
      <c r="CA613" s="21"/>
      <c r="CB613" s="21"/>
      <c r="CC613" s="21"/>
      <c r="CD613" s="21"/>
    </row>
    <row r="614" spans="1:82" ht="16.5" customHeight="1" x14ac:dyDescent="0.3">
      <c r="A614" s="23"/>
      <c r="B614" s="23"/>
      <c r="C614" s="23"/>
      <c r="D614" s="23"/>
      <c r="E614" s="23"/>
      <c r="F614" s="23"/>
      <c r="G614" s="23"/>
      <c r="H614" s="21"/>
      <c r="I614" s="24"/>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c r="BF614" s="21"/>
      <c r="BG614" s="21"/>
      <c r="BH614" s="21"/>
      <c r="BI614" s="21"/>
      <c r="BJ614" s="21"/>
      <c r="BK614" s="21"/>
      <c r="BL614" s="21"/>
      <c r="BM614" s="21"/>
      <c r="BN614" s="21"/>
      <c r="BO614" s="21"/>
      <c r="BP614" s="21"/>
      <c r="BQ614" s="21"/>
      <c r="BR614" s="21"/>
      <c r="BS614" s="21"/>
      <c r="BT614" s="21"/>
      <c r="BU614" s="21"/>
      <c r="BV614" s="21"/>
      <c r="BW614" s="21"/>
      <c r="BX614" s="21"/>
      <c r="BY614" s="21"/>
      <c r="BZ614" s="21"/>
      <c r="CA614" s="21"/>
      <c r="CB614" s="21"/>
      <c r="CC614" s="21"/>
      <c r="CD614" s="21"/>
    </row>
    <row r="615" spans="1:82" ht="16.5" customHeight="1" x14ac:dyDescent="0.3">
      <c r="A615" s="23"/>
      <c r="B615" s="23"/>
      <c r="C615" s="23"/>
      <c r="D615" s="23"/>
      <c r="E615" s="23"/>
      <c r="F615" s="23"/>
      <c r="G615" s="23"/>
      <c r="H615" s="21"/>
      <c r="I615" s="24"/>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c r="BF615" s="21"/>
      <c r="BG615" s="21"/>
      <c r="BH615" s="21"/>
      <c r="BI615" s="21"/>
      <c r="BJ615" s="21"/>
      <c r="BK615" s="21"/>
      <c r="BL615" s="21"/>
      <c r="BM615" s="21"/>
      <c r="BN615" s="21"/>
      <c r="BO615" s="21"/>
      <c r="BP615" s="21"/>
      <c r="BQ615" s="21"/>
      <c r="BR615" s="21"/>
      <c r="BS615" s="21"/>
      <c r="BT615" s="21"/>
      <c r="BU615" s="21"/>
      <c r="BV615" s="21"/>
      <c r="BW615" s="21"/>
      <c r="BX615" s="21"/>
      <c r="BY615" s="21"/>
      <c r="BZ615" s="21"/>
      <c r="CA615" s="21"/>
      <c r="CB615" s="21"/>
      <c r="CC615" s="21"/>
      <c r="CD615" s="21"/>
    </row>
    <row r="616" spans="1:82" ht="16.5" customHeight="1" x14ac:dyDescent="0.3">
      <c r="A616" s="23"/>
      <c r="B616" s="23"/>
      <c r="C616" s="23"/>
      <c r="D616" s="23"/>
      <c r="E616" s="23"/>
      <c r="F616" s="23"/>
      <c r="G616" s="23"/>
      <c r="H616" s="21"/>
      <c r="I616" s="24"/>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row>
    <row r="617" spans="1:82" ht="16.5" customHeight="1" x14ac:dyDescent="0.3">
      <c r="A617" s="23"/>
      <c r="B617" s="23"/>
      <c r="C617" s="23"/>
      <c r="D617" s="23"/>
      <c r="E617" s="23"/>
      <c r="F617" s="23"/>
      <c r="G617" s="23"/>
      <c r="H617" s="21"/>
      <c r="I617" s="24"/>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c r="AV617" s="21"/>
      <c r="AW617" s="21"/>
      <c r="AX617" s="21"/>
      <c r="AY617" s="21"/>
      <c r="AZ617" s="21"/>
      <c r="BA617" s="21"/>
      <c r="BB617" s="21"/>
      <c r="BC617" s="21"/>
      <c r="BD617" s="21"/>
      <c r="BE617" s="21"/>
      <c r="BF617" s="21"/>
      <c r="BG617" s="21"/>
      <c r="BH617" s="21"/>
      <c r="BI617" s="21"/>
      <c r="BJ617" s="21"/>
      <c r="BK617" s="21"/>
      <c r="BL617" s="21"/>
      <c r="BM617" s="21"/>
      <c r="BN617" s="21"/>
      <c r="BO617" s="21"/>
      <c r="BP617" s="21"/>
      <c r="BQ617" s="21"/>
      <c r="BR617" s="21"/>
      <c r="BS617" s="21"/>
      <c r="BT617" s="21"/>
      <c r="BU617" s="21"/>
      <c r="BV617" s="21"/>
      <c r="BW617" s="21"/>
      <c r="BX617" s="21"/>
      <c r="BY617" s="21"/>
      <c r="BZ617" s="21"/>
      <c r="CA617" s="21"/>
      <c r="CB617" s="21"/>
      <c r="CC617" s="21"/>
      <c r="CD617" s="21"/>
    </row>
    <row r="618" spans="1:82" ht="16.5" customHeight="1" x14ac:dyDescent="0.3">
      <c r="A618" s="23"/>
      <c r="B618" s="23"/>
      <c r="C618" s="23"/>
      <c r="D618" s="23"/>
      <c r="E618" s="23"/>
      <c r="F618" s="23"/>
      <c r="G618" s="23"/>
      <c r="H618" s="21"/>
      <c r="I618" s="24"/>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c r="AV618" s="21"/>
      <c r="AW618" s="21"/>
      <c r="AX618" s="21"/>
      <c r="AY618" s="21"/>
      <c r="AZ618" s="21"/>
      <c r="BA618" s="21"/>
      <c r="BB618" s="21"/>
      <c r="BC618" s="21"/>
      <c r="BD618" s="21"/>
      <c r="BE618" s="21"/>
      <c r="BF618" s="21"/>
      <c r="BG618" s="21"/>
      <c r="BH618" s="21"/>
      <c r="BI618" s="21"/>
      <c r="BJ618" s="21"/>
      <c r="BK618" s="21"/>
      <c r="BL618" s="21"/>
      <c r="BM618" s="21"/>
      <c r="BN618" s="21"/>
      <c r="BO618" s="21"/>
      <c r="BP618" s="21"/>
      <c r="BQ618" s="21"/>
      <c r="BR618" s="21"/>
      <c r="BS618" s="21"/>
      <c r="BT618" s="21"/>
      <c r="BU618" s="21"/>
      <c r="BV618" s="21"/>
      <c r="BW618" s="21"/>
      <c r="BX618" s="21"/>
      <c r="BY618" s="21"/>
      <c r="BZ618" s="21"/>
      <c r="CA618" s="21"/>
      <c r="CB618" s="21"/>
      <c r="CC618" s="21"/>
      <c r="CD618" s="21"/>
    </row>
    <row r="619" spans="1:82" ht="16.5" customHeight="1" x14ac:dyDescent="0.3">
      <c r="A619" s="23"/>
      <c r="B619" s="23"/>
      <c r="C619" s="23"/>
      <c r="D619" s="23"/>
      <c r="E619" s="23"/>
      <c r="F619" s="23"/>
      <c r="G619" s="23"/>
      <c r="H619" s="21"/>
      <c r="I619" s="24"/>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c r="AV619" s="21"/>
      <c r="AW619" s="21"/>
      <c r="AX619" s="21"/>
      <c r="AY619" s="21"/>
      <c r="AZ619" s="21"/>
      <c r="BA619" s="21"/>
      <c r="BB619" s="21"/>
      <c r="BC619" s="21"/>
      <c r="BD619" s="21"/>
      <c r="BE619" s="21"/>
      <c r="BF619" s="21"/>
      <c r="BG619" s="21"/>
      <c r="BH619" s="21"/>
      <c r="BI619" s="21"/>
      <c r="BJ619" s="21"/>
      <c r="BK619" s="21"/>
      <c r="BL619" s="21"/>
      <c r="BM619" s="21"/>
      <c r="BN619" s="21"/>
      <c r="BO619" s="21"/>
      <c r="BP619" s="21"/>
      <c r="BQ619" s="21"/>
      <c r="BR619" s="21"/>
      <c r="BS619" s="21"/>
      <c r="BT619" s="21"/>
      <c r="BU619" s="21"/>
      <c r="BV619" s="21"/>
      <c r="BW619" s="21"/>
      <c r="BX619" s="21"/>
      <c r="BY619" s="21"/>
      <c r="BZ619" s="21"/>
      <c r="CA619" s="21"/>
      <c r="CB619" s="21"/>
      <c r="CC619" s="21"/>
      <c r="CD619" s="21"/>
    </row>
    <row r="620" spans="1:82" ht="16.5" customHeight="1" x14ac:dyDescent="0.3">
      <c r="A620" s="23"/>
      <c r="B620" s="23"/>
      <c r="C620" s="23"/>
      <c r="D620" s="23"/>
      <c r="E620" s="23"/>
      <c r="F620" s="23"/>
      <c r="G620" s="23"/>
      <c r="H620" s="21"/>
      <c r="I620" s="24"/>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c r="BX620" s="21"/>
      <c r="BY620" s="21"/>
      <c r="BZ620" s="21"/>
      <c r="CA620" s="21"/>
      <c r="CB620" s="21"/>
      <c r="CC620" s="21"/>
      <c r="CD620" s="21"/>
    </row>
    <row r="621" spans="1:82" ht="16.5" customHeight="1" x14ac:dyDescent="0.3">
      <c r="A621" s="23"/>
      <c r="B621" s="23"/>
      <c r="C621" s="23"/>
      <c r="D621" s="23"/>
      <c r="E621" s="23"/>
      <c r="F621" s="23"/>
      <c r="G621" s="23"/>
      <c r="H621" s="21"/>
      <c r="I621" s="24"/>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c r="AV621" s="21"/>
      <c r="AW621" s="21"/>
      <c r="AX621" s="21"/>
      <c r="AY621" s="21"/>
      <c r="AZ621" s="21"/>
      <c r="BA621" s="21"/>
      <c r="BB621" s="21"/>
      <c r="BC621" s="21"/>
      <c r="BD621" s="21"/>
      <c r="BE621" s="21"/>
      <c r="BF621" s="21"/>
      <c r="BG621" s="21"/>
      <c r="BH621" s="21"/>
      <c r="BI621" s="21"/>
      <c r="BJ621" s="21"/>
      <c r="BK621" s="21"/>
      <c r="BL621" s="21"/>
      <c r="BM621" s="21"/>
      <c r="BN621" s="21"/>
      <c r="BO621" s="21"/>
      <c r="BP621" s="21"/>
      <c r="BQ621" s="21"/>
      <c r="BR621" s="21"/>
      <c r="BS621" s="21"/>
      <c r="BT621" s="21"/>
      <c r="BU621" s="21"/>
      <c r="BV621" s="21"/>
      <c r="BW621" s="21"/>
      <c r="BX621" s="21"/>
      <c r="BY621" s="21"/>
      <c r="BZ621" s="21"/>
      <c r="CA621" s="21"/>
      <c r="CB621" s="21"/>
      <c r="CC621" s="21"/>
      <c r="CD621" s="21"/>
    </row>
    <row r="622" spans="1:82" ht="16.5" customHeight="1" x14ac:dyDescent="0.3">
      <c r="A622" s="23"/>
      <c r="B622" s="23"/>
      <c r="C622" s="23"/>
      <c r="D622" s="23"/>
      <c r="E622" s="23"/>
      <c r="F622" s="23"/>
      <c r="G622" s="23"/>
      <c r="H622" s="21"/>
      <c r="I622" s="24"/>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c r="AV622" s="21"/>
      <c r="AW622" s="21"/>
      <c r="AX622" s="21"/>
      <c r="AY622" s="21"/>
      <c r="AZ622" s="21"/>
      <c r="BA622" s="21"/>
      <c r="BB622" s="21"/>
      <c r="BC622" s="21"/>
      <c r="BD622" s="21"/>
      <c r="BE622" s="21"/>
      <c r="BF622" s="21"/>
      <c r="BG622" s="21"/>
      <c r="BH622" s="21"/>
      <c r="BI622" s="21"/>
      <c r="BJ622" s="21"/>
      <c r="BK622" s="21"/>
      <c r="BL622" s="21"/>
      <c r="BM622" s="21"/>
      <c r="BN622" s="21"/>
      <c r="BO622" s="21"/>
      <c r="BP622" s="21"/>
      <c r="BQ622" s="21"/>
      <c r="BR622" s="21"/>
      <c r="BS622" s="21"/>
      <c r="BT622" s="21"/>
      <c r="BU622" s="21"/>
      <c r="BV622" s="21"/>
      <c r="BW622" s="21"/>
      <c r="BX622" s="21"/>
      <c r="BY622" s="21"/>
      <c r="BZ622" s="21"/>
      <c r="CA622" s="21"/>
      <c r="CB622" s="21"/>
      <c r="CC622" s="21"/>
      <c r="CD622" s="21"/>
    </row>
    <row r="623" spans="1:82" ht="16.5" customHeight="1" x14ac:dyDescent="0.3">
      <c r="A623" s="23"/>
      <c r="B623" s="23"/>
      <c r="C623" s="23"/>
      <c r="D623" s="23"/>
      <c r="E623" s="23"/>
      <c r="F623" s="23"/>
      <c r="G623" s="23"/>
      <c r="H623" s="21"/>
      <c r="I623" s="24"/>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c r="AV623" s="21"/>
      <c r="AW623" s="21"/>
      <c r="AX623" s="21"/>
      <c r="AY623" s="21"/>
      <c r="AZ623" s="21"/>
      <c r="BA623" s="21"/>
      <c r="BB623" s="21"/>
      <c r="BC623" s="21"/>
      <c r="BD623" s="21"/>
      <c r="BE623" s="21"/>
      <c r="BF623" s="21"/>
      <c r="BG623" s="21"/>
      <c r="BH623" s="21"/>
      <c r="BI623" s="21"/>
      <c r="BJ623" s="21"/>
      <c r="BK623" s="21"/>
      <c r="BL623" s="21"/>
      <c r="BM623" s="21"/>
      <c r="BN623" s="21"/>
      <c r="BO623" s="21"/>
      <c r="BP623" s="21"/>
      <c r="BQ623" s="21"/>
      <c r="BR623" s="21"/>
      <c r="BS623" s="21"/>
      <c r="BT623" s="21"/>
      <c r="BU623" s="21"/>
      <c r="BV623" s="21"/>
      <c r="BW623" s="21"/>
      <c r="BX623" s="21"/>
      <c r="BY623" s="21"/>
      <c r="BZ623" s="21"/>
      <c r="CA623" s="21"/>
      <c r="CB623" s="21"/>
      <c r="CC623" s="21"/>
      <c r="CD623" s="21"/>
    </row>
    <row r="624" spans="1:82" ht="16.5" customHeight="1" x14ac:dyDescent="0.3">
      <c r="A624" s="23"/>
      <c r="B624" s="23"/>
      <c r="C624" s="23"/>
      <c r="D624" s="23"/>
      <c r="E624" s="23"/>
      <c r="F624" s="23"/>
      <c r="G624" s="23"/>
      <c r="H624" s="21"/>
      <c r="I624" s="24"/>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c r="BF624" s="21"/>
      <c r="BG624" s="21"/>
      <c r="BH624" s="21"/>
      <c r="BI624" s="21"/>
      <c r="BJ624" s="21"/>
      <c r="BK624" s="21"/>
      <c r="BL624" s="21"/>
      <c r="BM624" s="21"/>
      <c r="BN624" s="21"/>
      <c r="BO624" s="21"/>
      <c r="BP624" s="21"/>
      <c r="BQ624" s="21"/>
      <c r="BR624" s="21"/>
      <c r="BS624" s="21"/>
      <c r="BT624" s="21"/>
      <c r="BU624" s="21"/>
      <c r="BV624" s="21"/>
      <c r="BW624" s="21"/>
      <c r="BX624" s="21"/>
      <c r="BY624" s="21"/>
      <c r="BZ624" s="21"/>
      <c r="CA624" s="21"/>
      <c r="CB624" s="21"/>
      <c r="CC624" s="21"/>
      <c r="CD624" s="21"/>
    </row>
    <row r="625" spans="1:82" ht="16.5" customHeight="1" x14ac:dyDescent="0.3">
      <c r="A625" s="23"/>
      <c r="B625" s="23"/>
      <c r="C625" s="23"/>
      <c r="D625" s="23"/>
      <c r="E625" s="23"/>
      <c r="F625" s="23"/>
      <c r="G625" s="23"/>
      <c r="H625" s="21"/>
      <c r="I625" s="24"/>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c r="AV625" s="21"/>
      <c r="AW625" s="21"/>
      <c r="AX625" s="21"/>
      <c r="AY625" s="21"/>
      <c r="AZ625" s="21"/>
      <c r="BA625" s="21"/>
      <c r="BB625" s="21"/>
      <c r="BC625" s="21"/>
      <c r="BD625" s="21"/>
      <c r="BE625" s="21"/>
      <c r="BF625" s="21"/>
      <c r="BG625" s="21"/>
      <c r="BH625" s="21"/>
      <c r="BI625" s="21"/>
      <c r="BJ625" s="21"/>
      <c r="BK625" s="21"/>
      <c r="BL625" s="21"/>
      <c r="BM625" s="21"/>
      <c r="BN625" s="21"/>
      <c r="BO625" s="21"/>
      <c r="BP625" s="21"/>
      <c r="BQ625" s="21"/>
      <c r="BR625" s="21"/>
      <c r="BS625" s="21"/>
      <c r="BT625" s="21"/>
      <c r="BU625" s="21"/>
      <c r="BV625" s="21"/>
      <c r="BW625" s="21"/>
      <c r="BX625" s="21"/>
      <c r="BY625" s="21"/>
      <c r="BZ625" s="21"/>
      <c r="CA625" s="21"/>
      <c r="CB625" s="21"/>
      <c r="CC625" s="21"/>
      <c r="CD625" s="21"/>
    </row>
    <row r="626" spans="1:82" ht="16.5" customHeight="1" x14ac:dyDescent="0.3">
      <c r="A626" s="23"/>
      <c r="B626" s="23"/>
      <c r="C626" s="23"/>
      <c r="D626" s="23"/>
      <c r="E626" s="23"/>
      <c r="F626" s="23"/>
      <c r="G626" s="23"/>
      <c r="H626" s="21"/>
      <c r="I626" s="24"/>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row>
    <row r="627" spans="1:82" ht="16.5" customHeight="1" x14ac:dyDescent="0.3">
      <c r="A627" s="23"/>
      <c r="B627" s="23"/>
      <c r="C627" s="23"/>
      <c r="D627" s="23"/>
      <c r="E627" s="23"/>
      <c r="F627" s="23"/>
      <c r="G627" s="23"/>
      <c r="H627" s="21"/>
      <c r="I627" s="24"/>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c r="AV627" s="21"/>
      <c r="AW627" s="21"/>
      <c r="AX627" s="21"/>
      <c r="AY627" s="21"/>
      <c r="AZ627" s="21"/>
      <c r="BA627" s="21"/>
      <c r="BB627" s="21"/>
      <c r="BC627" s="21"/>
      <c r="BD627" s="21"/>
      <c r="BE627" s="21"/>
      <c r="BF627" s="21"/>
      <c r="BG627" s="21"/>
      <c r="BH627" s="21"/>
      <c r="BI627" s="21"/>
      <c r="BJ627" s="21"/>
      <c r="BK627" s="21"/>
      <c r="BL627" s="21"/>
      <c r="BM627" s="21"/>
      <c r="BN627" s="21"/>
      <c r="BO627" s="21"/>
      <c r="BP627" s="21"/>
      <c r="BQ627" s="21"/>
      <c r="BR627" s="21"/>
      <c r="BS627" s="21"/>
      <c r="BT627" s="21"/>
      <c r="BU627" s="21"/>
      <c r="BV627" s="21"/>
      <c r="BW627" s="21"/>
      <c r="BX627" s="21"/>
      <c r="BY627" s="21"/>
      <c r="BZ627" s="21"/>
      <c r="CA627" s="21"/>
      <c r="CB627" s="21"/>
      <c r="CC627" s="21"/>
      <c r="CD627" s="21"/>
    </row>
    <row r="628" spans="1:82" ht="16.5" customHeight="1" x14ac:dyDescent="0.3">
      <c r="A628" s="23"/>
      <c r="B628" s="23"/>
      <c r="C628" s="23"/>
      <c r="D628" s="23"/>
      <c r="E628" s="23"/>
      <c r="F628" s="23"/>
      <c r="G628" s="23"/>
      <c r="H628" s="21"/>
      <c r="I628" s="24"/>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c r="AV628" s="21"/>
      <c r="AW628" s="21"/>
      <c r="AX628" s="21"/>
      <c r="AY628" s="21"/>
      <c r="AZ628" s="21"/>
      <c r="BA628" s="21"/>
      <c r="BB628" s="21"/>
      <c r="BC628" s="21"/>
      <c r="BD628" s="21"/>
      <c r="BE628" s="21"/>
      <c r="BF628" s="21"/>
      <c r="BG628" s="21"/>
      <c r="BH628" s="21"/>
      <c r="BI628" s="21"/>
      <c r="BJ628" s="21"/>
      <c r="BK628" s="21"/>
      <c r="BL628" s="21"/>
      <c r="BM628" s="21"/>
      <c r="BN628" s="21"/>
      <c r="BO628" s="21"/>
      <c r="BP628" s="21"/>
      <c r="BQ628" s="21"/>
      <c r="BR628" s="21"/>
      <c r="BS628" s="21"/>
      <c r="BT628" s="21"/>
      <c r="BU628" s="21"/>
      <c r="BV628" s="21"/>
      <c r="BW628" s="21"/>
      <c r="BX628" s="21"/>
      <c r="BY628" s="21"/>
      <c r="BZ628" s="21"/>
      <c r="CA628" s="21"/>
      <c r="CB628" s="21"/>
      <c r="CC628" s="21"/>
      <c r="CD628" s="21"/>
    </row>
    <row r="629" spans="1:82" ht="16.5" customHeight="1" x14ac:dyDescent="0.3">
      <c r="A629" s="23"/>
      <c r="B629" s="23"/>
      <c r="C629" s="23"/>
      <c r="D629" s="23"/>
      <c r="E629" s="23"/>
      <c r="F629" s="23"/>
      <c r="G629" s="23"/>
      <c r="H629" s="21"/>
      <c r="I629" s="24"/>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c r="AV629" s="21"/>
      <c r="AW629" s="21"/>
      <c r="AX629" s="21"/>
      <c r="AY629" s="21"/>
      <c r="AZ629" s="21"/>
      <c r="BA629" s="21"/>
      <c r="BB629" s="21"/>
      <c r="BC629" s="21"/>
      <c r="BD629" s="21"/>
      <c r="BE629" s="21"/>
      <c r="BF629" s="21"/>
      <c r="BG629" s="21"/>
      <c r="BH629" s="21"/>
      <c r="BI629" s="21"/>
      <c r="BJ629" s="21"/>
      <c r="BK629" s="21"/>
      <c r="BL629" s="21"/>
      <c r="BM629" s="21"/>
      <c r="BN629" s="21"/>
      <c r="BO629" s="21"/>
      <c r="BP629" s="21"/>
      <c r="BQ629" s="21"/>
      <c r="BR629" s="21"/>
      <c r="BS629" s="21"/>
      <c r="BT629" s="21"/>
      <c r="BU629" s="21"/>
      <c r="BV629" s="21"/>
      <c r="BW629" s="21"/>
      <c r="BX629" s="21"/>
      <c r="BY629" s="21"/>
      <c r="BZ629" s="21"/>
      <c r="CA629" s="21"/>
      <c r="CB629" s="21"/>
      <c r="CC629" s="21"/>
      <c r="CD629" s="21"/>
    </row>
    <row r="630" spans="1:82" ht="16.5" customHeight="1" x14ac:dyDescent="0.3">
      <c r="A630" s="23"/>
      <c r="B630" s="23"/>
      <c r="C630" s="23"/>
      <c r="D630" s="23"/>
      <c r="E630" s="23"/>
      <c r="F630" s="23"/>
      <c r="G630" s="23"/>
      <c r="H630" s="21"/>
      <c r="I630" s="24"/>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c r="AV630" s="21"/>
      <c r="AW630" s="21"/>
      <c r="AX630" s="21"/>
      <c r="AY630" s="21"/>
      <c r="AZ630" s="21"/>
      <c r="BA630" s="21"/>
      <c r="BB630" s="21"/>
      <c r="BC630" s="21"/>
      <c r="BD630" s="21"/>
      <c r="BE630" s="21"/>
      <c r="BF630" s="21"/>
      <c r="BG630" s="21"/>
      <c r="BH630" s="21"/>
      <c r="BI630" s="21"/>
      <c r="BJ630" s="21"/>
      <c r="BK630" s="21"/>
      <c r="BL630" s="21"/>
      <c r="BM630" s="21"/>
      <c r="BN630" s="21"/>
      <c r="BO630" s="21"/>
      <c r="BP630" s="21"/>
      <c r="BQ630" s="21"/>
      <c r="BR630" s="21"/>
      <c r="BS630" s="21"/>
      <c r="BT630" s="21"/>
      <c r="BU630" s="21"/>
      <c r="BV630" s="21"/>
      <c r="BW630" s="21"/>
      <c r="BX630" s="21"/>
      <c r="BY630" s="21"/>
      <c r="BZ630" s="21"/>
      <c r="CA630" s="21"/>
      <c r="CB630" s="21"/>
      <c r="CC630" s="21"/>
      <c r="CD630" s="21"/>
    </row>
    <row r="631" spans="1:82" ht="16.5" customHeight="1" x14ac:dyDescent="0.3">
      <c r="A631" s="23"/>
      <c r="B631" s="23"/>
      <c r="C631" s="23"/>
      <c r="D631" s="23"/>
      <c r="E631" s="23"/>
      <c r="F631" s="23"/>
      <c r="G631" s="23"/>
      <c r="H631" s="21"/>
      <c r="I631" s="24"/>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21"/>
      <c r="AV631" s="21"/>
      <c r="AW631" s="21"/>
      <c r="AX631" s="21"/>
      <c r="AY631" s="21"/>
      <c r="AZ631" s="21"/>
      <c r="BA631" s="21"/>
      <c r="BB631" s="21"/>
      <c r="BC631" s="21"/>
      <c r="BD631" s="21"/>
      <c r="BE631" s="21"/>
      <c r="BF631" s="21"/>
      <c r="BG631" s="21"/>
      <c r="BH631" s="21"/>
      <c r="BI631" s="21"/>
      <c r="BJ631" s="21"/>
      <c r="BK631" s="21"/>
      <c r="BL631" s="21"/>
      <c r="BM631" s="21"/>
      <c r="BN631" s="21"/>
      <c r="BO631" s="21"/>
      <c r="BP631" s="21"/>
      <c r="BQ631" s="21"/>
      <c r="BR631" s="21"/>
      <c r="BS631" s="21"/>
      <c r="BT631" s="21"/>
      <c r="BU631" s="21"/>
      <c r="BV631" s="21"/>
      <c r="BW631" s="21"/>
      <c r="BX631" s="21"/>
      <c r="BY631" s="21"/>
      <c r="BZ631" s="21"/>
      <c r="CA631" s="21"/>
      <c r="CB631" s="21"/>
      <c r="CC631" s="21"/>
      <c r="CD631" s="21"/>
    </row>
    <row r="632" spans="1:82" ht="16.5" customHeight="1" x14ac:dyDescent="0.3">
      <c r="A632" s="23"/>
      <c r="B632" s="23"/>
      <c r="C632" s="23"/>
      <c r="D632" s="23"/>
      <c r="E632" s="23"/>
      <c r="F632" s="23"/>
      <c r="G632" s="23"/>
      <c r="H632" s="21"/>
      <c r="I632" s="24"/>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c r="AV632" s="21"/>
      <c r="AW632" s="21"/>
      <c r="AX632" s="21"/>
      <c r="AY632" s="21"/>
      <c r="AZ632" s="21"/>
      <c r="BA632" s="21"/>
      <c r="BB632" s="21"/>
      <c r="BC632" s="21"/>
      <c r="BD632" s="21"/>
      <c r="BE632" s="21"/>
      <c r="BF632" s="21"/>
      <c r="BG632" s="21"/>
      <c r="BH632" s="21"/>
      <c r="BI632" s="21"/>
      <c r="BJ632" s="21"/>
      <c r="BK632" s="21"/>
      <c r="BL632" s="21"/>
      <c r="BM632" s="21"/>
      <c r="BN632" s="21"/>
      <c r="BO632" s="21"/>
      <c r="BP632" s="21"/>
      <c r="BQ632" s="21"/>
      <c r="BR632" s="21"/>
      <c r="BS632" s="21"/>
      <c r="BT632" s="21"/>
      <c r="BU632" s="21"/>
      <c r="BV632" s="21"/>
      <c r="BW632" s="21"/>
      <c r="BX632" s="21"/>
      <c r="BY632" s="21"/>
      <c r="BZ632" s="21"/>
      <c r="CA632" s="21"/>
      <c r="CB632" s="21"/>
      <c r="CC632" s="21"/>
      <c r="CD632" s="21"/>
    </row>
    <row r="633" spans="1:82" ht="16.5" customHeight="1" x14ac:dyDescent="0.3">
      <c r="A633" s="23"/>
      <c r="B633" s="23"/>
      <c r="C633" s="23"/>
      <c r="D633" s="23"/>
      <c r="E633" s="23"/>
      <c r="F633" s="23"/>
      <c r="G633" s="23"/>
      <c r="H633" s="21"/>
      <c r="I633" s="24"/>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c r="AV633" s="21"/>
      <c r="AW633" s="21"/>
      <c r="AX633" s="21"/>
      <c r="AY633" s="21"/>
      <c r="AZ633" s="21"/>
      <c r="BA633" s="21"/>
      <c r="BB633" s="21"/>
      <c r="BC633" s="21"/>
      <c r="BD633" s="21"/>
      <c r="BE633" s="21"/>
      <c r="BF633" s="21"/>
      <c r="BG633" s="21"/>
      <c r="BH633" s="21"/>
      <c r="BI633" s="21"/>
      <c r="BJ633" s="21"/>
      <c r="BK633" s="21"/>
      <c r="BL633" s="21"/>
      <c r="BM633" s="21"/>
      <c r="BN633" s="21"/>
      <c r="BO633" s="21"/>
      <c r="BP633" s="21"/>
      <c r="BQ633" s="21"/>
      <c r="BR633" s="21"/>
      <c r="BS633" s="21"/>
      <c r="BT633" s="21"/>
      <c r="BU633" s="21"/>
      <c r="BV633" s="21"/>
      <c r="BW633" s="21"/>
      <c r="BX633" s="21"/>
      <c r="BY633" s="21"/>
      <c r="BZ633" s="21"/>
      <c r="CA633" s="21"/>
      <c r="CB633" s="21"/>
      <c r="CC633" s="21"/>
      <c r="CD633" s="21"/>
    </row>
    <row r="634" spans="1:82" ht="16.5" customHeight="1" x14ac:dyDescent="0.3">
      <c r="A634" s="23"/>
      <c r="B634" s="23"/>
      <c r="C634" s="23"/>
      <c r="D634" s="23"/>
      <c r="E634" s="23"/>
      <c r="F634" s="23"/>
      <c r="G634" s="23"/>
      <c r="H634" s="21"/>
      <c r="I634" s="24"/>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21"/>
      <c r="AV634" s="21"/>
      <c r="AW634" s="21"/>
      <c r="AX634" s="21"/>
      <c r="AY634" s="21"/>
      <c r="AZ634" s="21"/>
      <c r="BA634" s="21"/>
      <c r="BB634" s="21"/>
      <c r="BC634" s="21"/>
      <c r="BD634" s="21"/>
      <c r="BE634" s="21"/>
      <c r="BF634" s="21"/>
      <c r="BG634" s="21"/>
      <c r="BH634" s="21"/>
      <c r="BI634" s="21"/>
      <c r="BJ634" s="21"/>
      <c r="BK634" s="21"/>
      <c r="BL634" s="21"/>
      <c r="BM634" s="21"/>
      <c r="BN634" s="21"/>
      <c r="BO634" s="21"/>
      <c r="BP634" s="21"/>
      <c r="BQ634" s="21"/>
      <c r="BR634" s="21"/>
      <c r="BS634" s="21"/>
      <c r="BT634" s="21"/>
      <c r="BU634" s="21"/>
      <c r="BV634" s="21"/>
      <c r="BW634" s="21"/>
      <c r="BX634" s="21"/>
      <c r="BY634" s="21"/>
      <c r="BZ634" s="21"/>
      <c r="CA634" s="21"/>
      <c r="CB634" s="21"/>
      <c r="CC634" s="21"/>
      <c r="CD634" s="21"/>
    </row>
    <row r="635" spans="1:82" ht="16.5" customHeight="1" x14ac:dyDescent="0.3">
      <c r="A635" s="23"/>
      <c r="B635" s="23"/>
      <c r="C635" s="23"/>
      <c r="D635" s="23"/>
      <c r="E635" s="23"/>
      <c r="F635" s="23"/>
      <c r="G635" s="23"/>
      <c r="H635" s="21"/>
      <c r="I635" s="24"/>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c r="AV635" s="21"/>
      <c r="AW635" s="21"/>
      <c r="AX635" s="21"/>
      <c r="AY635" s="21"/>
      <c r="AZ635" s="21"/>
      <c r="BA635" s="21"/>
      <c r="BB635" s="21"/>
      <c r="BC635" s="21"/>
      <c r="BD635" s="21"/>
      <c r="BE635" s="21"/>
      <c r="BF635" s="21"/>
      <c r="BG635" s="21"/>
      <c r="BH635" s="21"/>
      <c r="BI635" s="21"/>
      <c r="BJ635" s="21"/>
      <c r="BK635" s="21"/>
      <c r="BL635" s="21"/>
      <c r="BM635" s="21"/>
      <c r="BN635" s="21"/>
      <c r="BO635" s="21"/>
      <c r="BP635" s="21"/>
      <c r="BQ635" s="21"/>
      <c r="BR635" s="21"/>
      <c r="BS635" s="21"/>
      <c r="BT635" s="21"/>
      <c r="BU635" s="21"/>
      <c r="BV635" s="21"/>
      <c r="BW635" s="21"/>
      <c r="BX635" s="21"/>
      <c r="BY635" s="21"/>
      <c r="BZ635" s="21"/>
      <c r="CA635" s="21"/>
      <c r="CB635" s="21"/>
      <c r="CC635" s="21"/>
      <c r="CD635" s="21"/>
    </row>
    <row r="636" spans="1:82" ht="16.5" customHeight="1" x14ac:dyDescent="0.3">
      <c r="A636" s="23"/>
      <c r="B636" s="23"/>
      <c r="C636" s="23"/>
      <c r="D636" s="23"/>
      <c r="E636" s="23"/>
      <c r="F636" s="23"/>
      <c r="G636" s="23"/>
      <c r="H636" s="21"/>
      <c r="I636" s="24"/>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row>
    <row r="637" spans="1:82" ht="16.5" customHeight="1" x14ac:dyDescent="0.3">
      <c r="A637" s="23"/>
      <c r="B637" s="23"/>
      <c r="C637" s="23"/>
      <c r="D637" s="23"/>
      <c r="E637" s="23"/>
      <c r="F637" s="23"/>
      <c r="G637" s="23"/>
      <c r="H637" s="21"/>
      <c r="I637" s="24"/>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c r="AV637" s="21"/>
      <c r="AW637" s="21"/>
      <c r="AX637" s="21"/>
      <c r="AY637" s="21"/>
      <c r="AZ637" s="21"/>
      <c r="BA637" s="21"/>
      <c r="BB637" s="21"/>
      <c r="BC637" s="21"/>
      <c r="BD637" s="21"/>
      <c r="BE637" s="21"/>
      <c r="BF637" s="21"/>
      <c r="BG637" s="21"/>
      <c r="BH637" s="21"/>
      <c r="BI637" s="21"/>
      <c r="BJ637" s="21"/>
      <c r="BK637" s="21"/>
      <c r="BL637" s="21"/>
      <c r="BM637" s="21"/>
      <c r="BN637" s="21"/>
      <c r="BO637" s="21"/>
      <c r="BP637" s="21"/>
      <c r="BQ637" s="21"/>
      <c r="BR637" s="21"/>
      <c r="BS637" s="21"/>
      <c r="BT637" s="21"/>
      <c r="BU637" s="21"/>
      <c r="BV637" s="21"/>
      <c r="BW637" s="21"/>
      <c r="BX637" s="21"/>
      <c r="BY637" s="21"/>
      <c r="BZ637" s="21"/>
      <c r="CA637" s="21"/>
      <c r="CB637" s="21"/>
      <c r="CC637" s="21"/>
      <c r="CD637" s="21"/>
    </row>
    <row r="638" spans="1:82" ht="16.5" customHeight="1" x14ac:dyDescent="0.3">
      <c r="A638" s="23"/>
      <c r="B638" s="23"/>
      <c r="C638" s="23"/>
      <c r="D638" s="23"/>
      <c r="E638" s="23"/>
      <c r="F638" s="23"/>
      <c r="G638" s="23"/>
      <c r="H638" s="21"/>
      <c r="I638" s="24"/>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c r="AV638" s="21"/>
      <c r="AW638" s="21"/>
      <c r="AX638" s="21"/>
      <c r="AY638" s="21"/>
      <c r="AZ638" s="21"/>
      <c r="BA638" s="21"/>
      <c r="BB638" s="21"/>
      <c r="BC638" s="21"/>
      <c r="BD638" s="21"/>
      <c r="BE638" s="21"/>
      <c r="BF638" s="21"/>
      <c r="BG638" s="21"/>
      <c r="BH638" s="21"/>
      <c r="BI638" s="21"/>
      <c r="BJ638" s="21"/>
      <c r="BK638" s="21"/>
      <c r="BL638" s="21"/>
      <c r="BM638" s="21"/>
      <c r="BN638" s="21"/>
      <c r="BO638" s="21"/>
      <c r="BP638" s="21"/>
      <c r="BQ638" s="21"/>
      <c r="BR638" s="21"/>
      <c r="BS638" s="21"/>
      <c r="BT638" s="21"/>
      <c r="BU638" s="21"/>
      <c r="BV638" s="21"/>
      <c r="BW638" s="21"/>
      <c r="BX638" s="21"/>
      <c r="BY638" s="21"/>
      <c r="BZ638" s="21"/>
      <c r="CA638" s="21"/>
      <c r="CB638" s="21"/>
      <c r="CC638" s="21"/>
      <c r="CD638" s="21"/>
    </row>
    <row r="639" spans="1:82" ht="16.5" customHeight="1" x14ac:dyDescent="0.3">
      <c r="A639" s="23"/>
      <c r="B639" s="23"/>
      <c r="C639" s="23"/>
      <c r="D639" s="23"/>
      <c r="E639" s="23"/>
      <c r="F639" s="23"/>
      <c r="G639" s="23"/>
      <c r="H639" s="21"/>
      <c r="I639" s="24"/>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c r="AZ639" s="21"/>
      <c r="BA639" s="21"/>
      <c r="BB639" s="21"/>
      <c r="BC639" s="21"/>
      <c r="BD639" s="21"/>
      <c r="BE639" s="21"/>
      <c r="BF639" s="21"/>
      <c r="BG639" s="21"/>
      <c r="BH639" s="21"/>
      <c r="BI639" s="21"/>
      <c r="BJ639" s="21"/>
      <c r="BK639" s="21"/>
      <c r="BL639" s="21"/>
      <c r="BM639" s="21"/>
      <c r="BN639" s="21"/>
      <c r="BO639" s="21"/>
      <c r="BP639" s="21"/>
      <c r="BQ639" s="21"/>
      <c r="BR639" s="21"/>
      <c r="BS639" s="21"/>
      <c r="BT639" s="21"/>
      <c r="BU639" s="21"/>
      <c r="BV639" s="21"/>
      <c r="BW639" s="21"/>
      <c r="BX639" s="21"/>
      <c r="BY639" s="21"/>
      <c r="BZ639" s="21"/>
      <c r="CA639" s="21"/>
      <c r="CB639" s="21"/>
      <c r="CC639" s="21"/>
      <c r="CD639" s="21"/>
    </row>
    <row r="640" spans="1:82" ht="16.5" customHeight="1" x14ac:dyDescent="0.3">
      <c r="A640" s="23"/>
      <c r="B640" s="23"/>
      <c r="C640" s="23"/>
      <c r="D640" s="23"/>
      <c r="E640" s="23"/>
      <c r="F640" s="23"/>
      <c r="G640" s="23"/>
      <c r="H640" s="21"/>
      <c r="I640" s="24"/>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21"/>
      <c r="AV640" s="21"/>
      <c r="AW640" s="21"/>
      <c r="AX640" s="21"/>
      <c r="AY640" s="21"/>
      <c r="AZ640" s="21"/>
      <c r="BA640" s="21"/>
      <c r="BB640" s="21"/>
      <c r="BC640" s="21"/>
      <c r="BD640" s="21"/>
      <c r="BE640" s="21"/>
      <c r="BF640" s="21"/>
      <c r="BG640" s="21"/>
      <c r="BH640" s="21"/>
      <c r="BI640" s="21"/>
      <c r="BJ640" s="21"/>
      <c r="BK640" s="21"/>
      <c r="BL640" s="21"/>
      <c r="BM640" s="21"/>
      <c r="BN640" s="21"/>
      <c r="BO640" s="21"/>
      <c r="BP640" s="21"/>
      <c r="BQ640" s="21"/>
      <c r="BR640" s="21"/>
      <c r="BS640" s="21"/>
      <c r="BT640" s="21"/>
      <c r="BU640" s="21"/>
      <c r="BV640" s="21"/>
      <c r="BW640" s="21"/>
      <c r="BX640" s="21"/>
      <c r="BY640" s="21"/>
      <c r="BZ640" s="21"/>
      <c r="CA640" s="21"/>
      <c r="CB640" s="21"/>
      <c r="CC640" s="21"/>
      <c r="CD640" s="21"/>
    </row>
    <row r="641" spans="1:82" ht="16.5" customHeight="1" x14ac:dyDescent="0.3">
      <c r="A641" s="23"/>
      <c r="B641" s="23"/>
      <c r="C641" s="23"/>
      <c r="D641" s="23"/>
      <c r="E641" s="23"/>
      <c r="F641" s="23"/>
      <c r="G641" s="23"/>
      <c r="H641" s="21"/>
      <c r="I641" s="24"/>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c r="AV641" s="21"/>
      <c r="AW641" s="21"/>
      <c r="AX641" s="21"/>
      <c r="AY641" s="21"/>
      <c r="AZ641" s="21"/>
      <c r="BA641" s="21"/>
      <c r="BB641" s="21"/>
      <c r="BC641" s="21"/>
      <c r="BD641" s="21"/>
      <c r="BE641" s="21"/>
      <c r="BF641" s="21"/>
      <c r="BG641" s="21"/>
      <c r="BH641" s="21"/>
      <c r="BI641" s="21"/>
      <c r="BJ641" s="21"/>
      <c r="BK641" s="21"/>
      <c r="BL641" s="21"/>
      <c r="BM641" s="21"/>
      <c r="BN641" s="21"/>
      <c r="BO641" s="21"/>
      <c r="BP641" s="21"/>
      <c r="BQ641" s="21"/>
      <c r="BR641" s="21"/>
      <c r="BS641" s="21"/>
      <c r="BT641" s="21"/>
      <c r="BU641" s="21"/>
      <c r="BV641" s="21"/>
      <c r="BW641" s="21"/>
      <c r="BX641" s="21"/>
      <c r="BY641" s="21"/>
      <c r="BZ641" s="21"/>
      <c r="CA641" s="21"/>
      <c r="CB641" s="21"/>
      <c r="CC641" s="21"/>
      <c r="CD641" s="21"/>
    </row>
    <row r="642" spans="1:82" ht="16.5" customHeight="1" x14ac:dyDescent="0.3">
      <c r="A642" s="23"/>
      <c r="B642" s="23"/>
      <c r="C642" s="23"/>
      <c r="D642" s="23"/>
      <c r="E642" s="23"/>
      <c r="F642" s="23"/>
      <c r="G642" s="23"/>
      <c r="H642" s="21"/>
      <c r="I642" s="24"/>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c r="AV642" s="21"/>
      <c r="AW642" s="21"/>
      <c r="AX642" s="21"/>
      <c r="AY642" s="21"/>
      <c r="AZ642" s="21"/>
      <c r="BA642" s="21"/>
      <c r="BB642" s="21"/>
      <c r="BC642" s="21"/>
      <c r="BD642" s="21"/>
      <c r="BE642" s="21"/>
      <c r="BF642" s="21"/>
      <c r="BG642" s="21"/>
      <c r="BH642" s="21"/>
      <c r="BI642" s="21"/>
      <c r="BJ642" s="21"/>
      <c r="BK642" s="21"/>
      <c r="BL642" s="21"/>
      <c r="BM642" s="21"/>
      <c r="BN642" s="21"/>
      <c r="BO642" s="21"/>
      <c r="BP642" s="21"/>
      <c r="BQ642" s="21"/>
      <c r="BR642" s="21"/>
      <c r="BS642" s="21"/>
      <c r="BT642" s="21"/>
      <c r="BU642" s="21"/>
      <c r="BV642" s="21"/>
      <c r="BW642" s="21"/>
      <c r="BX642" s="21"/>
      <c r="BY642" s="21"/>
      <c r="BZ642" s="21"/>
      <c r="CA642" s="21"/>
      <c r="CB642" s="21"/>
      <c r="CC642" s="21"/>
      <c r="CD642" s="21"/>
    </row>
    <row r="643" spans="1:82" ht="16.5" customHeight="1" x14ac:dyDescent="0.3">
      <c r="A643" s="23"/>
      <c r="B643" s="23"/>
      <c r="C643" s="23"/>
      <c r="D643" s="23"/>
      <c r="E643" s="23"/>
      <c r="F643" s="23"/>
      <c r="G643" s="23"/>
      <c r="H643" s="21"/>
      <c r="I643" s="24"/>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c r="AV643" s="21"/>
      <c r="AW643" s="21"/>
      <c r="AX643" s="21"/>
      <c r="AY643" s="21"/>
      <c r="AZ643" s="21"/>
      <c r="BA643" s="21"/>
      <c r="BB643" s="21"/>
      <c r="BC643" s="21"/>
      <c r="BD643" s="21"/>
      <c r="BE643" s="21"/>
      <c r="BF643" s="21"/>
      <c r="BG643" s="21"/>
      <c r="BH643" s="21"/>
      <c r="BI643" s="21"/>
      <c r="BJ643" s="21"/>
      <c r="BK643" s="21"/>
      <c r="BL643" s="21"/>
      <c r="BM643" s="21"/>
      <c r="BN643" s="21"/>
      <c r="BO643" s="21"/>
      <c r="BP643" s="21"/>
      <c r="BQ643" s="21"/>
      <c r="BR643" s="21"/>
      <c r="BS643" s="21"/>
      <c r="BT643" s="21"/>
      <c r="BU643" s="21"/>
      <c r="BV643" s="21"/>
      <c r="BW643" s="21"/>
      <c r="BX643" s="21"/>
      <c r="BY643" s="21"/>
      <c r="BZ643" s="21"/>
      <c r="CA643" s="21"/>
      <c r="CB643" s="21"/>
      <c r="CC643" s="21"/>
      <c r="CD643" s="21"/>
    </row>
    <row r="644" spans="1:82" ht="16.5" customHeight="1" x14ac:dyDescent="0.3">
      <c r="A644" s="23"/>
      <c r="B644" s="23"/>
      <c r="C644" s="23"/>
      <c r="D644" s="23"/>
      <c r="E644" s="23"/>
      <c r="F644" s="23"/>
      <c r="G644" s="23"/>
      <c r="H644" s="21"/>
      <c r="I644" s="24"/>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c r="BF644" s="21"/>
      <c r="BG644" s="21"/>
      <c r="BH644" s="21"/>
      <c r="BI644" s="21"/>
      <c r="BJ644" s="21"/>
      <c r="BK644" s="21"/>
      <c r="BL644" s="21"/>
      <c r="BM644" s="21"/>
      <c r="BN644" s="21"/>
      <c r="BO644" s="21"/>
      <c r="BP644" s="21"/>
      <c r="BQ644" s="21"/>
      <c r="BR644" s="21"/>
      <c r="BS644" s="21"/>
      <c r="BT644" s="21"/>
      <c r="BU644" s="21"/>
      <c r="BV644" s="21"/>
      <c r="BW644" s="21"/>
      <c r="BX644" s="21"/>
      <c r="BY644" s="21"/>
      <c r="BZ644" s="21"/>
      <c r="CA644" s="21"/>
      <c r="CB644" s="21"/>
      <c r="CC644" s="21"/>
      <c r="CD644" s="21"/>
    </row>
    <row r="645" spans="1:82" ht="16.5" customHeight="1" x14ac:dyDescent="0.3">
      <c r="A645" s="23"/>
      <c r="B645" s="23"/>
      <c r="C645" s="23"/>
      <c r="D645" s="23"/>
      <c r="E645" s="23"/>
      <c r="F645" s="23"/>
      <c r="G645" s="23"/>
      <c r="H645" s="21"/>
      <c r="I645" s="24"/>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c r="AV645" s="21"/>
      <c r="AW645" s="21"/>
      <c r="AX645" s="21"/>
      <c r="AY645" s="21"/>
      <c r="AZ645" s="21"/>
      <c r="BA645" s="21"/>
      <c r="BB645" s="21"/>
      <c r="BC645" s="21"/>
      <c r="BD645" s="21"/>
      <c r="BE645" s="21"/>
      <c r="BF645" s="21"/>
      <c r="BG645" s="21"/>
      <c r="BH645" s="21"/>
      <c r="BI645" s="21"/>
      <c r="BJ645" s="21"/>
      <c r="BK645" s="21"/>
      <c r="BL645" s="21"/>
      <c r="BM645" s="21"/>
      <c r="BN645" s="21"/>
      <c r="BO645" s="21"/>
      <c r="BP645" s="21"/>
      <c r="BQ645" s="21"/>
      <c r="BR645" s="21"/>
      <c r="BS645" s="21"/>
      <c r="BT645" s="21"/>
      <c r="BU645" s="21"/>
      <c r="BV645" s="21"/>
      <c r="BW645" s="21"/>
      <c r="BX645" s="21"/>
      <c r="BY645" s="21"/>
      <c r="BZ645" s="21"/>
      <c r="CA645" s="21"/>
      <c r="CB645" s="21"/>
      <c r="CC645" s="21"/>
      <c r="CD645" s="21"/>
    </row>
    <row r="646" spans="1:82" ht="16.5" customHeight="1" x14ac:dyDescent="0.3">
      <c r="A646" s="23"/>
      <c r="B646" s="23"/>
      <c r="C646" s="23"/>
      <c r="D646" s="23"/>
      <c r="E646" s="23"/>
      <c r="F646" s="23"/>
      <c r="G646" s="23"/>
      <c r="H646" s="21"/>
      <c r="I646" s="24"/>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row>
    <row r="647" spans="1:82" ht="16.5" customHeight="1" x14ac:dyDescent="0.3">
      <c r="A647" s="23"/>
      <c r="B647" s="23"/>
      <c r="C647" s="23"/>
      <c r="D647" s="23"/>
      <c r="E647" s="23"/>
      <c r="F647" s="23"/>
      <c r="G647" s="23"/>
      <c r="H647" s="21"/>
      <c r="I647" s="24"/>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c r="BF647" s="21"/>
      <c r="BG647" s="21"/>
      <c r="BH647" s="21"/>
      <c r="BI647" s="21"/>
      <c r="BJ647" s="21"/>
      <c r="BK647" s="21"/>
      <c r="BL647" s="21"/>
      <c r="BM647" s="21"/>
      <c r="BN647" s="21"/>
      <c r="BO647" s="21"/>
      <c r="BP647" s="21"/>
      <c r="BQ647" s="21"/>
      <c r="BR647" s="21"/>
      <c r="BS647" s="21"/>
      <c r="BT647" s="21"/>
      <c r="BU647" s="21"/>
      <c r="BV647" s="21"/>
      <c r="BW647" s="21"/>
      <c r="BX647" s="21"/>
      <c r="BY647" s="21"/>
      <c r="BZ647" s="21"/>
      <c r="CA647" s="21"/>
      <c r="CB647" s="21"/>
      <c r="CC647" s="21"/>
      <c r="CD647" s="21"/>
    </row>
    <row r="648" spans="1:82" ht="16.5" customHeight="1" x14ac:dyDescent="0.3">
      <c r="A648" s="23"/>
      <c r="B648" s="23"/>
      <c r="C648" s="23"/>
      <c r="D648" s="23"/>
      <c r="E648" s="23"/>
      <c r="F648" s="23"/>
      <c r="G648" s="23"/>
      <c r="H648" s="21"/>
      <c r="I648" s="24"/>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c r="AV648" s="21"/>
      <c r="AW648" s="21"/>
      <c r="AX648" s="21"/>
      <c r="AY648" s="21"/>
      <c r="AZ648" s="21"/>
      <c r="BA648" s="21"/>
      <c r="BB648" s="21"/>
      <c r="BC648" s="21"/>
      <c r="BD648" s="21"/>
      <c r="BE648" s="21"/>
      <c r="BF648" s="21"/>
      <c r="BG648" s="21"/>
      <c r="BH648" s="21"/>
      <c r="BI648" s="21"/>
      <c r="BJ648" s="21"/>
      <c r="BK648" s="21"/>
      <c r="BL648" s="21"/>
      <c r="BM648" s="21"/>
      <c r="BN648" s="21"/>
      <c r="BO648" s="21"/>
      <c r="BP648" s="21"/>
      <c r="BQ648" s="21"/>
      <c r="BR648" s="21"/>
      <c r="BS648" s="21"/>
      <c r="BT648" s="21"/>
      <c r="BU648" s="21"/>
      <c r="BV648" s="21"/>
      <c r="BW648" s="21"/>
      <c r="BX648" s="21"/>
      <c r="BY648" s="21"/>
      <c r="BZ648" s="21"/>
      <c r="CA648" s="21"/>
      <c r="CB648" s="21"/>
      <c r="CC648" s="21"/>
      <c r="CD648" s="21"/>
    </row>
    <row r="649" spans="1:82" ht="16.5" customHeight="1" x14ac:dyDescent="0.3">
      <c r="A649" s="23"/>
      <c r="B649" s="23"/>
      <c r="C649" s="23"/>
      <c r="D649" s="23"/>
      <c r="E649" s="23"/>
      <c r="F649" s="23"/>
      <c r="G649" s="23"/>
      <c r="H649" s="21"/>
      <c r="I649" s="24"/>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21"/>
      <c r="AV649" s="21"/>
      <c r="AW649" s="21"/>
      <c r="AX649" s="21"/>
      <c r="AY649" s="21"/>
      <c r="AZ649" s="21"/>
      <c r="BA649" s="21"/>
      <c r="BB649" s="21"/>
      <c r="BC649" s="21"/>
      <c r="BD649" s="21"/>
      <c r="BE649" s="21"/>
      <c r="BF649" s="21"/>
      <c r="BG649" s="21"/>
      <c r="BH649" s="21"/>
      <c r="BI649" s="21"/>
      <c r="BJ649" s="21"/>
      <c r="BK649" s="21"/>
      <c r="BL649" s="21"/>
      <c r="BM649" s="21"/>
      <c r="BN649" s="21"/>
      <c r="BO649" s="21"/>
      <c r="BP649" s="21"/>
      <c r="BQ649" s="21"/>
      <c r="BR649" s="21"/>
      <c r="BS649" s="21"/>
      <c r="BT649" s="21"/>
      <c r="BU649" s="21"/>
      <c r="BV649" s="21"/>
      <c r="BW649" s="21"/>
      <c r="BX649" s="21"/>
      <c r="BY649" s="21"/>
      <c r="BZ649" s="21"/>
      <c r="CA649" s="21"/>
      <c r="CB649" s="21"/>
      <c r="CC649" s="21"/>
      <c r="CD649" s="21"/>
    </row>
    <row r="650" spans="1:82" ht="16.5" customHeight="1" x14ac:dyDescent="0.3">
      <c r="A650" s="23"/>
      <c r="B650" s="23"/>
      <c r="C650" s="23"/>
      <c r="D650" s="23"/>
      <c r="E650" s="23"/>
      <c r="F650" s="23"/>
      <c r="G650" s="23"/>
      <c r="H650" s="21"/>
      <c r="I650" s="24"/>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c r="AV650" s="21"/>
      <c r="AW650" s="21"/>
      <c r="AX650" s="21"/>
      <c r="AY650" s="21"/>
      <c r="AZ650" s="21"/>
      <c r="BA650" s="21"/>
      <c r="BB650" s="21"/>
      <c r="BC650" s="21"/>
      <c r="BD650" s="21"/>
      <c r="BE650" s="21"/>
      <c r="BF650" s="21"/>
      <c r="BG650" s="21"/>
      <c r="BH650" s="21"/>
      <c r="BI650" s="21"/>
      <c r="BJ650" s="21"/>
      <c r="BK650" s="21"/>
      <c r="BL650" s="21"/>
      <c r="BM650" s="21"/>
      <c r="BN650" s="21"/>
      <c r="BO650" s="21"/>
      <c r="BP650" s="21"/>
      <c r="BQ650" s="21"/>
      <c r="BR650" s="21"/>
      <c r="BS650" s="21"/>
      <c r="BT650" s="21"/>
      <c r="BU650" s="21"/>
      <c r="BV650" s="21"/>
      <c r="BW650" s="21"/>
      <c r="BX650" s="21"/>
      <c r="BY650" s="21"/>
      <c r="BZ650" s="21"/>
      <c r="CA650" s="21"/>
      <c r="CB650" s="21"/>
      <c r="CC650" s="21"/>
      <c r="CD650" s="21"/>
    </row>
    <row r="651" spans="1:82" ht="16.5" customHeight="1" x14ac:dyDescent="0.3">
      <c r="A651" s="23"/>
      <c r="B651" s="23"/>
      <c r="C651" s="23"/>
      <c r="D651" s="23"/>
      <c r="E651" s="23"/>
      <c r="F651" s="23"/>
      <c r="G651" s="23"/>
      <c r="H651" s="21"/>
      <c r="I651" s="24"/>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c r="AV651" s="21"/>
      <c r="AW651" s="21"/>
      <c r="AX651" s="21"/>
      <c r="AY651" s="21"/>
      <c r="AZ651" s="21"/>
      <c r="BA651" s="21"/>
      <c r="BB651" s="21"/>
      <c r="BC651" s="21"/>
      <c r="BD651" s="21"/>
      <c r="BE651" s="21"/>
      <c r="BF651" s="21"/>
      <c r="BG651" s="21"/>
      <c r="BH651" s="21"/>
      <c r="BI651" s="21"/>
      <c r="BJ651" s="21"/>
      <c r="BK651" s="21"/>
      <c r="BL651" s="21"/>
      <c r="BM651" s="21"/>
      <c r="BN651" s="21"/>
      <c r="BO651" s="21"/>
      <c r="BP651" s="21"/>
      <c r="BQ651" s="21"/>
      <c r="BR651" s="21"/>
      <c r="BS651" s="21"/>
      <c r="BT651" s="21"/>
      <c r="BU651" s="21"/>
      <c r="BV651" s="21"/>
      <c r="BW651" s="21"/>
      <c r="BX651" s="21"/>
      <c r="BY651" s="21"/>
      <c r="BZ651" s="21"/>
      <c r="CA651" s="21"/>
      <c r="CB651" s="21"/>
      <c r="CC651" s="21"/>
      <c r="CD651" s="21"/>
    </row>
    <row r="652" spans="1:82" ht="16.5" customHeight="1" x14ac:dyDescent="0.3">
      <c r="A652" s="23"/>
      <c r="B652" s="23"/>
      <c r="C652" s="23"/>
      <c r="D652" s="23"/>
      <c r="E652" s="23"/>
      <c r="F652" s="23"/>
      <c r="G652" s="23"/>
      <c r="H652" s="21"/>
      <c r="I652" s="24"/>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21"/>
      <c r="AV652" s="21"/>
      <c r="AW652" s="21"/>
      <c r="AX652" s="21"/>
      <c r="AY652" s="21"/>
      <c r="AZ652" s="21"/>
      <c r="BA652" s="21"/>
      <c r="BB652" s="21"/>
      <c r="BC652" s="21"/>
      <c r="BD652" s="21"/>
      <c r="BE652" s="21"/>
      <c r="BF652" s="21"/>
      <c r="BG652" s="21"/>
      <c r="BH652" s="21"/>
      <c r="BI652" s="21"/>
      <c r="BJ652" s="21"/>
      <c r="BK652" s="21"/>
      <c r="BL652" s="21"/>
      <c r="BM652" s="21"/>
      <c r="BN652" s="21"/>
      <c r="BO652" s="21"/>
      <c r="BP652" s="21"/>
      <c r="BQ652" s="21"/>
      <c r="BR652" s="21"/>
      <c r="BS652" s="21"/>
      <c r="BT652" s="21"/>
      <c r="BU652" s="21"/>
      <c r="BV652" s="21"/>
      <c r="BW652" s="21"/>
      <c r="BX652" s="21"/>
      <c r="BY652" s="21"/>
      <c r="BZ652" s="21"/>
      <c r="CA652" s="21"/>
      <c r="CB652" s="21"/>
      <c r="CC652" s="21"/>
      <c r="CD652" s="21"/>
    </row>
    <row r="653" spans="1:82" ht="16.5" customHeight="1" x14ac:dyDescent="0.3">
      <c r="A653" s="23"/>
      <c r="B653" s="23"/>
      <c r="C653" s="23"/>
      <c r="D653" s="23"/>
      <c r="E653" s="23"/>
      <c r="F653" s="23"/>
      <c r="G653" s="23"/>
      <c r="H653" s="21"/>
      <c r="I653" s="24"/>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c r="BF653" s="21"/>
      <c r="BG653" s="21"/>
      <c r="BH653" s="21"/>
      <c r="BI653" s="21"/>
      <c r="BJ653" s="21"/>
      <c r="BK653" s="21"/>
      <c r="BL653" s="21"/>
      <c r="BM653" s="21"/>
      <c r="BN653" s="21"/>
      <c r="BO653" s="21"/>
      <c r="BP653" s="21"/>
      <c r="BQ653" s="21"/>
      <c r="BR653" s="21"/>
      <c r="BS653" s="21"/>
      <c r="BT653" s="21"/>
      <c r="BU653" s="21"/>
      <c r="BV653" s="21"/>
      <c r="BW653" s="21"/>
      <c r="BX653" s="21"/>
      <c r="BY653" s="21"/>
      <c r="BZ653" s="21"/>
      <c r="CA653" s="21"/>
      <c r="CB653" s="21"/>
      <c r="CC653" s="21"/>
      <c r="CD653" s="21"/>
    </row>
    <row r="654" spans="1:82" ht="16.5" customHeight="1" x14ac:dyDescent="0.3">
      <c r="A654" s="23"/>
      <c r="B654" s="23"/>
      <c r="C654" s="23"/>
      <c r="D654" s="23"/>
      <c r="E654" s="23"/>
      <c r="F654" s="23"/>
      <c r="G654" s="23"/>
      <c r="H654" s="21"/>
      <c r="I654" s="24"/>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c r="BW654" s="21"/>
      <c r="BX654" s="21"/>
      <c r="BY654" s="21"/>
      <c r="BZ654" s="21"/>
      <c r="CA654" s="21"/>
      <c r="CB654" s="21"/>
      <c r="CC654" s="21"/>
      <c r="CD654" s="21"/>
    </row>
    <row r="655" spans="1:82" ht="16.5" customHeight="1" x14ac:dyDescent="0.3">
      <c r="A655" s="23"/>
      <c r="B655" s="23"/>
      <c r="C655" s="23"/>
      <c r="D655" s="23"/>
      <c r="E655" s="23"/>
      <c r="F655" s="23"/>
      <c r="G655" s="23"/>
      <c r="H655" s="21"/>
      <c r="I655" s="24"/>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c r="AV655" s="21"/>
      <c r="AW655" s="21"/>
      <c r="AX655" s="21"/>
      <c r="AY655" s="21"/>
      <c r="AZ655" s="21"/>
      <c r="BA655" s="21"/>
      <c r="BB655" s="21"/>
      <c r="BC655" s="21"/>
      <c r="BD655" s="21"/>
      <c r="BE655" s="21"/>
      <c r="BF655" s="21"/>
      <c r="BG655" s="21"/>
      <c r="BH655" s="21"/>
      <c r="BI655" s="21"/>
      <c r="BJ655" s="21"/>
      <c r="BK655" s="21"/>
      <c r="BL655" s="21"/>
      <c r="BM655" s="21"/>
      <c r="BN655" s="21"/>
      <c r="BO655" s="21"/>
      <c r="BP655" s="21"/>
      <c r="BQ655" s="21"/>
      <c r="BR655" s="21"/>
      <c r="BS655" s="21"/>
      <c r="BT655" s="21"/>
      <c r="BU655" s="21"/>
      <c r="BV655" s="21"/>
      <c r="BW655" s="21"/>
      <c r="BX655" s="21"/>
      <c r="BY655" s="21"/>
      <c r="BZ655" s="21"/>
      <c r="CA655" s="21"/>
      <c r="CB655" s="21"/>
      <c r="CC655" s="21"/>
      <c r="CD655" s="21"/>
    </row>
    <row r="656" spans="1:82" ht="16.5" customHeight="1" x14ac:dyDescent="0.3">
      <c r="A656" s="23"/>
      <c r="B656" s="23"/>
      <c r="C656" s="23"/>
      <c r="D656" s="23"/>
      <c r="E656" s="23"/>
      <c r="F656" s="23"/>
      <c r="G656" s="23"/>
      <c r="H656" s="21"/>
      <c r="I656" s="24"/>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row>
    <row r="657" spans="1:82" ht="16.5" customHeight="1" x14ac:dyDescent="0.3">
      <c r="A657" s="23"/>
      <c r="B657" s="23"/>
      <c r="C657" s="23"/>
      <c r="D657" s="23"/>
      <c r="E657" s="23"/>
      <c r="F657" s="23"/>
      <c r="G657" s="23"/>
      <c r="H657" s="21"/>
      <c r="I657" s="24"/>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c r="BW657" s="21"/>
      <c r="BX657" s="21"/>
      <c r="BY657" s="21"/>
      <c r="BZ657" s="21"/>
      <c r="CA657" s="21"/>
      <c r="CB657" s="21"/>
      <c r="CC657" s="21"/>
      <c r="CD657" s="21"/>
    </row>
    <row r="658" spans="1:82" ht="16.5" customHeight="1" x14ac:dyDescent="0.3">
      <c r="A658" s="23"/>
      <c r="B658" s="23"/>
      <c r="C658" s="23"/>
      <c r="D658" s="23"/>
      <c r="E658" s="23"/>
      <c r="F658" s="23"/>
      <c r="G658" s="23"/>
      <c r="H658" s="21"/>
      <c r="I658" s="24"/>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c r="AV658" s="21"/>
      <c r="AW658" s="21"/>
      <c r="AX658" s="21"/>
      <c r="AY658" s="21"/>
      <c r="AZ658" s="21"/>
      <c r="BA658" s="21"/>
      <c r="BB658" s="21"/>
      <c r="BC658" s="21"/>
      <c r="BD658" s="21"/>
      <c r="BE658" s="21"/>
      <c r="BF658" s="21"/>
      <c r="BG658" s="21"/>
      <c r="BH658" s="21"/>
      <c r="BI658" s="21"/>
      <c r="BJ658" s="21"/>
      <c r="BK658" s="21"/>
      <c r="BL658" s="21"/>
      <c r="BM658" s="21"/>
      <c r="BN658" s="21"/>
      <c r="BO658" s="21"/>
      <c r="BP658" s="21"/>
      <c r="BQ658" s="21"/>
      <c r="BR658" s="21"/>
      <c r="BS658" s="21"/>
      <c r="BT658" s="21"/>
      <c r="BU658" s="21"/>
      <c r="BV658" s="21"/>
      <c r="BW658" s="21"/>
      <c r="BX658" s="21"/>
      <c r="BY658" s="21"/>
      <c r="BZ658" s="21"/>
      <c r="CA658" s="21"/>
      <c r="CB658" s="21"/>
      <c r="CC658" s="21"/>
      <c r="CD658" s="21"/>
    </row>
    <row r="659" spans="1:82" ht="16.5" customHeight="1" x14ac:dyDescent="0.3">
      <c r="A659" s="23"/>
      <c r="B659" s="23"/>
      <c r="C659" s="23"/>
      <c r="D659" s="23"/>
      <c r="E659" s="23"/>
      <c r="F659" s="23"/>
      <c r="G659" s="23"/>
      <c r="H659" s="21"/>
      <c r="I659" s="24"/>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c r="BW659" s="21"/>
      <c r="BX659" s="21"/>
      <c r="BY659" s="21"/>
      <c r="BZ659" s="21"/>
      <c r="CA659" s="21"/>
      <c r="CB659" s="21"/>
      <c r="CC659" s="21"/>
      <c r="CD659" s="21"/>
    </row>
    <row r="660" spans="1:82" ht="16.5" customHeight="1" x14ac:dyDescent="0.3">
      <c r="A660" s="23"/>
      <c r="B660" s="23"/>
      <c r="C660" s="23"/>
      <c r="D660" s="23"/>
      <c r="E660" s="23"/>
      <c r="F660" s="23"/>
      <c r="G660" s="23"/>
      <c r="H660" s="21"/>
      <c r="I660" s="24"/>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c r="BW660" s="21"/>
      <c r="BX660" s="21"/>
      <c r="BY660" s="21"/>
      <c r="BZ660" s="21"/>
      <c r="CA660" s="21"/>
      <c r="CB660" s="21"/>
      <c r="CC660" s="21"/>
      <c r="CD660" s="21"/>
    </row>
    <row r="661" spans="1:82" ht="16.5" customHeight="1" x14ac:dyDescent="0.3">
      <c r="A661" s="23"/>
      <c r="B661" s="23"/>
      <c r="C661" s="23"/>
      <c r="D661" s="23"/>
      <c r="E661" s="23"/>
      <c r="F661" s="23"/>
      <c r="G661" s="23"/>
      <c r="H661" s="21"/>
      <c r="I661" s="24"/>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c r="AV661" s="21"/>
      <c r="AW661" s="21"/>
      <c r="AX661" s="21"/>
      <c r="AY661" s="21"/>
      <c r="AZ661" s="21"/>
      <c r="BA661" s="21"/>
      <c r="BB661" s="21"/>
      <c r="BC661" s="21"/>
      <c r="BD661" s="21"/>
      <c r="BE661" s="21"/>
      <c r="BF661" s="21"/>
      <c r="BG661" s="21"/>
      <c r="BH661" s="21"/>
      <c r="BI661" s="21"/>
      <c r="BJ661" s="21"/>
      <c r="BK661" s="21"/>
      <c r="BL661" s="21"/>
      <c r="BM661" s="21"/>
      <c r="BN661" s="21"/>
      <c r="BO661" s="21"/>
      <c r="BP661" s="21"/>
      <c r="BQ661" s="21"/>
      <c r="BR661" s="21"/>
      <c r="BS661" s="21"/>
      <c r="BT661" s="21"/>
      <c r="BU661" s="21"/>
      <c r="BV661" s="21"/>
      <c r="BW661" s="21"/>
      <c r="BX661" s="21"/>
      <c r="BY661" s="21"/>
      <c r="BZ661" s="21"/>
      <c r="CA661" s="21"/>
      <c r="CB661" s="21"/>
      <c r="CC661" s="21"/>
      <c r="CD661" s="21"/>
    </row>
    <row r="662" spans="1:82" ht="16.5" customHeight="1" x14ac:dyDescent="0.3">
      <c r="A662" s="23"/>
      <c r="B662" s="23"/>
      <c r="C662" s="23"/>
      <c r="D662" s="23"/>
      <c r="E662" s="23"/>
      <c r="F662" s="23"/>
      <c r="G662" s="23"/>
      <c r="H662" s="21"/>
      <c r="I662" s="24"/>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c r="BW662" s="21"/>
      <c r="BX662" s="21"/>
      <c r="BY662" s="21"/>
      <c r="BZ662" s="21"/>
      <c r="CA662" s="21"/>
      <c r="CB662" s="21"/>
      <c r="CC662" s="21"/>
      <c r="CD662" s="21"/>
    </row>
    <row r="663" spans="1:82" ht="16.5" customHeight="1" x14ac:dyDescent="0.3">
      <c r="A663" s="23"/>
      <c r="B663" s="23"/>
      <c r="C663" s="23"/>
      <c r="D663" s="23"/>
      <c r="E663" s="23"/>
      <c r="F663" s="23"/>
      <c r="G663" s="23"/>
      <c r="H663" s="21"/>
      <c r="I663" s="24"/>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c r="BW663" s="21"/>
      <c r="BX663" s="21"/>
      <c r="BY663" s="21"/>
      <c r="BZ663" s="21"/>
      <c r="CA663" s="21"/>
      <c r="CB663" s="21"/>
      <c r="CC663" s="21"/>
      <c r="CD663" s="21"/>
    </row>
    <row r="664" spans="1:82" ht="16.5" customHeight="1" x14ac:dyDescent="0.3">
      <c r="A664" s="23"/>
      <c r="B664" s="23"/>
      <c r="C664" s="23"/>
      <c r="D664" s="23"/>
      <c r="E664" s="23"/>
      <c r="F664" s="23"/>
      <c r="G664" s="23"/>
      <c r="H664" s="21"/>
      <c r="I664" s="24"/>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c r="BF664" s="21"/>
      <c r="BG664" s="21"/>
      <c r="BH664" s="21"/>
      <c r="BI664" s="21"/>
      <c r="BJ664" s="21"/>
      <c r="BK664" s="21"/>
      <c r="BL664" s="21"/>
      <c r="BM664" s="21"/>
      <c r="BN664" s="21"/>
      <c r="BO664" s="21"/>
      <c r="BP664" s="21"/>
      <c r="BQ664" s="21"/>
      <c r="BR664" s="21"/>
      <c r="BS664" s="21"/>
      <c r="BT664" s="21"/>
      <c r="BU664" s="21"/>
      <c r="BV664" s="21"/>
      <c r="BW664" s="21"/>
      <c r="BX664" s="21"/>
      <c r="BY664" s="21"/>
      <c r="BZ664" s="21"/>
      <c r="CA664" s="21"/>
      <c r="CB664" s="21"/>
      <c r="CC664" s="21"/>
      <c r="CD664" s="21"/>
    </row>
    <row r="665" spans="1:82" ht="16.5" customHeight="1" x14ac:dyDescent="0.3">
      <c r="A665" s="23"/>
      <c r="B665" s="23"/>
      <c r="C665" s="23"/>
      <c r="D665" s="23"/>
      <c r="E665" s="23"/>
      <c r="F665" s="23"/>
      <c r="G665" s="23"/>
      <c r="H665" s="21"/>
      <c r="I665" s="24"/>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c r="BW665" s="21"/>
      <c r="BX665" s="21"/>
      <c r="BY665" s="21"/>
      <c r="BZ665" s="21"/>
      <c r="CA665" s="21"/>
      <c r="CB665" s="21"/>
      <c r="CC665" s="21"/>
      <c r="CD665" s="21"/>
    </row>
    <row r="666" spans="1:82" ht="16.5" customHeight="1" x14ac:dyDescent="0.3">
      <c r="A666" s="23"/>
      <c r="B666" s="23"/>
      <c r="C666" s="23"/>
      <c r="D666" s="23"/>
      <c r="E666" s="23"/>
      <c r="F666" s="23"/>
      <c r="G666" s="23"/>
      <c r="H666" s="21"/>
      <c r="I666" s="24"/>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row>
    <row r="667" spans="1:82" ht="16.5" customHeight="1" x14ac:dyDescent="0.3">
      <c r="A667" s="23"/>
      <c r="B667" s="23"/>
      <c r="C667" s="23"/>
      <c r="D667" s="23"/>
      <c r="E667" s="23"/>
      <c r="F667" s="23"/>
      <c r="G667" s="23"/>
      <c r="H667" s="21"/>
      <c r="I667" s="24"/>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c r="AV667" s="21"/>
      <c r="AW667" s="21"/>
      <c r="AX667" s="21"/>
      <c r="AY667" s="21"/>
      <c r="AZ667" s="21"/>
      <c r="BA667" s="21"/>
      <c r="BB667" s="21"/>
      <c r="BC667" s="21"/>
      <c r="BD667" s="21"/>
      <c r="BE667" s="21"/>
      <c r="BF667" s="21"/>
      <c r="BG667" s="21"/>
      <c r="BH667" s="21"/>
      <c r="BI667" s="21"/>
      <c r="BJ667" s="21"/>
      <c r="BK667" s="21"/>
      <c r="BL667" s="21"/>
      <c r="BM667" s="21"/>
      <c r="BN667" s="21"/>
      <c r="BO667" s="21"/>
      <c r="BP667" s="21"/>
      <c r="BQ667" s="21"/>
      <c r="BR667" s="21"/>
      <c r="BS667" s="21"/>
      <c r="BT667" s="21"/>
      <c r="BU667" s="21"/>
      <c r="BV667" s="21"/>
      <c r="BW667" s="21"/>
      <c r="BX667" s="21"/>
      <c r="BY667" s="21"/>
      <c r="BZ667" s="21"/>
      <c r="CA667" s="21"/>
      <c r="CB667" s="21"/>
      <c r="CC667" s="21"/>
      <c r="CD667" s="21"/>
    </row>
    <row r="668" spans="1:82" ht="16.5" customHeight="1" x14ac:dyDescent="0.3">
      <c r="A668" s="23"/>
      <c r="B668" s="23"/>
      <c r="C668" s="23"/>
      <c r="D668" s="23"/>
      <c r="E668" s="23"/>
      <c r="F668" s="23"/>
      <c r="G668" s="23"/>
      <c r="H668" s="21"/>
      <c r="I668" s="24"/>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c r="BW668" s="21"/>
      <c r="BX668" s="21"/>
      <c r="BY668" s="21"/>
      <c r="BZ668" s="21"/>
      <c r="CA668" s="21"/>
      <c r="CB668" s="21"/>
      <c r="CC668" s="21"/>
      <c r="CD668" s="21"/>
    </row>
    <row r="669" spans="1:82" ht="16.5" customHeight="1" x14ac:dyDescent="0.3">
      <c r="A669" s="23"/>
      <c r="B669" s="23"/>
      <c r="C669" s="23"/>
      <c r="D669" s="23"/>
      <c r="E669" s="23"/>
      <c r="F669" s="23"/>
      <c r="G669" s="23"/>
      <c r="H669" s="21"/>
      <c r="I669" s="24"/>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c r="BW669" s="21"/>
      <c r="BX669" s="21"/>
      <c r="BY669" s="21"/>
      <c r="BZ669" s="21"/>
      <c r="CA669" s="21"/>
      <c r="CB669" s="21"/>
      <c r="CC669" s="21"/>
      <c r="CD669" s="21"/>
    </row>
    <row r="670" spans="1:82" ht="16.5" customHeight="1" x14ac:dyDescent="0.3">
      <c r="A670" s="23"/>
      <c r="B670" s="23"/>
      <c r="C670" s="23"/>
      <c r="D670" s="23"/>
      <c r="E670" s="23"/>
      <c r="F670" s="23"/>
      <c r="G670" s="23"/>
      <c r="H670" s="21"/>
      <c r="I670" s="24"/>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c r="AV670" s="21"/>
      <c r="AW670" s="21"/>
      <c r="AX670" s="21"/>
      <c r="AY670" s="21"/>
      <c r="AZ670" s="21"/>
      <c r="BA670" s="21"/>
      <c r="BB670" s="21"/>
      <c r="BC670" s="21"/>
      <c r="BD670" s="21"/>
      <c r="BE670" s="21"/>
      <c r="BF670" s="21"/>
      <c r="BG670" s="21"/>
      <c r="BH670" s="21"/>
      <c r="BI670" s="21"/>
      <c r="BJ670" s="21"/>
      <c r="BK670" s="21"/>
      <c r="BL670" s="21"/>
      <c r="BM670" s="21"/>
      <c r="BN670" s="21"/>
      <c r="BO670" s="21"/>
      <c r="BP670" s="21"/>
      <c r="BQ670" s="21"/>
      <c r="BR670" s="21"/>
      <c r="BS670" s="21"/>
      <c r="BT670" s="21"/>
      <c r="BU670" s="21"/>
      <c r="BV670" s="21"/>
      <c r="BW670" s="21"/>
      <c r="BX670" s="21"/>
      <c r="BY670" s="21"/>
      <c r="BZ670" s="21"/>
      <c r="CA670" s="21"/>
      <c r="CB670" s="21"/>
      <c r="CC670" s="21"/>
      <c r="CD670" s="21"/>
    </row>
    <row r="671" spans="1:82" ht="16.5" customHeight="1" x14ac:dyDescent="0.3">
      <c r="A671" s="23"/>
      <c r="B671" s="23"/>
      <c r="C671" s="23"/>
      <c r="D671" s="23"/>
      <c r="E671" s="23"/>
      <c r="F671" s="23"/>
      <c r="G671" s="23"/>
      <c r="H671" s="21"/>
      <c r="I671" s="24"/>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c r="BX671" s="21"/>
      <c r="BY671" s="21"/>
      <c r="BZ671" s="21"/>
      <c r="CA671" s="21"/>
      <c r="CB671" s="21"/>
      <c r="CC671" s="21"/>
      <c r="CD671" s="21"/>
    </row>
    <row r="672" spans="1:82" ht="16.5" customHeight="1" x14ac:dyDescent="0.3">
      <c r="A672" s="23"/>
      <c r="B672" s="23"/>
      <c r="C672" s="23"/>
      <c r="D672" s="23"/>
      <c r="E672" s="23"/>
      <c r="F672" s="23"/>
      <c r="G672" s="23"/>
      <c r="H672" s="21"/>
      <c r="I672" s="24"/>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c r="BW672" s="21"/>
      <c r="BX672" s="21"/>
      <c r="BY672" s="21"/>
      <c r="BZ672" s="21"/>
      <c r="CA672" s="21"/>
      <c r="CB672" s="21"/>
      <c r="CC672" s="21"/>
      <c r="CD672" s="21"/>
    </row>
    <row r="673" spans="1:82" ht="16.5" customHeight="1" x14ac:dyDescent="0.3">
      <c r="A673" s="23"/>
      <c r="B673" s="23"/>
      <c r="C673" s="23"/>
      <c r="D673" s="23"/>
      <c r="E673" s="23"/>
      <c r="F673" s="23"/>
      <c r="G673" s="23"/>
      <c r="H673" s="21"/>
      <c r="I673" s="24"/>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c r="BF673" s="21"/>
      <c r="BG673" s="21"/>
      <c r="BH673" s="21"/>
      <c r="BI673" s="21"/>
      <c r="BJ673" s="21"/>
      <c r="BK673" s="21"/>
      <c r="BL673" s="21"/>
      <c r="BM673" s="21"/>
      <c r="BN673" s="21"/>
      <c r="BO673" s="21"/>
      <c r="BP673" s="21"/>
      <c r="BQ673" s="21"/>
      <c r="BR673" s="21"/>
      <c r="BS673" s="21"/>
      <c r="BT673" s="21"/>
      <c r="BU673" s="21"/>
      <c r="BV673" s="21"/>
      <c r="BW673" s="21"/>
      <c r="BX673" s="21"/>
      <c r="BY673" s="21"/>
      <c r="BZ673" s="21"/>
      <c r="CA673" s="21"/>
      <c r="CB673" s="21"/>
      <c r="CC673" s="21"/>
      <c r="CD673" s="21"/>
    </row>
    <row r="674" spans="1:82" ht="16.5" customHeight="1" x14ac:dyDescent="0.3">
      <c r="A674" s="23"/>
      <c r="B674" s="23"/>
      <c r="C674" s="23"/>
      <c r="D674" s="23"/>
      <c r="E674" s="23"/>
      <c r="F674" s="23"/>
      <c r="G674" s="23"/>
      <c r="H674" s="21"/>
      <c r="I674" s="24"/>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c r="BW674" s="21"/>
      <c r="BX674" s="21"/>
      <c r="BY674" s="21"/>
      <c r="BZ674" s="21"/>
      <c r="CA674" s="21"/>
      <c r="CB674" s="21"/>
      <c r="CC674" s="21"/>
      <c r="CD674" s="21"/>
    </row>
    <row r="675" spans="1:82" ht="16.5" customHeight="1" x14ac:dyDescent="0.3">
      <c r="A675" s="23"/>
      <c r="B675" s="23"/>
      <c r="C675" s="23"/>
      <c r="D675" s="23"/>
      <c r="E675" s="23"/>
      <c r="F675" s="23"/>
      <c r="G675" s="23"/>
      <c r="H675" s="21"/>
      <c r="I675" s="24"/>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c r="BW675" s="21"/>
      <c r="BX675" s="21"/>
      <c r="BY675" s="21"/>
      <c r="BZ675" s="21"/>
      <c r="CA675" s="21"/>
      <c r="CB675" s="21"/>
      <c r="CC675" s="21"/>
      <c r="CD675" s="21"/>
    </row>
    <row r="676" spans="1:82" ht="16.5" customHeight="1" x14ac:dyDescent="0.3">
      <c r="A676" s="23"/>
      <c r="B676" s="23"/>
      <c r="C676" s="23"/>
      <c r="D676" s="23"/>
      <c r="E676" s="23"/>
      <c r="F676" s="23"/>
      <c r="G676" s="23"/>
      <c r="H676" s="21"/>
      <c r="I676" s="24"/>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row>
    <row r="677" spans="1:82" ht="16.5" customHeight="1" x14ac:dyDescent="0.3">
      <c r="A677" s="23"/>
      <c r="B677" s="23"/>
      <c r="C677" s="23"/>
      <c r="D677" s="23"/>
      <c r="E677" s="23"/>
      <c r="F677" s="23"/>
      <c r="G677" s="23"/>
      <c r="H677" s="21"/>
      <c r="I677" s="24"/>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c r="BX677" s="21"/>
      <c r="BY677" s="21"/>
      <c r="BZ677" s="21"/>
      <c r="CA677" s="21"/>
      <c r="CB677" s="21"/>
      <c r="CC677" s="21"/>
      <c r="CD677" s="21"/>
    </row>
    <row r="678" spans="1:82" ht="16.5" customHeight="1" x14ac:dyDescent="0.3">
      <c r="A678" s="23"/>
      <c r="B678" s="23"/>
      <c r="C678" s="23"/>
      <c r="D678" s="23"/>
      <c r="E678" s="23"/>
      <c r="F678" s="23"/>
      <c r="G678" s="23"/>
      <c r="H678" s="21"/>
      <c r="I678" s="24"/>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c r="BW678" s="21"/>
      <c r="BX678" s="21"/>
      <c r="BY678" s="21"/>
      <c r="BZ678" s="21"/>
      <c r="CA678" s="21"/>
      <c r="CB678" s="21"/>
      <c r="CC678" s="21"/>
      <c r="CD678" s="21"/>
    </row>
    <row r="679" spans="1:82" ht="16.5" customHeight="1" x14ac:dyDescent="0.3">
      <c r="A679" s="23"/>
      <c r="B679" s="23"/>
      <c r="C679" s="23"/>
      <c r="D679" s="23"/>
      <c r="E679" s="23"/>
      <c r="F679" s="23"/>
      <c r="G679" s="23"/>
      <c r="H679" s="21"/>
      <c r="I679" s="24"/>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c r="BS679" s="21"/>
      <c r="BT679" s="21"/>
      <c r="BU679" s="21"/>
      <c r="BV679" s="21"/>
      <c r="BW679" s="21"/>
      <c r="BX679" s="21"/>
      <c r="BY679" s="21"/>
      <c r="BZ679" s="21"/>
      <c r="CA679" s="21"/>
      <c r="CB679" s="21"/>
      <c r="CC679" s="21"/>
      <c r="CD679" s="21"/>
    </row>
    <row r="680" spans="1:82" ht="16.5" customHeight="1" x14ac:dyDescent="0.3">
      <c r="A680" s="23"/>
      <c r="B680" s="23"/>
      <c r="C680" s="23"/>
      <c r="D680" s="23"/>
      <c r="E680" s="23"/>
      <c r="F680" s="23"/>
      <c r="G680" s="23"/>
      <c r="H680" s="21"/>
      <c r="I680" s="24"/>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c r="BW680" s="21"/>
      <c r="BX680" s="21"/>
      <c r="BY680" s="21"/>
      <c r="BZ680" s="21"/>
      <c r="CA680" s="21"/>
      <c r="CB680" s="21"/>
      <c r="CC680" s="21"/>
      <c r="CD680" s="21"/>
    </row>
    <row r="681" spans="1:82" ht="16.5" customHeight="1" x14ac:dyDescent="0.3">
      <c r="A681" s="23"/>
      <c r="B681" s="23"/>
      <c r="C681" s="23"/>
      <c r="D681" s="23"/>
      <c r="E681" s="23"/>
      <c r="F681" s="23"/>
      <c r="G681" s="23"/>
      <c r="H681" s="21"/>
      <c r="I681" s="24"/>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c r="BW681" s="21"/>
      <c r="BX681" s="21"/>
      <c r="BY681" s="21"/>
      <c r="BZ681" s="21"/>
      <c r="CA681" s="21"/>
      <c r="CB681" s="21"/>
      <c r="CC681" s="21"/>
      <c r="CD681" s="21"/>
    </row>
    <row r="682" spans="1:82" ht="16.5" customHeight="1" x14ac:dyDescent="0.3">
      <c r="A682" s="23"/>
      <c r="B682" s="23"/>
      <c r="C682" s="23"/>
      <c r="D682" s="23"/>
      <c r="E682" s="23"/>
      <c r="F682" s="23"/>
      <c r="G682" s="23"/>
      <c r="H682" s="21"/>
      <c r="I682" s="24"/>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c r="BF682" s="21"/>
      <c r="BG682" s="21"/>
      <c r="BH682" s="21"/>
      <c r="BI682" s="21"/>
      <c r="BJ682" s="21"/>
      <c r="BK682" s="21"/>
      <c r="BL682" s="21"/>
      <c r="BM682" s="21"/>
      <c r="BN682" s="21"/>
      <c r="BO682" s="21"/>
      <c r="BP682" s="21"/>
      <c r="BQ682" s="21"/>
      <c r="BR682" s="21"/>
      <c r="BS682" s="21"/>
      <c r="BT682" s="21"/>
      <c r="BU682" s="21"/>
      <c r="BV682" s="21"/>
      <c r="BW682" s="21"/>
      <c r="BX682" s="21"/>
      <c r="BY682" s="21"/>
      <c r="BZ682" s="21"/>
      <c r="CA682" s="21"/>
      <c r="CB682" s="21"/>
      <c r="CC682" s="21"/>
      <c r="CD682" s="21"/>
    </row>
    <row r="683" spans="1:82" ht="16.5" customHeight="1" x14ac:dyDescent="0.3">
      <c r="A683" s="23"/>
      <c r="B683" s="23"/>
      <c r="C683" s="23"/>
      <c r="D683" s="23"/>
      <c r="E683" s="23"/>
      <c r="F683" s="23"/>
      <c r="G683" s="23"/>
      <c r="H683" s="21"/>
      <c r="I683" s="24"/>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c r="BW683" s="21"/>
      <c r="BX683" s="21"/>
      <c r="BY683" s="21"/>
      <c r="BZ683" s="21"/>
      <c r="CA683" s="21"/>
      <c r="CB683" s="21"/>
      <c r="CC683" s="21"/>
      <c r="CD683" s="21"/>
    </row>
    <row r="684" spans="1:82" ht="16.5" customHeight="1" x14ac:dyDescent="0.3">
      <c r="A684" s="23"/>
      <c r="B684" s="23"/>
      <c r="C684" s="23"/>
      <c r="D684" s="23"/>
      <c r="E684" s="23"/>
      <c r="F684" s="23"/>
      <c r="G684" s="23"/>
      <c r="H684" s="21"/>
      <c r="I684" s="24"/>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c r="BW684" s="21"/>
      <c r="BX684" s="21"/>
      <c r="BY684" s="21"/>
      <c r="BZ684" s="21"/>
      <c r="CA684" s="21"/>
      <c r="CB684" s="21"/>
      <c r="CC684" s="21"/>
      <c r="CD684" s="21"/>
    </row>
    <row r="685" spans="1:82" ht="16.5" customHeight="1" x14ac:dyDescent="0.3">
      <c r="A685" s="23"/>
      <c r="B685" s="23"/>
      <c r="C685" s="23"/>
      <c r="D685" s="23"/>
      <c r="E685" s="23"/>
      <c r="F685" s="23"/>
      <c r="G685" s="23"/>
      <c r="H685" s="21"/>
      <c r="I685" s="24"/>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21"/>
      <c r="AV685" s="21"/>
      <c r="AW685" s="21"/>
      <c r="AX685" s="21"/>
      <c r="AY685" s="21"/>
      <c r="AZ685" s="21"/>
      <c r="BA685" s="21"/>
      <c r="BB685" s="21"/>
      <c r="BC685" s="21"/>
      <c r="BD685" s="21"/>
      <c r="BE685" s="21"/>
      <c r="BF685" s="21"/>
      <c r="BG685" s="21"/>
      <c r="BH685" s="21"/>
      <c r="BI685" s="21"/>
      <c r="BJ685" s="21"/>
      <c r="BK685" s="21"/>
      <c r="BL685" s="21"/>
      <c r="BM685" s="21"/>
      <c r="BN685" s="21"/>
      <c r="BO685" s="21"/>
      <c r="BP685" s="21"/>
      <c r="BQ685" s="21"/>
      <c r="BR685" s="21"/>
      <c r="BS685" s="21"/>
      <c r="BT685" s="21"/>
      <c r="BU685" s="21"/>
      <c r="BV685" s="21"/>
      <c r="BW685" s="21"/>
      <c r="BX685" s="21"/>
      <c r="BY685" s="21"/>
      <c r="BZ685" s="21"/>
      <c r="CA685" s="21"/>
      <c r="CB685" s="21"/>
      <c r="CC685" s="21"/>
      <c r="CD685" s="21"/>
    </row>
    <row r="686" spans="1:82" ht="16.5" customHeight="1" x14ac:dyDescent="0.3">
      <c r="A686" s="23"/>
      <c r="B686" s="23"/>
      <c r="C686" s="23"/>
      <c r="D686" s="23"/>
      <c r="E686" s="23"/>
      <c r="F686" s="23"/>
      <c r="G686" s="23"/>
      <c r="H686" s="21"/>
      <c r="I686" s="24"/>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row>
    <row r="687" spans="1:82" ht="16.5" customHeight="1" x14ac:dyDescent="0.3">
      <c r="A687" s="23"/>
      <c r="B687" s="23"/>
      <c r="C687" s="23"/>
      <c r="D687" s="23"/>
      <c r="E687" s="23"/>
      <c r="F687" s="23"/>
      <c r="G687" s="23"/>
      <c r="H687" s="21"/>
      <c r="I687" s="24"/>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c r="BW687" s="21"/>
      <c r="BX687" s="21"/>
      <c r="BY687" s="21"/>
      <c r="BZ687" s="21"/>
      <c r="CA687" s="21"/>
      <c r="CB687" s="21"/>
      <c r="CC687" s="21"/>
      <c r="CD687" s="21"/>
    </row>
    <row r="688" spans="1:82" ht="16.5" customHeight="1" x14ac:dyDescent="0.3">
      <c r="A688" s="23"/>
      <c r="B688" s="23"/>
      <c r="C688" s="23"/>
      <c r="D688" s="23"/>
      <c r="E688" s="23"/>
      <c r="F688" s="23"/>
      <c r="G688" s="23"/>
      <c r="H688" s="21"/>
      <c r="I688" s="24"/>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c r="BF688" s="21"/>
      <c r="BG688" s="21"/>
      <c r="BH688" s="21"/>
      <c r="BI688" s="21"/>
      <c r="BJ688" s="21"/>
      <c r="BK688" s="21"/>
      <c r="BL688" s="21"/>
      <c r="BM688" s="21"/>
      <c r="BN688" s="21"/>
      <c r="BO688" s="21"/>
      <c r="BP688" s="21"/>
      <c r="BQ688" s="21"/>
      <c r="BR688" s="21"/>
      <c r="BS688" s="21"/>
      <c r="BT688" s="21"/>
      <c r="BU688" s="21"/>
      <c r="BV688" s="21"/>
      <c r="BW688" s="21"/>
      <c r="BX688" s="21"/>
      <c r="BY688" s="21"/>
      <c r="BZ688" s="21"/>
      <c r="CA688" s="21"/>
      <c r="CB688" s="21"/>
      <c r="CC688" s="21"/>
      <c r="CD688" s="21"/>
    </row>
    <row r="689" spans="1:82" ht="16.5" customHeight="1" x14ac:dyDescent="0.3">
      <c r="A689" s="23"/>
      <c r="B689" s="23"/>
      <c r="C689" s="23"/>
      <c r="D689" s="23"/>
      <c r="E689" s="23"/>
      <c r="F689" s="23"/>
      <c r="G689" s="23"/>
      <c r="H689" s="21"/>
      <c r="I689" s="24"/>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c r="BW689" s="21"/>
      <c r="BX689" s="21"/>
      <c r="BY689" s="21"/>
      <c r="BZ689" s="21"/>
      <c r="CA689" s="21"/>
      <c r="CB689" s="21"/>
      <c r="CC689" s="21"/>
      <c r="CD689" s="21"/>
    </row>
    <row r="690" spans="1:82" ht="16.5" customHeight="1" x14ac:dyDescent="0.3">
      <c r="A690" s="23"/>
      <c r="B690" s="23"/>
      <c r="C690" s="23"/>
      <c r="D690" s="23"/>
      <c r="E690" s="23"/>
      <c r="F690" s="23"/>
      <c r="G690" s="23"/>
      <c r="H690" s="21"/>
      <c r="I690" s="24"/>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c r="BW690" s="21"/>
      <c r="BX690" s="21"/>
      <c r="BY690" s="21"/>
      <c r="BZ690" s="21"/>
      <c r="CA690" s="21"/>
      <c r="CB690" s="21"/>
      <c r="CC690" s="21"/>
      <c r="CD690" s="21"/>
    </row>
    <row r="691" spans="1:82" ht="16.5" customHeight="1" x14ac:dyDescent="0.3">
      <c r="A691" s="23"/>
      <c r="B691" s="23"/>
      <c r="C691" s="23"/>
      <c r="D691" s="23"/>
      <c r="E691" s="23"/>
      <c r="F691" s="23"/>
      <c r="G691" s="23"/>
      <c r="H691" s="21"/>
      <c r="I691" s="24"/>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c r="BF691" s="21"/>
      <c r="BG691" s="21"/>
      <c r="BH691" s="21"/>
      <c r="BI691" s="21"/>
      <c r="BJ691" s="21"/>
      <c r="BK691" s="21"/>
      <c r="BL691" s="21"/>
      <c r="BM691" s="21"/>
      <c r="BN691" s="21"/>
      <c r="BO691" s="21"/>
      <c r="BP691" s="21"/>
      <c r="BQ691" s="21"/>
      <c r="BR691" s="21"/>
      <c r="BS691" s="21"/>
      <c r="BT691" s="21"/>
      <c r="BU691" s="21"/>
      <c r="BV691" s="21"/>
      <c r="BW691" s="21"/>
      <c r="BX691" s="21"/>
      <c r="BY691" s="21"/>
      <c r="BZ691" s="21"/>
      <c r="CA691" s="21"/>
      <c r="CB691" s="21"/>
      <c r="CC691" s="21"/>
      <c r="CD691" s="21"/>
    </row>
    <row r="692" spans="1:82" ht="16.5" customHeight="1" x14ac:dyDescent="0.3">
      <c r="A692" s="23"/>
      <c r="B692" s="23"/>
      <c r="C692" s="23"/>
      <c r="D692" s="23"/>
      <c r="E692" s="23"/>
      <c r="F692" s="23"/>
      <c r="G692" s="23"/>
      <c r="H692" s="21"/>
      <c r="I692" s="24"/>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c r="BW692" s="21"/>
      <c r="BX692" s="21"/>
      <c r="BY692" s="21"/>
      <c r="BZ692" s="21"/>
      <c r="CA692" s="21"/>
      <c r="CB692" s="21"/>
      <c r="CC692" s="21"/>
      <c r="CD692" s="21"/>
    </row>
    <row r="693" spans="1:82" ht="16.5" customHeight="1" x14ac:dyDescent="0.3">
      <c r="A693" s="23"/>
      <c r="B693" s="23"/>
      <c r="C693" s="23"/>
      <c r="D693" s="23"/>
      <c r="E693" s="23"/>
      <c r="F693" s="23"/>
      <c r="G693" s="23"/>
      <c r="H693" s="21"/>
      <c r="I693" s="24"/>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c r="BW693" s="21"/>
      <c r="BX693" s="21"/>
      <c r="BY693" s="21"/>
      <c r="BZ693" s="21"/>
      <c r="CA693" s="21"/>
      <c r="CB693" s="21"/>
      <c r="CC693" s="21"/>
      <c r="CD693" s="21"/>
    </row>
    <row r="694" spans="1:82" ht="16.5" customHeight="1" x14ac:dyDescent="0.3">
      <c r="A694" s="23"/>
      <c r="B694" s="23"/>
      <c r="C694" s="23"/>
      <c r="D694" s="23"/>
      <c r="E694" s="23"/>
      <c r="F694" s="23"/>
      <c r="G694" s="23"/>
      <c r="H694" s="21"/>
      <c r="I694" s="24"/>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c r="BF694" s="21"/>
      <c r="BG694" s="21"/>
      <c r="BH694" s="21"/>
      <c r="BI694" s="21"/>
      <c r="BJ694" s="21"/>
      <c r="BK694" s="21"/>
      <c r="BL694" s="21"/>
      <c r="BM694" s="21"/>
      <c r="BN694" s="21"/>
      <c r="BO694" s="21"/>
      <c r="BP694" s="21"/>
      <c r="BQ694" s="21"/>
      <c r="BR694" s="21"/>
      <c r="BS694" s="21"/>
      <c r="BT694" s="21"/>
      <c r="BU694" s="21"/>
      <c r="BV694" s="21"/>
      <c r="BW694" s="21"/>
      <c r="BX694" s="21"/>
      <c r="BY694" s="21"/>
      <c r="BZ694" s="21"/>
      <c r="CA694" s="21"/>
      <c r="CB694" s="21"/>
      <c r="CC694" s="21"/>
      <c r="CD694" s="21"/>
    </row>
    <row r="695" spans="1:82" ht="16.5" customHeight="1" x14ac:dyDescent="0.3">
      <c r="A695" s="23"/>
      <c r="B695" s="23"/>
      <c r="C695" s="23"/>
      <c r="D695" s="23"/>
      <c r="E695" s="23"/>
      <c r="F695" s="23"/>
      <c r="G695" s="23"/>
      <c r="H695" s="21"/>
      <c r="I695" s="24"/>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c r="BW695" s="21"/>
      <c r="BX695" s="21"/>
      <c r="BY695" s="21"/>
      <c r="BZ695" s="21"/>
      <c r="CA695" s="21"/>
      <c r="CB695" s="21"/>
      <c r="CC695" s="21"/>
      <c r="CD695" s="21"/>
    </row>
    <row r="696" spans="1:82" ht="16.5" customHeight="1" x14ac:dyDescent="0.3">
      <c r="A696" s="23"/>
      <c r="B696" s="23"/>
      <c r="C696" s="23"/>
      <c r="D696" s="23"/>
      <c r="E696" s="23"/>
      <c r="F696" s="23"/>
      <c r="G696" s="23"/>
      <c r="H696" s="21"/>
      <c r="I696" s="24"/>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row>
    <row r="697" spans="1:82" ht="16.5" customHeight="1" x14ac:dyDescent="0.3">
      <c r="A697" s="23"/>
      <c r="B697" s="23"/>
      <c r="C697" s="23"/>
      <c r="D697" s="23"/>
      <c r="E697" s="23"/>
      <c r="F697" s="23"/>
      <c r="G697" s="23"/>
      <c r="H697" s="21"/>
      <c r="I697" s="24"/>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21"/>
      <c r="AV697" s="21"/>
      <c r="AW697" s="21"/>
      <c r="AX697" s="21"/>
      <c r="AY697" s="21"/>
      <c r="AZ697" s="21"/>
      <c r="BA697" s="21"/>
      <c r="BB697" s="21"/>
      <c r="BC697" s="21"/>
      <c r="BD697" s="21"/>
      <c r="BE697" s="21"/>
      <c r="BF697" s="21"/>
      <c r="BG697" s="21"/>
      <c r="BH697" s="21"/>
      <c r="BI697" s="21"/>
      <c r="BJ697" s="21"/>
      <c r="BK697" s="21"/>
      <c r="BL697" s="21"/>
      <c r="BM697" s="21"/>
      <c r="BN697" s="21"/>
      <c r="BO697" s="21"/>
      <c r="BP697" s="21"/>
      <c r="BQ697" s="21"/>
      <c r="BR697" s="21"/>
      <c r="BS697" s="21"/>
      <c r="BT697" s="21"/>
      <c r="BU697" s="21"/>
      <c r="BV697" s="21"/>
      <c r="BW697" s="21"/>
      <c r="BX697" s="21"/>
      <c r="BY697" s="21"/>
      <c r="BZ697" s="21"/>
      <c r="CA697" s="21"/>
      <c r="CB697" s="21"/>
      <c r="CC697" s="21"/>
      <c r="CD697" s="21"/>
    </row>
    <row r="698" spans="1:82" ht="16.5" customHeight="1" x14ac:dyDescent="0.3">
      <c r="A698" s="23"/>
      <c r="B698" s="23"/>
      <c r="C698" s="23"/>
      <c r="D698" s="23"/>
      <c r="E698" s="23"/>
      <c r="F698" s="23"/>
      <c r="G698" s="23"/>
      <c r="H698" s="21"/>
      <c r="I698" s="24"/>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c r="BW698" s="21"/>
      <c r="BX698" s="21"/>
      <c r="BY698" s="21"/>
      <c r="BZ698" s="21"/>
      <c r="CA698" s="21"/>
      <c r="CB698" s="21"/>
      <c r="CC698" s="21"/>
      <c r="CD698" s="21"/>
    </row>
    <row r="699" spans="1:82" ht="16.5" customHeight="1" x14ac:dyDescent="0.3">
      <c r="A699" s="23"/>
      <c r="B699" s="23"/>
      <c r="C699" s="23"/>
      <c r="D699" s="23"/>
      <c r="E699" s="23"/>
      <c r="F699" s="23"/>
      <c r="G699" s="23"/>
      <c r="H699" s="21"/>
      <c r="I699" s="24"/>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c r="BW699" s="21"/>
      <c r="BX699" s="21"/>
      <c r="BY699" s="21"/>
      <c r="BZ699" s="21"/>
      <c r="CA699" s="21"/>
      <c r="CB699" s="21"/>
      <c r="CC699" s="21"/>
      <c r="CD699" s="21"/>
    </row>
    <row r="700" spans="1:82" ht="16.5" customHeight="1" x14ac:dyDescent="0.3">
      <c r="A700" s="23"/>
      <c r="B700" s="23"/>
      <c r="C700" s="23"/>
      <c r="D700" s="23"/>
      <c r="E700" s="23"/>
      <c r="F700" s="23"/>
      <c r="G700" s="23"/>
      <c r="H700" s="21"/>
      <c r="I700" s="24"/>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21"/>
      <c r="AV700" s="21"/>
      <c r="AW700" s="21"/>
      <c r="AX700" s="21"/>
      <c r="AY700" s="21"/>
      <c r="AZ700" s="21"/>
      <c r="BA700" s="21"/>
      <c r="BB700" s="21"/>
      <c r="BC700" s="21"/>
      <c r="BD700" s="21"/>
      <c r="BE700" s="21"/>
      <c r="BF700" s="21"/>
      <c r="BG700" s="21"/>
      <c r="BH700" s="21"/>
      <c r="BI700" s="21"/>
      <c r="BJ700" s="21"/>
      <c r="BK700" s="21"/>
      <c r="BL700" s="21"/>
      <c r="BM700" s="21"/>
      <c r="BN700" s="21"/>
      <c r="BO700" s="21"/>
      <c r="BP700" s="21"/>
      <c r="BQ700" s="21"/>
      <c r="BR700" s="21"/>
      <c r="BS700" s="21"/>
      <c r="BT700" s="21"/>
      <c r="BU700" s="21"/>
      <c r="BV700" s="21"/>
      <c r="BW700" s="21"/>
      <c r="BX700" s="21"/>
      <c r="BY700" s="21"/>
      <c r="BZ700" s="21"/>
      <c r="CA700" s="21"/>
      <c r="CB700" s="21"/>
      <c r="CC700" s="21"/>
      <c r="CD700" s="21"/>
    </row>
    <row r="701" spans="1:82" ht="16.5" customHeight="1" x14ac:dyDescent="0.3">
      <c r="A701" s="23"/>
      <c r="B701" s="23"/>
      <c r="C701" s="23"/>
      <c r="D701" s="23"/>
      <c r="E701" s="23"/>
      <c r="F701" s="23"/>
      <c r="G701" s="23"/>
      <c r="H701" s="21"/>
      <c r="I701" s="24"/>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c r="BW701" s="21"/>
      <c r="BX701" s="21"/>
      <c r="BY701" s="21"/>
      <c r="BZ701" s="21"/>
      <c r="CA701" s="21"/>
      <c r="CB701" s="21"/>
      <c r="CC701" s="21"/>
      <c r="CD701" s="21"/>
    </row>
    <row r="702" spans="1:82" ht="16.5" customHeight="1" x14ac:dyDescent="0.3">
      <c r="A702" s="23"/>
      <c r="B702" s="23"/>
      <c r="C702" s="23"/>
      <c r="D702" s="23"/>
      <c r="E702" s="23"/>
      <c r="F702" s="23"/>
      <c r="G702" s="23"/>
      <c r="H702" s="21"/>
      <c r="I702" s="24"/>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c r="BW702" s="21"/>
      <c r="BX702" s="21"/>
      <c r="BY702" s="21"/>
      <c r="BZ702" s="21"/>
      <c r="CA702" s="21"/>
      <c r="CB702" s="21"/>
      <c r="CC702" s="21"/>
      <c r="CD702" s="21"/>
    </row>
    <row r="703" spans="1:82" ht="16.5" customHeight="1" x14ac:dyDescent="0.3">
      <c r="A703" s="23"/>
      <c r="B703" s="23"/>
      <c r="C703" s="23"/>
      <c r="D703" s="23"/>
      <c r="E703" s="23"/>
      <c r="F703" s="23"/>
      <c r="G703" s="23"/>
      <c r="H703" s="21"/>
      <c r="I703" s="24"/>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c r="BF703" s="21"/>
      <c r="BG703" s="21"/>
      <c r="BH703" s="21"/>
      <c r="BI703" s="21"/>
      <c r="BJ703" s="21"/>
      <c r="BK703" s="21"/>
      <c r="BL703" s="21"/>
      <c r="BM703" s="21"/>
      <c r="BN703" s="21"/>
      <c r="BO703" s="21"/>
      <c r="BP703" s="21"/>
      <c r="BQ703" s="21"/>
      <c r="BR703" s="21"/>
      <c r="BS703" s="21"/>
      <c r="BT703" s="21"/>
      <c r="BU703" s="21"/>
      <c r="BV703" s="21"/>
      <c r="BW703" s="21"/>
      <c r="BX703" s="21"/>
      <c r="BY703" s="21"/>
      <c r="BZ703" s="21"/>
      <c r="CA703" s="21"/>
      <c r="CB703" s="21"/>
      <c r="CC703" s="21"/>
      <c r="CD703" s="21"/>
    </row>
    <row r="704" spans="1:82" ht="16.5" customHeight="1" x14ac:dyDescent="0.3">
      <c r="A704" s="23"/>
      <c r="B704" s="23"/>
      <c r="C704" s="23"/>
      <c r="D704" s="23"/>
      <c r="E704" s="23"/>
      <c r="F704" s="23"/>
      <c r="G704" s="23"/>
      <c r="H704" s="21"/>
      <c r="I704" s="24"/>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c r="BW704" s="21"/>
      <c r="BX704" s="21"/>
      <c r="BY704" s="21"/>
      <c r="BZ704" s="21"/>
      <c r="CA704" s="21"/>
      <c r="CB704" s="21"/>
      <c r="CC704" s="21"/>
      <c r="CD704" s="21"/>
    </row>
    <row r="705" spans="1:82" ht="16.5" customHeight="1" x14ac:dyDescent="0.3">
      <c r="A705" s="23"/>
      <c r="B705" s="23"/>
      <c r="C705" s="23"/>
      <c r="D705" s="23"/>
      <c r="E705" s="23"/>
      <c r="F705" s="23"/>
      <c r="G705" s="23"/>
      <c r="H705" s="21"/>
      <c r="I705" s="24"/>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c r="BW705" s="21"/>
      <c r="BX705" s="21"/>
      <c r="BY705" s="21"/>
      <c r="BZ705" s="21"/>
      <c r="CA705" s="21"/>
      <c r="CB705" s="21"/>
      <c r="CC705" s="21"/>
      <c r="CD705" s="21"/>
    </row>
    <row r="706" spans="1:82" ht="16.5" customHeight="1" x14ac:dyDescent="0.3">
      <c r="A706" s="23"/>
      <c r="B706" s="23"/>
      <c r="C706" s="23"/>
      <c r="D706" s="23"/>
      <c r="E706" s="23"/>
      <c r="F706" s="23"/>
      <c r="G706" s="23"/>
      <c r="H706" s="21"/>
      <c r="I706" s="24"/>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row>
    <row r="707" spans="1:82" ht="16.5" customHeight="1" x14ac:dyDescent="0.3">
      <c r="A707" s="23"/>
      <c r="B707" s="23"/>
      <c r="C707" s="23"/>
      <c r="D707" s="23"/>
      <c r="E707" s="23"/>
      <c r="F707" s="23"/>
      <c r="G707" s="23"/>
      <c r="H707" s="21"/>
      <c r="I707" s="24"/>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c r="BW707" s="21"/>
      <c r="BX707" s="21"/>
      <c r="BY707" s="21"/>
      <c r="BZ707" s="21"/>
      <c r="CA707" s="21"/>
      <c r="CB707" s="21"/>
      <c r="CC707" s="21"/>
      <c r="CD707" s="21"/>
    </row>
    <row r="708" spans="1:82" ht="16.5" customHeight="1" x14ac:dyDescent="0.3">
      <c r="A708" s="23"/>
      <c r="B708" s="23"/>
      <c r="C708" s="23"/>
      <c r="D708" s="23"/>
      <c r="E708" s="23"/>
      <c r="F708" s="23"/>
      <c r="G708" s="23"/>
      <c r="H708" s="21"/>
      <c r="I708" s="24"/>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c r="BW708" s="21"/>
      <c r="BX708" s="21"/>
      <c r="BY708" s="21"/>
      <c r="BZ708" s="21"/>
      <c r="CA708" s="21"/>
      <c r="CB708" s="21"/>
      <c r="CC708" s="21"/>
      <c r="CD708" s="21"/>
    </row>
    <row r="709" spans="1:82" ht="16.5" customHeight="1" x14ac:dyDescent="0.3">
      <c r="A709" s="23"/>
      <c r="B709" s="23"/>
      <c r="C709" s="23"/>
      <c r="D709" s="23"/>
      <c r="E709" s="23"/>
      <c r="F709" s="23"/>
      <c r="G709" s="23"/>
      <c r="H709" s="21"/>
      <c r="I709" s="24"/>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21"/>
      <c r="AV709" s="21"/>
      <c r="AW709" s="21"/>
      <c r="AX709" s="21"/>
      <c r="AY709" s="21"/>
      <c r="AZ709" s="21"/>
      <c r="BA709" s="21"/>
      <c r="BB709" s="21"/>
      <c r="BC709" s="21"/>
      <c r="BD709" s="21"/>
      <c r="BE709" s="21"/>
      <c r="BF709" s="21"/>
      <c r="BG709" s="21"/>
      <c r="BH709" s="21"/>
      <c r="BI709" s="21"/>
      <c r="BJ709" s="21"/>
      <c r="BK709" s="21"/>
      <c r="BL709" s="21"/>
      <c r="BM709" s="21"/>
      <c r="BN709" s="21"/>
      <c r="BO709" s="21"/>
      <c r="BP709" s="21"/>
      <c r="BQ709" s="21"/>
      <c r="BR709" s="21"/>
      <c r="BS709" s="21"/>
      <c r="BT709" s="21"/>
      <c r="BU709" s="21"/>
      <c r="BV709" s="21"/>
      <c r="BW709" s="21"/>
      <c r="BX709" s="21"/>
      <c r="BY709" s="21"/>
      <c r="BZ709" s="21"/>
      <c r="CA709" s="21"/>
      <c r="CB709" s="21"/>
      <c r="CC709" s="21"/>
      <c r="CD709" s="21"/>
    </row>
    <row r="710" spans="1:82" ht="16.5" customHeight="1" x14ac:dyDescent="0.3">
      <c r="A710" s="23"/>
      <c r="B710" s="23"/>
      <c r="C710" s="23"/>
      <c r="D710" s="23"/>
      <c r="E710" s="23"/>
      <c r="F710" s="23"/>
      <c r="G710" s="23"/>
      <c r="H710" s="21"/>
      <c r="I710" s="24"/>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c r="BW710" s="21"/>
      <c r="BX710" s="21"/>
      <c r="BY710" s="21"/>
      <c r="BZ710" s="21"/>
      <c r="CA710" s="21"/>
      <c r="CB710" s="21"/>
      <c r="CC710" s="21"/>
      <c r="CD710" s="21"/>
    </row>
    <row r="711" spans="1:82" ht="16.5" customHeight="1" x14ac:dyDescent="0.3">
      <c r="A711" s="23"/>
      <c r="B711" s="23"/>
      <c r="C711" s="23"/>
      <c r="D711" s="23"/>
      <c r="E711" s="23"/>
      <c r="F711" s="23"/>
      <c r="G711" s="23"/>
      <c r="H711" s="21"/>
      <c r="I711" s="24"/>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c r="BW711" s="21"/>
      <c r="BX711" s="21"/>
      <c r="BY711" s="21"/>
      <c r="BZ711" s="21"/>
      <c r="CA711" s="21"/>
      <c r="CB711" s="21"/>
      <c r="CC711" s="21"/>
      <c r="CD711" s="21"/>
    </row>
    <row r="712" spans="1:82" ht="16.5" customHeight="1" x14ac:dyDescent="0.3">
      <c r="A712" s="23"/>
      <c r="B712" s="23"/>
      <c r="C712" s="23"/>
      <c r="D712" s="23"/>
      <c r="E712" s="23"/>
      <c r="F712" s="23"/>
      <c r="G712" s="23"/>
      <c r="H712" s="21"/>
      <c r="I712" s="24"/>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c r="BF712" s="21"/>
      <c r="BG712" s="21"/>
      <c r="BH712" s="21"/>
      <c r="BI712" s="21"/>
      <c r="BJ712" s="21"/>
      <c r="BK712" s="21"/>
      <c r="BL712" s="21"/>
      <c r="BM712" s="21"/>
      <c r="BN712" s="21"/>
      <c r="BO712" s="21"/>
      <c r="BP712" s="21"/>
      <c r="BQ712" s="21"/>
      <c r="BR712" s="21"/>
      <c r="BS712" s="21"/>
      <c r="BT712" s="21"/>
      <c r="BU712" s="21"/>
      <c r="BV712" s="21"/>
      <c r="BW712" s="21"/>
      <c r="BX712" s="21"/>
      <c r="BY712" s="21"/>
      <c r="BZ712" s="21"/>
      <c r="CA712" s="21"/>
      <c r="CB712" s="21"/>
      <c r="CC712" s="21"/>
      <c r="CD712" s="21"/>
    </row>
    <row r="713" spans="1:82" ht="16.5" customHeight="1" x14ac:dyDescent="0.3">
      <c r="A713" s="23"/>
      <c r="B713" s="23"/>
      <c r="C713" s="23"/>
      <c r="D713" s="23"/>
      <c r="E713" s="23"/>
      <c r="F713" s="23"/>
      <c r="G713" s="23"/>
      <c r="H713" s="21"/>
      <c r="I713" s="24"/>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c r="BW713" s="21"/>
      <c r="BX713" s="21"/>
      <c r="BY713" s="21"/>
      <c r="BZ713" s="21"/>
      <c r="CA713" s="21"/>
      <c r="CB713" s="21"/>
      <c r="CC713" s="21"/>
      <c r="CD713" s="21"/>
    </row>
    <row r="714" spans="1:82" ht="16.5" customHeight="1" x14ac:dyDescent="0.3">
      <c r="A714" s="23"/>
      <c r="B714" s="23"/>
      <c r="C714" s="23"/>
      <c r="D714" s="23"/>
      <c r="E714" s="23"/>
      <c r="F714" s="23"/>
      <c r="G714" s="23"/>
      <c r="H714" s="21"/>
      <c r="I714" s="24"/>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c r="BW714" s="21"/>
      <c r="BX714" s="21"/>
      <c r="BY714" s="21"/>
      <c r="BZ714" s="21"/>
      <c r="CA714" s="21"/>
      <c r="CB714" s="21"/>
      <c r="CC714" s="21"/>
      <c r="CD714" s="21"/>
    </row>
    <row r="715" spans="1:82" ht="16.5" customHeight="1" x14ac:dyDescent="0.3">
      <c r="A715" s="23"/>
      <c r="B715" s="23"/>
      <c r="C715" s="23"/>
      <c r="D715" s="23"/>
      <c r="E715" s="23"/>
      <c r="F715" s="23"/>
      <c r="G715" s="23"/>
      <c r="H715" s="21"/>
      <c r="I715" s="24"/>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c r="BF715" s="21"/>
      <c r="BG715" s="21"/>
      <c r="BH715" s="21"/>
      <c r="BI715" s="21"/>
      <c r="BJ715" s="21"/>
      <c r="BK715" s="21"/>
      <c r="BL715" s="21"/>
      <c r="BM715" s="21"/>
      <c r="BN715" s="21"/>
      <c r="BO715" s="21"/>
      <c r="BP715" s="21"/>
      <c r="BQ715" s="21"/>
      <c r="BR715" s="21"/>
      <c r="BS715" s="21"/>
      <c r="BT715" s="21"/>
      <c r="BU715" s="21"/>
      <c r="BV715" s="21"/>
      <c r="BW715" s="21"/>
      <c r="BX715" s="21"/>
      <c r="BY715" s="21"/>
      <c r="BZ715" s="21"/>
      <c r="CA715" s="21"/>
      <c r="CB715" s="21"/>
      <c r="CC715" s="21"/>
      <c r="CD715" s="21"/>
    </row>
    <row r="716" spans="1:82" ht="16.5" customHeight="1" x14ac:dyDescent="0.3">
      <c r="A716" s="23"/>
      <c r="B716" s="23"/>
      <c r="C716" s="23"/>
      <c r="D716" s="23"/>
      <c r="E716" s="23"/>
      <c r="F716" s="23"/>
      <c r="G716" s="23"/>
      <c r="H716" s="21"/>
      <c r="I716" s="24"/>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row>
    <row r="717" spans="1:82" ht="16.5" customHeight="1" x14ac:dyDescent="0.3">
      <c r="A717" s="23"/>
      <c r="B717" s="23"/>
      <c r="C717" s="23"/>
      <c r="D717" s="23"/>
      <c r="E717" s="23"/>
      <c r="F717" s="23"/>
      <c r="G717" s="23"/>
      <c r="H717" s="21"/>
      <c r="I717" s="24"/>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c r="BW717" s="21"/>
      <c r="BX717" s="21"/>
      <c r="BY717" s="21"/>
      <c r="BZ717" s="21"/>
      <c r="CA717" s="21"/>
      <c r="CB717" s="21"/>
      <c r="CC717" s="21"/>
      <c r="CD717" s="21"/>
    </row>
    <row r="718" spans="1:82" ht="16.5" customHeight="1" x14ac:dyDescent="0.3">
      <c r="A718" s="23"/>
      <c r="B718" s="23"/>
      <c r="C718" s="23"/>
      <c r="D718" s="23"/>
      <c r="E718" s="23"/>
      <c r="F718" s="23"/>
      <c r="G718" s="23"/>
      <c r="H718" s="21"/>
      <c r="I718" s="24"/>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c r="AX718" s="21"/>
      <c r="AY718" s="21"/>
      <c r="AZ718" s="21"/>
      <c r="BA718" s="21"/>
      <c r="BB718" s="21"/>
      <c r="BC718" s="21"/>
      <c r="BD718" s="21"/>
      <c r="BE718" s="21"/>
      <c r="BF718" s="21"/>
      <c r="BG718" s="21"/>
      <c r="BH718" s="21"/>
      <c r="BI718" s="21"/>
      <c r="BJ718" s="21"/>
      <c r="BK718" s="21"/>
      <c r="BL718" s="21"/>
      <c r="BM718" s="21"/>
      <c r="BN718" s="21"/>
      <c r="BO718" s="21"/>
      <c r="BP718" s="21"/>
      <c r="BQ718" s="21"/>
      <c r="BR718" s="21"/>
      <c r="BS718" s="21"/>
      <c r="BT718" s="21"/>
      <c r="BU718" s="21"/>
      <c r="BV718" s="21"/>
      <c r="BW718" s="21"/>
      <c r="BX718" s="21"/>
      <c r="BY718" s="21"/>
      <c r="BZ718" s="21"/>
      <c r="CA718" s="21"/>
      <c r="CB718" s="21"/>
      <c r="CC718" s="21"/>
      <c r="CD718" s="21"/>
    </row>
    <row r="719" spans="1:82" ht="16.5" customHeight="1" x14ac:dyDescent="0.3">
      <c r="A719" s="23"/>
      <c r="B719" s="23"/>
      <c r="C719" s="23"/>
      <c r="D719" s="23"/>
      <c r="E719" s="23"/>
      <c r="F719" s="23"/>
      <c r="G719" s="23"/>
      <c r="H719" s="21"/>
      <c r="I719" s="24"/>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c r="BW719" s="21"/>
      <c r="BX719" s="21"/>
      <c r="BY719" s="21"/>
      <c r="BZ719" s="21"/>
      <c r="CA719" s="21"/>
      <c r="CB719" s="21"/>
      <c r="CC719" s="21"/>
      <c r="CD719" s="21"/>
    </row>
    <row r="720" spans="1:82" ht="16.5" customHeight="1" x14ac:dyDescent="0.3">
      <c r="A720" s="23"/>
      <c r="B720" s="23"/>
      <c r="C720" s="23"/>
      <c r="D720" s="23"/>
      <c r="E720" s="23"/>
      <c r="F720" s="23"/>
      <c r="G720" s="23"/>
      <c r="H720" s="21"/>
      <c r="I720" s="24"/>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c r="BW720" s="21"/>
      <c r="BX720" s="21"/>
      <c r="BY720" s="21"/>
      <c r="BZ720" s="21"/>
      <c r="CA720" s="21"/>
      <c r="CB720" s="21"/>
      <c r="CC720" s="21"/>
      <c r="CD720" s="21"/>
    </row>
    <row r="721" spans="1:82" ht="16.5" customHeight="1" x14ac:dyDescent="0.3">
      <c r="A721" s="23"/>
      <c r="B721" s="23"/>
      <c r="C721" s="23"/>
      <c r="D721" s="23"/>
      <c r="E721" s="23"/>
      <c r="F721" s="23"/>
      <c r="G721" s="23"/>
      <c r="H721" s="21"/>
      <c r="I721" s="24"/>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21"/>
      <c r="AV721" s="21"/>
      <c r="AW721" s="21"/>
      <c r="AX721" s="21"/>
      <c r="AY721" s="21"/>
      <c r="AZ721" s="21"/>
      <c r="BA721" s="21"/>
      <c r="BB721" s="21"/>
      <c r="BC721" s="21"/>
      <c r="BD721" s="21"/>
      <c r="BE721" s="21"/>
      <c r="BF721" s="21"/>
      <c r="BG721" s="21"/>
      <c r="BH721" s="21"/>
      <c r="BI721" s="21"/>
      <c r="BJ721" s="21"/>
      <c r="BK721" s="21"/>
      <c r="BL721" s="21"/>
      <c r="BM721" s="21"/>
      <c r="BN721" s="21"/>
      <c r="BO721" s="21"/>
      <c r="BP721" s="21"/>
      <c r="BQ721" s="21"/>
      <c r="BR721" s="21"/>
      <c r="BS721" s="21"/>
      <c r="BT721" s="21"/>
      <c r="BU721" s="21"/>
      <c r="BV721" s="21"/>
      <c r="BW721" s="21"/>
      <c r="BX721" s="21"/>
      <c r="BY721" s="21"/>
      <c r="BZ721" s="21"/>
      <c r="CA721" s="21"/>
      <c r="CB721" s="21"/>
      <c r="CC721" s="21"/>
      <c r="CD721" s="21"/>
    </row>
    <row r="722" spans="1:82" ht="16.5" customHeight="1" x14ac:dyDescent="0.3">
      <c r="A722" s="23"/>
      <c r="B722" s="23"/>
      <c r="C722" s="23"/>
      <c r="D722" s="23"/>
      <c r="E722" s="23"/>
      <c r="F722" s="23"/>
      <c r="G722" s="23"/>
      <c r="H722" s="21"/>
      <c r="I722" s="24"/>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c r="BW722" s="21"/>
      <c r="BX722" s="21"/>
      <c r="BY722" s="21"/>
      <c r="BZ722" s="21"/>
      <c r="CA722" s="21"/>
      <c r="CB722" s="21"/>
      <c r="CC722" s="21"/>
      <c r="CD722" s="21"/>
    </row>
    <row r="723" spans="1:82" ht="16.5" customHeight="1" x14ac:dyDescent="0.3">
      <c r="A723" s="23"/>
      <c r="B723" s="23"/>
      <c r="C723" s="23"/>
      <c r="D723" s="23"/>
      <c r="E723" s="23"/>
      <c r="F723" s="23"/>
      <c r="G723" s="23"/>
      <c r="H723" s="21"/>
      <c r="I723" s="24"/>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c r="BW723" s="21"/>
      <c r="BX723" s="21"/>
      <c r="BY723" s="21"/>
      <c r="BZ723" s="21"/>
      <c r="CA723" s="21"/>
      <c r="CB723" s="21"/>
      <c r="CC723" s="21"/>
      <c r="CD723" s="21"/>
    </row>
    <row r="724" spans="1:82" ht="16.5" customHeight="1" x14ac:dyDescent="0.3">
      <c r="A724" s="23"/>
      <c r="B724" s="23"/>
      <c r="C724" s="23"/>
      <c r="D724" s="23"/>
      <c r="E724" s="23"/>
      <c r="F724" s="23"/>
      <c r="G724" s="23"/>
      <c r="H724" s="21"/>
      <c r="I724" s="24"/>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c r="BK724" s="21"/>
      <c r="BL724" s="21"/>
      <c r="BM724" s="21"/>
      <c r="BN724" s="21"/>
      <c r="BO724" s="21"/>
      <c r="BP724" s="21"/>
      <c r="BQ724" s="21"/>
      <c r="BR724" s="21"/>
      <c r="BS724" s="21"/>
      <c r="BT724" s="21"/>
      <c r="BU724" s="21"/>
      <c r="BV724" s="21"/>
      <c r="BW724" s="21"/>
      <c r="BX724" s="21"/>
      <c r="BY724" s="21"/>
      <c r="BZ724" s="21"/>
      <c r="CA724" s="21"/>
      <c r="CB724" s="21"/>
      <c r="CC724" s="21"/>
      <c r="CD724" s="21"/>
    </row>
    <row r="725" spans="1:82" ht="16.5" customHeight="1" x14ac:dyDescent="0.3">
      <c r="A725" s="23"/>
      <c r="B725" s="23"/>
      <c r="C725" s="23"/>
      <c r="D725" s="23"/>
      <c r="E725" s="23"/>
      <c r="F725" s="23"/>
      <c r="G725" s="23"/>
      <c r="H725" s="21"/>
      <c r="I725" s="24"/>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c r="BX725" s="21"/>
      <c r="BY725" s="21"/>
      <c r="BZ725" s="21"/>
      <c r="CA725" s="21"/>
      <c r="CB725" s="21"/>
      <c r="CC725" s="21"/>
      <c r="CD725" s="21"/>
    </row>
    <row r="726" spans="1:82" ht="16.5" customHeight="1" x14ac:dyDescent="0.3">
      <c r="A726" s="23"/>
      <c r="B726" s="23"/>
      <c r="C726" s="23"/>
      <c r="D726" s="23"/>
      <c r="E726" s="23"/>
      <c r="F726" s="23"/>
      <c r="G726" s="23"/>
      <c r="H726" s="21"/>
      <c r="I726" s="24"/>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row>
    <row r="727" spans="1:82" ht="16.5" customHeight="1" x14ac:dyDescent="0.3">
      <c r="A727" s="23"/>
      <c r="B727" s="23"/>
      <c r="C727" s="23"/>
      <c r="D727" s="23"/>
      <c r="E727" s="23"/>
      <c r="F727" s="23"/>
      <c r="G727" s="23"/>
      <c r="H727" s="21"/>
      <c r="I727" s="24"/>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c r="BW727" s="21"/>
      <c r="BX727" s="21"/>
      <c r="BY727" s="21"/>
      <c r="BZ727" s="21"/>
      <c r="CA727" s="21"/>
      <c r="CB727" s="21"/>
      <c r="CC727" s="21"/>
      <c r="CD727" s="21"/>
    </row>
    <row r="728" spans="1:82" ht="16.5" customHeight="1" x14ac:dyDescent="0.3">
      <c r="A728" s="23"/>
      <c r="B728" s="23"/>
      <c r="C728" s="23"/>
      <c r="D728" s="23"/>
      <c r="E728" s="23"/>
      <c r="F728" s="23"/>
      <c r="G728" s="23"/>
      <c r="H728" s="21"/>
      <c r="I728" s="24"/>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c r="BX728" s="21"/>
      <c r="BY728" s="21"/>
      <c r="BZ728" s="21"/>
      <c r="CA728" s="21"/>
      <c r="CB728" s="21"/>
      <c r="CC728" s="21"/>
      <c r="CD728" s="21"/>
    </row>
    <row r="729" spans="1:82" ht="16.5" customHeight="1" x14ac:dyDescent="0.3">
      <c r="A729" s="23"/>
      <c r="B729" s="23"/>
      <c r="C729" s="23"/>
      <c r="D729" s="23"/>
      <c r="E729" s="23"/>
      <c r="F729" s="23"/>
      <c r="G729" s="23"/>
      <c r="H729" s="21"/>
      <c r="I729" s="24"/>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c r="BX729" s="21"/>
      <c r="BY729" s="21"/>
      <c r="BZ729" s="21"/>
      <c r="CA729" s="21"/>
      <c r="CB729" s="21"/>
      <c r="CC729" s="21"/>
      <c r="CD729" s="21"/>
    </row>
    <row r="730" spans="1:82" ht="16.5" customHeight="1" x14ac:dyDescent="0.3">
      <c r="A730" s="23"/>
      <c r="B730" s="23"/>
      <c r="C730" s="23"/>
      <c r="D730" s="23"/>
      <c r="E730" s="23"/>
      <c r="F730" s="23"/>
      <c r="G730" s="23"/>
      <c r="H730" s="21"/>
      <c r="I730" s="24"/>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c r="AX730" s="21"/>
      <c r="AY730" s="21"/>
      <c r="AZ730" s="21"/>
      <c r="BA730" s="21"/>
      <c r="BB730" s="21"/>
      <c r="BC730" s="21"/>
      <c r="BD730" s="21"/>
      <c r="BE730" s="21"/>
      <c r="BF730" s="21"/>
      <c r="BG730" s="21"/>
      <c r="BH730" s="21"/>
      <c r="BI730" s="21"/>
      <c r="BJ730" s="21"/>
      <c r="BK730" s="21"/>
      <c r="BL730" s="21"/>
      <c r="BM730" s="21"/>
      <c r="BN730" s="21"/>
      <c r="BO730" s="21"/>
      <c r="BP730" s="21"/>
      <c r="BQ730" s="21"/>
      <c r="BR730" s="21"/>
      <c r="BS730" s="21"/>
      <c r="BT730" s="21"/>
      <c r="BU730" s="21"/>
      <c r="BV730" s="21"/>
      <c r="BW730" s="21"/>
      <c r="BX730" s="21"/>
      <c r="BY730" s="21"/>
      <c r="BZ730" s="21"/>
      <c r="CA730" s="21"/>
      <c r="CB730" s="21"/>
      <c r="CC730" s="21"/>
      <c r="CD730" s="21"/>
    </row>
    <row r="731" spans="1:82" ht="16.5" customHeight="1" x14ac:dyDescent="0.3">
      <c r="A731" s="23"/>
      <c r="B731" s="23"/>
      <c r="C731" s="23"/>
      <c r="D731" s="23"/>
      <c r="E731" s="23"/>
      <c r="F731" s="23"/>
      <c r="G731" s="23"/>
      <c r="H731" s="21"/>
      <c r="I731" s="24"/>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c r="BW731" s="21"/>
      <c r="BX731" s="21"/>
      <c r="BY731" s="21"/>
      <c r="BZ731" s="21"/>
      <c r="CA731" s="21"/>
      <c r="CB731" s="21"/>
      <c r="CC731" s="21"/>
      <c r="CD731" s="21"/>
    </row>
    <row r="732" spans="1:82" ht="16.5" customHeight="1" x14ac:dyDescent="0.3">
      <c r="A732" s="23"/>
      <c r="B732" s="23"/>
      <c r="C732" s="23"/>
      <c r="D732" s="23"/>
      <c r="E732" s="23"/>
      <c r="F732" s="23"/>
      <c r="G732" s="23"/>
      <c r="H732" s="21"/>
      <c r="I732" s="24"/>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c r="BW732" s="21"/>
      <c r="BX732" s="21"/>
      <c r="BY732" s="21"/>
      <c r="BZ732" s="21"/>
      <c r="CA732" s="21"/>
      <c r="CB732" s="21"/>
      <c r="CC732" s="21"/>
      <c r="CD732" s="21"/>
    </row>
    <row r="733" spans="1:82" ht="16.5" customHeight="1" x14ac:dyDescent="0.3">
      <c r="A733" s="23"/>
      <c r="B733" s="23"/>
      <c r="C733" s="23"/>
      <c r="D733" s="23"/>
      <c r="E733" s="23"/>
      <c r="F733" s="23"/>
      <c r="G733" s="23"/>
      <c r="H733" s="21"/>
      <c r="I733" s="24"/>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21"/>
      <c r="AV733" s="21"/>
      <c r="AW733" s="21"/>
      <c r="AX733" s="21"/>
      <c r="AY733" s="21"/>
      <c r="AZ733" s="21"/>
      <c r="BA733" s="21"/>
      <c r="BB733" s="21"/>
      <c r="BC733" s="21"/>
      <c r="BD733" s="21"/>
      <c r="BE733" s="21"/>
      <c r="BF733" s="21"/>
      <c r="BG733" s="21"/>
      <c r="BH733" s="21"/>
      <c r="BI733" s="21"/>
      <c r="BJ733" s="21"/>
      <c r="BK733" s="21"/>
      <c r="BL733" s="21"/>
      <c r="BM733" s="21"/>
      <c r="BN733" s="21"/>
      <c r="BO733" s="21"/>
      <c r="BP733" s="21"/>
      <c r="BQ733" s="21"/>
      <c r="BR733" s="21"/>
      <c r="BS733" s="21"/>
      <c r="BT733" s="21"/>
      <c r="BU733" s="21"/>
      <c r="BV733" s="21"/>
      <c r="BW733" s="21"/>
      <c r="BX733" s="21"/>
      <c r="BY733" s="21"/>
      <c r="BZ733" s="21"/>
      <c r="CA733" s="21"/>
      <c r="CB733" s="21"/>
      <c r="CC733" s="21"/>
      <c r="CD733" s="21"/>
    </row>
    <row r="734" spans="1:82" ht="16.5" customHeight="1" x14ac:dyDescent="0.3">
      <c r="A734" s="23"/>
      <c r="B734" s="23"/>
      <c r="C734" s="23"/>
      <c r="D734" s="23"/>
      <c r="E734" s="23"/>
      <c r="F734" s="23"/>
      <c r="G734" s="23"/>
      <c r="H734" s="21"/>
      <c r="I734" s="24"/>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c r="BW734" s="21"/>
      <c r="BX734" s="21"/>
      <c r="BY734" s="21"/>
      <c r="BZ734" s="21"/>
      <c r="CA734" s="21"/>
      <c r="CB734" s="21"/>
      <c r="CC734" s="21"/>
      <c r="CD734" s="21"/>
    </row>
    <row r="735" spans="1:82" ht="16.5" customHeight="1" x14ac:dyDescent="0.3">
      <c r="A735" s="23"/>
      <c r="B735" s="23"/>
      <c r="C735" s="23"/>
      <c r="D735" s="23"/>
      <c r="E735" s="23"/>
      <c r="F735" s="23"/>
      <c r="G735" s="23"/>
      <c r="H735" s="21"/>
      <c r="I735" s="24"/>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c r="BW735" s="21"/>
      <c r="BX735" s="21"/>
      <c r="BY735" s="21"/>
      <c r="BZ735" s="21"/>
      <c r="CA735" s="21"/>
      <c r="CB735" s="21"/>
      <c r="CC735" s="21"/>
      <c r="CD735" s="21"/>
    </row>
    <row r="736" spans="1:82" ht="16.5" customHeight="1" x14ac:dyDescent="0.3">
      <c r="A736" s="23"/>
      <c r="B736" s="23"/>
      <c r="C736" s="23"/>
      <c r="D736" s="23"/>
      <c r="E736" s="23"/>
      <c r="F736" s="23"/>
      <c r="G736" s="23"/>
      <c r="H736" s="21"/>
      <c r="I736" s="24"/>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row>
    <row r="737" spans="1:82" ht="16.5" customHeight="1" x14ac:dyDescent="0.3">
      <c r="A737" s="23"/>
      <c r="B737" s="23"/>
      <c r="C737" s="23"/>
      <c r="D737" s="23"/>
      <c r="E737" s="23"/>
      <c r="F737" s="23"/>
      <c r="G737" s="23"/>
      <c r="H737" s="21"/>
      <c r="I737" s="24"/>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c r="BW737" s="21"/>
      <c r="BX737" s="21"/>
      <c r="BY737" s="21"/>
      <c r="BZ737" s="21"/>
      <c r="CA737" s="21"/>
      <c r="CB737" s="21"/>
      <c r="CC737" s="21"/>
      <c r="CD737" s="21"/>
    </row>
    <row r="738" spans="1:82" ht="16.5" customHeight="1" x14ac:dyDescent="0.3">
      <c r="A738" s="23"/>
      <c r="B738" s="23"/>
      <c r="C738" s="23"/>
      <c r="D738" s="23"/>
      <c r="E738" s="23"/>
      <c r="F738" s="23"/>
      <c r="G738" s="23"/>
      <c r="H738" s="21"/>
      <c r="I738" s="24"/>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c r="BW738" s="21"/>
      <c r="BX738" s="21"/>
      <c r="BY738" s="21"/>
      <c r="BZ738" s="21"/>
      <c r="CA738" s="21"/>
      <c r="CB738" s="21"/>
      <c r="CC738" s="21"/>
      <c r="CD738" s="21"/>
    </row>
    <row r="739" spans="1:82" ht="16.5" customHeight="1" x14ac:dyDescent="0.3">
      <c r="A739" s="23"/>
      <c r="B739" s="23"/>
      <c r="C739" s="23"/>
      <c r="D739" s="23"/>
      <c r="E739" s="23"/>
      <c r="F739" s="23"/>
      <c r="G739" s="23"/>
      <c r="H739" s="21"/>
      <c r="I739" s="24"/>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21"/>
      <c r="AV739" s="21"/>
      <c r="AW739" s="21"/>
      <c r="AX739" s="21"/>
      <c r="AY739" s="21"/>
      <c r="AZ739" s="21"/>
      <c r="BA739" s="21"/>
      <c r="BB739" s="21"/>
      <c r="BC739" s="21"/>
      <c r="BD739" s="21"/>
      <c r="BE739" s="21"/>
      <c r="BF739" s="21"/>
      <c r="BG739" s="21"/>
      <c r="BH739" s="21"/>
      <c r="BI739" s="21"/>
      <c r="BJ739" s="21"/>
      <c r="BK739" s="21"/>
      <c r="BL739" s="21"/>
      <c r="BM739" s="21"/>
      <c r="BN739" s="21"/>
      <c r="BO739" s="21"/>
      <c r="BP739" s="21"/>
      <c r="BQ739" s="21"/>
      <c r="BR739" s="21"/>
      <c r="BS739" s="21"/>
      <c r="BT739" s="21"/>
      <c r="BU739" s="21"/>
      <c r="BV739" s="21"/>
      <c r="BW739" s="21"/>
      <c r="BX739" s="21"/>
      <c r="BY739" s="21"/>
      <c r="BZ739" s="21"/>
      <c r="CA739" s="21"/>
      <c r="CB739" s="21"/>
      <c r="CC739" s="21"/>
      <c r="CD739" s="21"/>
    </row>
    <row r="740" spans="1:82" ht="16.5" customHeight="1" x14ac:dyDescent="0.3">
      <c r="A740" s="23"/>
      <c r="B740" s="23"/>
      <c r="C740" s="23"/>
      <c r="D740" s="23"/>
      <c r="E740" s="23"/>
      <c r="F740" s="23"/>
      <c r="G740" s="23"/>
      <c r="H740" s="21"/>
      <c r="I740" s="24"/>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c r="BW740" s="21"/>
      <c r="BX740" s="21"/>
      <c r="BY740" s="21"/>
      <c r="BZ740" s="21"/>
      <c r="CA740" s="21"/>
      <c r="CB740" s="21"/>
      <c r="CC740" s="21"/>
      <c r="CD740" s="21"/>
    </row>
    <row r="741" spans="1:82" ht="16.5" customHeight="1" x14ac:dyDescent="0.3">
      <c r="A741" s="23"/>
      <c r="B741" s="23"/>
      <c r="C741" s="23"/>
      <c r="D741" s="23"/>
      <c r="E741" s="23"/>
      <c r="F741" s="23"/>
      <c r="G741" s="23"/>
      <c r="H741" s="21"/>
      <c r="I741" s="24"/>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c r="BW741" s="21"/>
      <c r="BX741" s="21"/>
      <c r="BY741" s="21"/>
      <c r="BZ741" s="21"/>
      <c r="CA741" s="21"/>
      <c r="CB741" s="21"/>
      <c r="CC741" s="21"/>
      <c r="CD741" s="21"/>
    </row>
    <row r="742" spans="1:82" ht="16.5" customHeight="1" x14ac:dyDescent="0.3">
      <c r="A742" s="23"/>
      <c r="B742" s="23"/>
      <c r="C742" s="23"/>
      <c r="D742" s="23"/>
      <c r="E742" s="23"/>
      <c r="F742" s="23"/>
      <c r="G742" s="23"/>
      <c r="H742" s="21"/>
      <c r="I742" s="24"/>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c r="BF742" s="21"/>
      <c r="BG742" s="21"/>
      <c r="BH742" s="21"/>
      <c r="BI742" s="21"/>
      <c r="BJ742" s="21"/>
      <c r="BK742" s="21"/>
      <c r="BL742" s="21"/>
      <c r="BM742" s="21"/>
      <c r="BN742" s="21"/>
      <c r="BO742" s="21"/>
      <c r="BP742" s="21"/>
      <c r="BQ742" s="21"/>
      <c r="BR742" s="21"/>
      <c r="BS742" s="21"/>
      <c r="BT742" s="21"/>
      <c r="BU742" s="21"/>
      <c r="BV742" s="21"/>
      <c r="BW742" s="21"/>
      <c r="BX742" s="21"/>
      <c r="BY742" s="21"/>
      <c r="BZ742" s="21"/>
      <c r="CA742" s="21"/>
      <c r="CB742" s="21"/>
      <c r="CC742" s="21"/>
      <c r="CD742" s="21"/>
    </row>
    <row r="743" spans="1:82" ht="16.5" customHeight="1" x14ac:dyDescent="0.3">
      <c r="A743" s="23"/>
      <c r="B743" s="23"/>
      <c r="C743" s="23"/>
      <c r="D743" s="23"/>
      <c r="E743" s="23"/>
      <c r="F743" s="23"/>
      <c r="G743" s="23"/>
      <c r="H743" s="21"/>
      <c r="I743" s="24"/>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c r="BW743" s="21"/>
      <c r="BX743" s="21"/>
      <c r="BY743" s="21"/>
      <c r="BZ743" s="21"/>
      <c r="CA743" s="21"/>
      <c r="CB743" s="21"/>
      <c r="CC743" s="21"/>
      <c r="CD743" s="21"/>
    </row>
    <row r="744" spans="1:82" ht="16.5" customHeight="1" x14ac:dyDescent="0.3">
      <c r="A744" s="23"/>
      <c r="B744" s="23"/>
      <c r="C744" s="23"/>
      <c r="D744" s="23"/>
      <c r="E744" s="23"/>
      <c r="F744" s="23"/>
      <c r="G744" s="23"/>
      <c r="H744" s="21"/>
      <c r="I744" s="24"/>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c r="BX744" s="21"/>
      <c r="BY744" s="21"/>
      <c r="BZ744" s="21"/>
      <c r="CA744" s="21"/>
      <c r="CB744" s="21"/>
      <c r="CC744" s="21"/>
      <c r="CD744" s="21"/>
    </row>
    <row r="745" spans="1:82" ht="16.5" customHeight="1" x14ac:dyDescent="0.3">
      <c r="A745" s="23"/>
      <c r="B745" s="23"/>
      <c r="C745" s="23"/>
      <c r="D745" s="23"/>
      <c r="E745" s="23"/>
      <c r="F745" s="23"/>
      <c r="G745" s="23"/>
      <c r="H745" s="21"/>
      <c r="I745" s="24"/>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c r="BF745" s="21"/>
      <c r="BG745" s="21"/>
      <c r="BH745" s="21"/>
      <c r="BI745" s="21"/>
      <c r="BJ745" s="21"/>
      <c r="BK745" s="21"/>
      <c r="BL745" s="21"/>
      <c r="BM745" s="21"/>
      <c r="BN745" s="21"/>
      <c r="BO745" s="21"/>
      <c r="BP745" s="21"/>
      <c r="BQ745" s="21"/>
      <c r="BR745" s="21"/>
      <c r="BS745" s="21"/>
      <c r="BT745" s="21"/>
      <c r="BU745" s="21"/>
      <c r="BV745" s="21"/>
      <c r="BW745" s="21"/>
      <c r="BX745" s="21"/>
      <c r="BY745" s="21"/>
      <c r="BZ745" s="21"/>
      <c r="CA745" s="21"/>
      <c r="CB745" s="21"/>
      <c r="CC745" s="21"/>
      <c r="CD745" s="21"/>
    </row>
    <row r="746" spans="1:82" ht="16.5" customHeight="1" x14ac:dyDescent="0.3">
      <c r="A746" s="23"/>
      <c r="B746" s="23"/>
      <c r="C746" s="23"/>
      <c r="D746" s="23"/>
      <c r="E746" s="23"/>
      <c r="F746" s="23"/>
      <c r="G746" s="23"/>
      <c r="H746" s="21"/>
      <c r="I746" s="24"/>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row>
    <row r="747" spans="1:82" ht="16.5" customHeight="1" x14ac:dyDescent="0.3">
      <c r="A747" s="23"/>
      <c r="B747" s="23"/>
      <c r="C747" s="23"/>
      <c r="D747" s="23"/>
      <c r="E747" s="23"/>
      <c r="F747" s="23"/>
      <c r="G747" s="23"/>
      <c r="H747" s="21"/>
      <c r="I747" s="24"/>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c r="BX747" s="21"/>
      <c r="BY747" s="21"/>
      <c r="BZ747" s="21"/>
      <c r="CA747" s="21"/>
      <c r="CB747" s="21"/>
      <c r="CC747" s="21"/>
      <c r="CD747" s="21"/>
    </row>
    <row r="748" spans="1:82" ht="16.5" customHeight="1" x14ac:dyDescent="0.3">
      <c r="A748" s="23"/>
      <c r="B748" s="23"/>
      <c r="C748" s="23"/>
      <c r="D748" s="23"/>
      <c r="E748" s="23"/>
      <c r="F748" s="23"/>
      <c r="G748" s="23"/>
      <c r="H748" s="21"/>
      <c r="I748" s="24"/>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21"/>
      <c r="AV748" s="21"/>
      <c r="AW748" s="21"/>
      <c r="AX748" s="21"/>
      <c r="AY748" s="21"/>
      <c r="AZ748" s="21"/>
      <c r="BA748" s="21"/>
      <c r="BB748" s="21"/>
      <c r="BC748" s="21"/>
      <c r="BD748" s="21"/>
      <c r="BE748" s="21"/>
      <c r="BF748" s="21"/>
      <c r="BG748" s="21"/>
      <c r="BH748" s="21"/>
      <c r="BI748" s="21"/>
      <c r="BJ748" s="21"/>
      <c r="BK748" s="21"/>
      <c r="BL748" s="21"/>
      <c r="BM748" s="21"/>
      <c r="BN748" s="21"/>
      <c r="BO748" s="21"/>
      <c r="BP748" s="21"/>
      <c r="BQ748" s="21"/>
      <c r="BR748" s="21"/>
      <c r="BS748" s="21"/>
      <c r="BT748" s="21"/>
      <c r="BU748" s="21"/>
      <c r="BV748" s="21"/>
      <c r="BW748" s="21"/>
      <c r="BX748" s="21"/>
      <c r="BY748" s="21"/>
      <c r="BZ748" s="21"/>
      <c r="CA748" s="21"/>
      <c r="CB748" s="21"/>
      <c r="CC748" s="21"/>
      <c r="CD748" s="21"/>
    </row>
    <row r="749" spans="1:82" ht="16.5" customHeight="1" x14ac:dyDescent="0.3">
      <c r="A749" s="23"/>
      <c r="B749" s="23"/>
      <c r="C749" s="23"/>
      <c r="D749" s="23"/>
      <c r="E749" s="23"/>
      <c r="F749" s="23"/>
      <c r="G749" s="23"/>
      <c r="H749" s="21"/>
      <c r="I749" s="24"/>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c r="BX749" s="21"/>
      <c r="BY749" s="21"/>
      <c r="BZ749" s="21"/>
      <c r="CA749" s="21"/>
      <c r="CB749" s="21"/>
      <c r="CC749" s="21"/>
      <c r="CD749" s="21"/>
    </row>
    <row r="750" spans="1:82" ht="16.5" customHeight="1" x14ac:dyDescent="0.3">
      <c r="A750" s="23"/>
      <c r="B750" s="23"/>
      <c r="C750" s="23"/>
      <c r="D750" s="23"/>
      <c r="E750" s="23"/>
      <c r="F750" s="23"/>
      <c r="G750" s="23"/>
      <c r="H750" s="21"/>
      <c r="I750" s="24"/>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c r="BW750" s="21"/>
      <c r="BX750" s="21"/>
      <c r="BY750" s="21"/>
      <c r="BZ750" s="21"/>
      <c r="CA750" s="21"/>
      <c r="CB750" s="21"/>
      <c r="CC750" s="21"/>
      <c r="CD750" s="21"/>
    </row>
    <row r="751" spans="1:82" ht="16.5" customHeight="1" x14ac:dyDescent="0.3">
      <c r="A751" s="23"/>
      <c r="B751" s="23"/>
      <c r="C751" s="23"/>
      <c r="D751" s="23"/>
      <c r="E751" s="23"/>
      <c r="F751" s="23"/>
      <c r="G751" s="23"/>
      <c r="H751" s="21"/>
      <c r="I751" s="24"/>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21"/>
      <c r="AV751" s="21"/>
      <c r="AW751" s="21"/>
      <c r="AX751" s="21"/>
      <c r="AY751" s="21"/>
      <c r="AZ751" s="21"/>
      <c r="BA751" s="21"/>
      <c r="BB751" s="21"/>
      <c r="BC751" s="21"/>
      <c r="BD751" s="21"/>
      <c r="BE751" s="21"/>
      <c r="BF751" s="21"/>
      <c r="BG751" s="21"/>
      <c r="BH751" s="21"/>
      <c r="BI751" s="21"/>
      <c r="BJ751" s="21"/>
      <c r="BK751" s="21"/>
      <c r="BL751" s="21"/>
      <c r="BM751" s="21"/>
      <c r="BN751" s="21"/>
      <c r="BO751" s="21"/>
      <c r="BP751" s="21"/>
      <c r="BQ751" s="21"/>
      <c r="BR751" s="21"/>
      <c r="BS751" s="21"/>
      <c r="BT751" s="21"/>
      <c r="BU751" s="21"/>
      <c r="BV751" s="21"/>
      <c r="BW751" s="21"/>
      <c r="BX751" s="21"/>
      <c r="BY751" s="21"/>
      <c r="BZ751" s="21"/>
      <c r="CA751" s="21"/>
      <c r="CB751" s="21"/>
      <c r="CC751" s="21"/>
      <c r="CD751" s="21"/>
    </row>
    <row r="752" spans="1:82" ht="16.5" customHeight="1" x14ac:dyDescent="0.3">
      <c r="A752" s="23"/>
      <c r="B752" s="23"/>
      <c r="C752" s="23"/>
      <c r="D752" s="23"/>
      <c r="E752" s="23"/>
      <c r="F752" s="23"/>
      <c r="G752" s="23"/>
      <c r="H752" s="21"/>
      <c r="I752" s="24"/>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c r="BW752" s="21"/>
      <c r="BX752" s="21"/>
      <c r="BY752" s="21"/>
      <c r="BZ752" s="21"/>
      <c r="CA752" s="21"/>
      <c r="CB752" s="21"/>
      <c r="CC752" s="21"/>
      <c r="CD752" s="21"/>
    </row>
    <row r="753" spans="1:82" ht="16.5" customHeight="1" x14ac:dyDescent="0.3">
      <c r="A753" s="23"/>
      <c r="B753" s="23"/>
      <c r="C753" s="23"/>
      <c r="D753" s="23"/>
      <c r="E753" s="23"/>
      <c r="F753" s="23"/>
      <c r="G753" s="23"/>
      <c r="H753" s="21"/>
      <c r="I753" s="24"/>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c r="BW753" s="21"/>
      <c r="BX753" s="21"/>
      <c r="BY753" s="21"/>
      <c r="BZ753" s="21"/>
      <c r="CA753" s="21"/>
      <c r="CB753" s="21"/>
      <c r="CC753" s="21"/>
      <c r="CD753" s="21"/>
    </row>
    <row r="754" spans="1:82" ht="16.5" customHeight="1" x14ac:dyDescent="0.3">
      <c r="A754" s="23"/>
      <c r="B754" s="23"/>
      <c r="C754" s="23"/>
      <c r="D754" s="23"/>
      <c r="E754" s="23"/>
      <c r="F754" s="23"/>
      <c r="G754" s="23"/>
      <c r="H754" s="21"/>
      <c r="I754" s="24"/>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c r="BW754" s="21"/>
      <c r="BX754" s="21"/>
      <c r="BY754" s="21"/>
      <c r="BZ754" s="21"/>
      <c r="CA754" s="21"/>
      <c r="CB754" s="21"/>
      <c r="CC754" s="21"/>
      <c r="CD754" s="21"/>
    </row>
    <row r="755" spans="1:82" ht="16.5" customHeight="1" x14ac:dyDescent="0.3">
      <c r="A755" s="23"/>
      <c r="B755" s="23"/>
      <c r="C755" s="23"/>
      <c r="D755" s="23"/>
      <c r="E755" s="23"/>
      <c r="F755" s="23"/>
      <c r="G755" s="23"/>
      <c r="H755" s="21"/>
      <c r="I755" s="24"/>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c r="BX755" s="21"/>
      <c r="BY755" s="21"/>
      <c r="BZ755" s="21"/>
      <c r="CA755" s="21"/>
      <c r="CB755" s="21"/>
      <c r="CC755" s="21"/>
      <c r="CD755" s="21"/>
    </row>
    <row r="756" spans="1:82" ht="16.5" customHeight="1" x14ac:dyDescent="0.3">
      <c r="A756" s="23"/>
      <c r="B756" s="23"/>
      <c r="C756" s="23"/>
      <c r="D756" s="23"/>
      <c r="E756" s="23"/>
      <c r="F756" s="23"/>
      <c r="G756" s="23"/>
      <c r="H756" s="21"/>
      <c r="I756" s="24"/>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row>
    <row r="757" spans="1:82" ht="16.5" customHeight="1" x14ac:dyDescent="0.3">
      <c r="A757" s="23"/>
      <c r="B757" s="23"/>
      <c r="C757" s="23"/>
      <c r="D757" s="23"/>
      <c r="E757" s="23"/>
      <c r="F757" s="23"/>
      <c r="G757" s="23"/>
      <c r="H757" s="21"/>
      <c r="I757" s="24"/>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c r="BF757" s="21"/>
      <c r="BG757" s="21"/>
      <c r="BH757" s="21"/>
      <c r="BI757" s="21"/>
      <c r="BJ757" s="21"/>
      <c r="BK757" s="21"/>
      <c r="BL757" s="21"/>
      <c r="BM757" s="21"/>
      <c r="BN757" s="21"/>
      <c r="BO757" s="21"/>
      <c r="BP757" s="21"/>
      <c r="BQ757" s="21"/>
      <c r="BR757" s="21"/>
      <c r="BS757" s="21"/>
      <c r="BT757" s="21"/>
      <c r="BU757" s="21"/>
      <c r="BV757" s="21"/>
      <c r="BW757" s="21"/>
      <c r="BX757" s="21"/>
      <c r="BY757" s="21"/>
      <c r="BZ757" s="21"/>
      <c r="CA757" s="21"/>
      <c r="CB757" s="21"/>
      <c r="CC757" s="21"/>
      <c r="CD757" s="21"/>
    </row>
    <row r="758" spans="1:82" ht="16.5" customHeight="1" x14ac:dyDescent="0.3">
      <c r="A758" s="23"/>
      <c r="B758" s="23"/>
      <c r="C758" s="23"/>
      <c r="D758" s="23"/>
      <c r="E758" s="23"/>
      <c r="F758" s="23"/>
      <c r="G758" s="23"/>
      <c r="H758" s="21"/>
      <c r="I758" s="24"/>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c r="BX758" s="21"/>
      <c r="BY758" s="21"/>
      <c r="BZ758" s="21"/>
      <c r="CA758" s="21"/>
      <c r="CB758" s="21"/>
      <c r="CC758" s="21"/>
      <c r="CD758" s="21"/>
    </row>
    <row r="759" spans="1:82" ht="16.5" customHeight="1" x14ac:dyDescent="0.3">
      <c r="A759" s="23"/>
      <c r="B759" s="23"/>
      <c r="C759" s="23"/>
      <c r="D759" s="23"/>
      <c r="E759" s="23"/>
      <c r="F759" s="23"/>
      <c r="G759" s="23"/>
      <c r="H759" s="21"/>
      <c r="I759" s="24"/>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c r="BX759" s="21"/>
      <c r="BY759" s="21"/>
      <c r="BZ759" s="21"/>
      <c r="CA759" s="21"/>
      <c r="CB759" s="21"/>
      <c r="CC759" s="21"/>
      <c r="CD759" s="21"/>
    </row>
    <row r="760" spans="1:82" ht="16.5" customHeight="1" x14ac:dyDescent="0.3">
      <c r="A760" s="23"/>
      <c r="B760" s="23"/>
      <c r="C760" s="23"/>
      <c r="D760" s="23"/>
      <c r="E760" s="23"/>
      <c r="F760" s="23"/>
      <c r="G760" s="23"/>
      <c r="H760" s="21"/>
      <c r="I760" s="24"/>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c r="BF760" s="21"/>
      <c r="BG760" s="21"/>
      <c r="BH760" s="21"/>
      <c r="BI760" s="21"/>
      <c r="BJ760" s="21"/>
      <c r="BK760" s="21"/>
      <c r="BL760" s="21"/>
      <c r="BM760" s="21"/>
      <c r="BN760" s="21"/>
      <c r="BO760" s="21"/>
      <c r="BP760" s="21"/>
      <c r="BQ760" s="21"/>
      <c r="BR760" s="21"/>
      <c r="BS760" s="21"/>
      <c r="BT760" s="21"/>
      <c r="BU760" s="21"/>
      <c r="BV760" s="21"/>
      <c r="BW760" s="21"/>
      <c r="BX760" s="21"/>
      <c r="BY760" s="21"/>
      <c r="BZ760" s="21"/>
      <c r="CA760" s="21"/>
      <c r="CB760" s="21"/>
      <c r="CC760" s="21"/>
      <c r="CD760" s="21"/>
    </row>
    <row r="761" spans="1:82" ht="16.5" customHeight="1" x14ac:dyDescent="0.3">
      <c r="A761" s="23"/>
      <c r="B761" s="23"/>
      <c r="C761" s="23"/>
      <c r="D761" s="23"/>
      <c r="E761" s="23"/>
      <c r="F761" s="23"/>
      <c r="G761" s="23"/>
      <c r="H761" s="21"/>
      <c r="I761" s="24"/>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c r="BX761" s="21"/>
      <c r="BY761" s="21"/>
      <c r="BZ761" s="21"/>
      <c r="CA761" s="21"/>
      <c r="CB761" s="21"/>
      <c r="CC761" s="21"/>
      <c r="CD761" s="21"/>
    </row>
    <row r="762" spans="1:82" ht="16.5" customHeight="1" x14ac:dyDescent="0.3">
      <c r="A762" s="23"/>
      <c r="B762" s="23"/>
      <c r="C762" s="23"/>
      <c r="D762" s="23"/>
      <c r="E762" s="23"/>
      <c r="F762" s="23"/>
      <c r="G762" s="23"/>
      <c r="H762" s="21"/>
      <c r="I762" s="24"/>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c r="BW762" s="21"/>
      <c r="BX762" s="21"/>
      <c r="BY762" s="21"/>
      <c r="BZ762" s="21"/>
      <c r="CA762" s="21"/>
      <c r="CB762" s="21"/>
      <c r="CC762" s="21"/>
      <c r="CD762" s="21"/>
    </row>
    <row r="763" spans="1:82" ht="16.5" customHeight="1" x14ac:dyDescent="0.3">
      <c r="A763" s="23"/>
      <c r="B763" s="23"/>
      <c r="C763" s="23"/>
      <c r="D763" s="23"/>
      <c r="E763" s="23"/>
      <c r="F763" s="23"/>
      <c r="G763" s="23"/>
      <c r="H763" s="21"/>
      <c r="I763" s="24"/>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c r="BF763" s="21"/>
      <c r="BG763" s="21"/>
      <c r="BH763" s="21"/>
      <c r="BI763" s="21"/>
      <c r="BJ763" s="21"/>
      <c r="BK763" s="21"/>
      <c r="BL763" s="21"/>
      <c r="BM763" s="21"/>
      <c r="BN763" s="21"/>
      <c r="BO763" s="21"/>
      <c r="BP763" s="21"/>
      <c r="BQ763" s="21"/>
      <c r="BR763" s="21"/>
      <c r="BS763" s="21"/>
      <c r="BT763" s="21"/>
      <c r="BU763" s="21"/>
      <c r="BV763" s="21"/>
      <c r="BW763" s="21"/>
      <c r="BX763" s="21"/>
      <c r="BY763" s="21"/>
      <c r="BZ763" s="21"/>
      <c r="CA763" s="21"/>
      <c r="CB763" s="21"/>
      <c r="CC763" s="21"/>
      <c r="CD763" s="21"/>
    </row>
    <row r="764" spans="1:82" ht="16.5" customHeight="1" x14ac:dyDescent="0.3">
      <c r="A764" s="23"/>
      <c r="B764" s="23"/>
      <c r="C764" s="23"/>
      <c r="D764" s="23"/>
      <c r="E764" s="23"/>
      <c r="F764" s="23"/>
      <c r="G764" s="23"/>
      <c r="H764" s="21"/>
      <c r="I764" s="24"/>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c r="BW764" s="21"/>
      <c r="BX764" s="21"/>
      <c r="BY764" s="21"/>
      <c r="BZ764" s="21"/>
      <c r="CA764" s="21"/>
      <c r="CB764" s="21"/>
      <c r="CC764" s="21"/>
      <c r="CD764" s="21"/>
    </row>
    <row r="765" spans="1:82" ht="16.5" customHeight="1" x14ac:dyDescent="0.3">
      <c r="A765" s="23"/>
      <c r="B765" s="23"/>
      <c r="C765" s="23"/>
      <c r="D765" s="23"/>
      <c r="E765" s="23"/>
      <c r="F765" s="23"/>
      <c r="G765" s="23"/>
      <c r="H765" s="21"/>
      <c r="I765" s="24"/>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c r="BW765" s="21"/>
      <c r="BX765" s="21"/>
      <c r="BY765" s="21"/>
      <c r="BZ765" s="21"/>
      <c r="CA765" s="21"/>
      <c r="CB765" s="21"/>
      <c r="CC765" s="21"/>
      <c r="CD765" s="21"/>
    </row>
    <row r="766" spans="1:82" ht="16.5" customHeight="1" x14ac:dyDescent="0.3">
      <c r="A766" s="23"/>
      <c r="B766" s="23"/>
      <c r="C766" s="23"/>
      <c r="D766" s="23"/>
      <c r="E766" s="23"/>
      <c r="F766" s="23"/>
      <c r="G766" s="23"/>
      <c r="H766" s="21"/>
      <c r="I766" s="24"/>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row>
    <row r="767" spans="1:82" ht="16.5" customHeight="1" x14ac:dyDescent="0.3">
      <c r="A767" s="23"/>
      <c r="B767" s="23"/>
      <c r="C767" s="23"/>
      <c r="D767" s="23"/>
      <c r="E767" s="23"/>
      <c r="F767" s="23"/>
      <c r="G767" s="23"/>
      <c r="H767" s="21"/>
      <c r="I767" s="24"/>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c r="BW767" s="21"/>
      <c r="BX767" s="21"/>
      <c r="BY767" s="21"/>
      <c r="BZ767" s="21"/>
      <c r="CA767" s="21"/>
      <c r="CB767" s="21"/>
      <c r="CC767" s="21"/>
      <c r="CD767" s="21"/>
    </row>
    <row r="768" spans="1:82" ht="16.5" customHeight="1" x14ac:dyDescent="0.3">
      <c r="A768" s="23"/>
      <c r="B768" s="23"/>
      <c r="C768" s="23"/>
      <c r="D768" s="23"/>
      <c r="E768" s="23"/>
      <c r="F768" s="23"/>
      <c r="G768" s="23"/>
      <c r="H768" s="21"/>
      <c r="I768" s="24"/>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c r="BW768" s="21"/>
      <c r="BX768" s="21"/>
      <c r="BY768" s="21"/>
      <c r="BZ768" s="21"/>
      <c r="CA768" s="21"/>
      <c r="CB768" s="21"/>
      <c r="CC768" s="21"/>
      <c r="CD768" s="21"/>
    </row>
    <row r="769" spans="1:82" ht="16.5" customHeight="1" x14ac:dyDescent="0.3">
      <c r="A769" s="23"/>
      <c r="B769" s="23"/>
      <c r="C769" s="23"/>
      <c r="D769" s="23"/>
      <c r="E769" s="23"/>
      <c r="F769" s="23"/>
      <c r="G769" s="23"/>
      <c r="H769" s="21"/>
      <c r="I769" s="24"/>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21"/>
      <c r="AV769" s="21"/>
      <c r="AW769" s="21"/>
      <c r="AX769" s="21"/>
      <c r="AY769" s="21"/>
      <c r="AZ769" s="21"/>
      <c r="BA769" s="21"/>
      <c r="BB769" s="21"/>
      <c r="BC769" s="21"/>
      <c r="BD769" s="21"/>
      <c r="BE769" s="21"/>
      <c r="BF769" s="21"/>
      <c r="BG769" s="21"/>
      <c r="BH769" s="21"/>
      <c r="BI769" s="21"/>
      <c r="BJ769" s="21"/>
      <c r="BK769" s="21"/>
      <c r="BL769" s="21"/>
      <c r="BM769" s="21"/>
      <c r="BN769" s="21"/>
      <c r="BO769" s="21"/>
      <c r="BP769" s="21"/>
      <c r="BQ769" s="21"/>
      <c r="BR769" s="21"/>
      <c r="BS769" s="21"/>
      <c r="BT769" s="21"/>
      <c r="BU769" s="21"/>
      <c r="BV769" s="21"/>
      <c r="BW769" s="21"/>
      <c r="BX769" s="21"/>
      <c r="BY769" s="21"/>
      <c r="BZ769" s="21"/>
      <c r="CA769" s="21"/>
      <c r="CB769" s="21"/>
      <c r="CC769" s="21"/>
      <c r="CD769" s="21"/>
    </row>
    <row r="770" spans="1:82" ht="16.5" customHeight="1" x14ac:dyDescent="0.3">
      <c r="A770" s="23"/>
      <c r="B770" s="23"/>
      <c r="C770" s="23"/>
      <c r="D770" s="23"/>
      <c r="E770" s="23"/>
      <c r="F770" s="23"/>
      <c r="G770" s="23"/>
      <c r="H770" s="21"/>
      <c r="I770" s="24"/>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c r="BW770" s="21"/>
      <c r="BX770" s="21"/>
      <c r="BY770" s="21"/>
      <c r="BZ770" s="21"/>
      <c r="CA770" s="21"/>
      <c r="CB770" s="21"/>
      <c r="CC770" s="21"/>
      <c r="CD770" s="21"/>
    </row>
    <row r="771" spans="1:82" ht="16.5" customHeight="1" x14ac:dyDescent="0.3">
      <c r="A771" s="23"/>
      <c r="B771" s="23"/>
      <c r="C771" s="23"/>
      <c r="D771" s="23"/>
      <c r="E771" s="23"/>
      <c r="F771" s="23"/>
      <c r="G771" s="23"/>
      <c r="H771" s="21"/>
      <c r="I771" s="24"/>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c r="BW771" s="21"/>
      <c r="BX771" s="21"/>
      <c r="BY771" s="21"/>
      <c r="BZ771" s="21"/>
      <c r="CA771" s="21"/>
      <c r="CB771" s="21"/>
      <c r="CC771" s="21"/>
      <c r="CD771" s="21"/>
    </row>
    <row r="772" spans="1:82" ht="16.5" customHeight="1" x14ac:dyDescent="0.3">
      <c r="A772" s="23"/>
      <c r="B772" s="23"/>
      <c r="C772" s="23"/>
      <c r="D772" s="23"/>
      <c r="E772" s="23"/>
      <c r="F772" s="23"/>
      <c r="G772" s="23"/>
      <c r="H772" s="21"/>
      <c r="I772" s="24"/>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c r="BW772" s="21"/>
      <c r="BX772" s="21"/>
      <c r="BY772" s="21"/>
      <c r="BZ772" s="21"/>
      <c r="CA772" s="21"/>
      <c r="CB772" s="21"/>
      <c r="CC772" s="21"/>
      <c r="CD772" s="21"/>
    </row>
    <row r="773" spans="1:82" ht="16.5" customHeight="1" x14ac:dyDescent="0.3">
      <c r="A773" s="23"/>
      <c r="B773" s="23"/>
      <c r="C773" s="23"/>
      <c r="D773" s="23"/>
      <c r="E773" s="23"/>
      <c r="F773" s="23"/>
      <c r="G773" s="23"/>
      <c r="H773" s="21"/>
      <c r="I773" s="24"/>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c r="BW773" s="21"/>
      <c r="BX773" s="21"/>
      <c r="BY773" s="21"/>
      <c r="BZ773" s="21"/>
      <c r="CA773" s="21"/>
      <c r="CB773" s="21"/>
      <c r="CC773" s="21"/>
      <c r="CD773" s="21"/>
    </row>
    <row r="774" spans="1:82" ht="16.5" customHeight="1" x14ac:dyDescent="0.3">
      <c r="A774" s="23"/>
      <c r="B774" s="23"/>
      <c r="C774" s="23"/>
      <c r="D774" s="23"/>
      <c r="E774" s="23"/>
      <c r="F774" s="23"/>
      <c r="G774" s="23"/>
      <c r="H774" s="21"/>
      <c r="I774" s="24"/>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c r="BW774" s="21"/>
      <c r="BX774" s="21"/>
      <c r="BY774" s="21"/>
      <c r="BZ774" s="21"/>
      <c r="CA774" s="21"/>
      <c r="CB774" s="21"/>
      <c r="CC774" s="21"/>
      <c r="CD774" s="21"/>
    </row>
    <row r="775" spans="1:82" ht="16.5" customHeight="1" x14ac:dyDescent="0.3">
      <c r="A775" s="23"/>
      <c r="B775" s="23"/>
      <c r="C775" s="23"/>
      <c r="D775" s="23"/>
      <c r="E775" s="23"/>
      <c r="F775" s="23"/>
      <c r="G775" s="23"/>
      <c r="H775" s="21"/>
      <c r="I775" s="24"/>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c r="BW775" s="21"/>
      <c r="BX775" s="21"/>
      <c r="BY775" s="21"/>
      <c r="BZ775" s="21"/>
      <c r="CA775" s="21"/>
      <c r="CB775" s="21"/>
      <c r="CC775" s="21"/>
      <c r="CD775" s="21"/>
    </row>
    <row r="776" spans="1:82" ht="16.5" customHeight="1" x14ac:dyDescent="0.3">
      <c r="A776" s="23"/>
      <c r="B776" s="23"/>
      <c r="C776" s="23"/>
      <c r="D776" s="23"/>
      <c r="E776" s="23"/>
      <c r="F776" s="23"/>
      <c r="G776" s="23"/>
      <c r="H776" s="21"/>
      <c r="I776" s="24"/>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row>
    <row r="777" spans="1:82" ht="16.5" customHeight="1" x14ac:dyDescent="0.3">
      <c r="A777" s="23"/>
      <c r="B777" s="23"/>
      <c r="C777" s="23"/>
      <c r="D777" s="23"/>
      <c r="E777" s="23"/>
      <c r="F777" s="23"/>
      <c r="G777" s="23"/>
      <c r="H777" s="21"/>
      <c r="I777" s="24"/>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c r="BX777" s="21"/>
      <c r="BY777" s="21"/>
      <c r="BZ777" s="21"/>
      <c r="CA777" s="21"/>
      <c r="CB777" s="21"/>
      <c r="CC777" s="21"/>
      <c r="CD777" s="21"/>
    </row>
    <row r="778" spans="1:82" ht="16.5" customHeight="1" x14ac:dyDescent="0.3">
      <c r="A778" s="23"/>
      <c r="B778" s="23"/>
      <c r="C778" s="23"/>
      <c r="D778" s="23"/>
      <c r="E778" s="23"/>
      <c r="F778" s="23"/>
      <c r="G778" s="23"/>
      <c r="H778" s="21"/>
      <c r="I778" s="24"/>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21"/>
      <c r="AV778" s="21"/>
      <c r="AW778" s="21"/>
      <c r="AX778" s="21"/>
      <c r="AY778" s="21"/>
      <c r="AZ778" s="21"/>
      <c r="BA778" s="21"/>
      <c r="BB778" s="21"/>
      <c r="BC778" s="21"/>
      <c r="BD778" s="21"/>
      <c r="BE778" s="21"/>
      <c r="BF778" s="21"/>
      <c r="BG778" s="21"/>
      <c r="BH778" s="21"/>
      <c r="BI778" s="21"/>
      <c r="BJ778" s="21"/>
      <c r="BK778" s="21"/>
      <c r="BL778" s="21"/>
      <c r="BM778" s="21"/>
      <c r="BN778" s="21"/>
      <c r="BO778" s="21"/>
      <c r="BP778" s="21"/>
      <c r="BQ778" s="21"/>
      <c r="BR778" s="21"/>
      <c r="BS778" s="21"/>
      <c r="BT778" s="21"/>
      <c r="BU778" s="21"/>
      <c r="BV778" s="21"/>
      <c r="BW778" s="21"/>
      <c r="BX778" s="21"/>
      <c r="BY778" s="21"/>
      <c r="BZ778" s="21"/>
      <c r="CA778" s="21"/>
      <c r="CB778" s="21"/>
      <c r="CC778" s="21"/>
      <c r="CD778" s="21"/>
    </row>
    <row r="779" spans="1:82" ht="16.5" customHeight="1" x14ac:dyDescent="0.3">
      <c r="A779" s="23"/>
      <c r="B779" s="23"/>
      <c r="C779" s="23"/>
      <c r="D779" s="23"/>
      <c r="E779" s="23"/>
      <c r="F779" s="23"/>
      <c r="G779" s="23"/>
      <c r="H779" s="21"/>
      <c r="I779" s="24"/>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c r="BX779" s="21"/>
      <c r="BY779" s="21"/>
      <c r="BZ779" s="21"/>
      <c r="CA779" s="21"/>
      <c r="CB779" s="21"/>
      <c r="CC779" s="21"/>
      <c r="CD779" s="21"/>
    </row>
    <row r="780" spans="1:82" ht="16.5" customHeight="1" x14ac:dyDescent="0.3">
      <c r="A780" s="23"/>
      <c r="B780" s="23"/>
      <c r="C780" s="23"/>
      <c r="D780" s="23"/>
      <c r="E780" s="23"/>
      <c r="F780" s="23"/>
      <c r="G780" s="23"/>
      <c r="H780" s="21"/>
      <c r="I780" s="24"/>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c r="BX780" s="21"/>
      <c r="BY780" s="21"/>
      <c r="BZ780" s="21"/>
      <c r="CA780" s="21"/>
      <c r="CB780" s="21"/>
      <c r="CC780" s="21"/>
      <c r="CD780" s="21"/>
    </row>
    <row r="781" spans="1:82" ht="16.5" customHeight="1" x14ac:dyDescent="0.3">
      <c r="A781" s="23"/>
      <c r="B781" s="23"/>
      <c r="C781" s="23"/>
      <c r="D781" s="23"/>
      <c r="E781" s="23"/>
      <c r="F781" s="23"/>
      <c r="G781" s="23"/>
      <c r="H781" s="21"/>
      <c r="I781" s="24"/>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21"/>
      <c r="AV781" s="21"/>
      <c r="AW781" s="21"/>
      <c r="AX781" s="21"/>
      <c r="AY781" s="21"/>
      <c r="AZ781" s="21"/>
      <c r="BA781" s="21"/>
      <c r="BB781" s="21"/>
      <c r="BC781" s="21"/>
      <c r="BD781" s="21"/>
      <c r="BE781" s="21"/>
      <c r="BF781" s="21"/>
      <c r="BG781" s="21"/>
      <c r="BH781" s="21"/>
      <c r="BI781" s="21"/>
      <c r="BJ781" s="21"/>
      <c r="BK781" s="21"/>
      <c r="BL781" s="21"/>
      <c r="BM781" s="21"/>
      <c r="BN781" s="21"/>
      <c r="BO781" s="21"/>
      <c r="BP781" s="21"/>
      <c r="BQ781" s="21"/>
      <c r="BR781" s="21"/>
      <c r="BS781" s="21"/>
      <c r="BT781" s="21"/>
      <c r="BU781" s="21"/>
      <c r="BV781" s="21"/>
      <c r="BW781" s="21"/>
      <c r="BX781" s="21"/>
      <c r="BY781" s="21"/>
      <c r="BZ781" s="21"/>
      <c r="CA781" s="21"/>
      <c r="CB781" s="21"/>
      <c r="CC781" s="21"/>
      <c r="CD781" s="21"/>
    </row>
    <row r="782" spans="1:82" ht="16.5" customHeight="1" x14ac:dyDescent="0.3">
      <c r="A782" s="23"/>
      <c r="B782" s="23"/>
      <c r="C782" s="23"/>
      <c r="D782" s="23"/>
      <c r="E782" s="23"/>
      <c r="F782" s="23"/>
      <c r="G782" s="23"/>
      <c r="H782" s="21"/>
      <c r="I782" s="24"/>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c r="BX782" s="21"/>
      <c r="BY782" s="21"/>
      <c r="BZ782" s="21"/>
      <c r="CA782" s="21"/>
      <c r="CB782" s="21"/>
      <c r="CC782" s="21"/>
      <c r="CD782" s="21"/>
    </row>
    <row r="783" spans="1:82" ht="16.5" customHeight="1" x14ac:dyDescent="0.3">
      <c r="A783" s="23"/>
      <c r="B783" s="23"/>
      <c r="C783" s="23"/>
      <c r="D783" s="23"/>
      <c r="E783" s="23"/>
      <c r="F783" s="23"/>
      <c r="G783" s="23"/>
      <c r="H783" s="21"/>
      <c r="I783" s="24"/>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c r="BX783" s="21"/>
      <c r="BY783" s="21"/>
      <c r="BZ783" s="21"/>
      <c r="CA783" s="21"/>
      <c r="CB783" s="21"/>
      <c r="CC783" s="21"/>
      <c r="CD783" s="21"/>
    </row>
    <row r="784" spans="1:82" ht="16.5" customHeight="1" x14ac:dyDescent="0.3">
      <c r="A784" s="23"/>
      <c r="B784" s="23"/>
      <c r="C784" s="23"/>
      <c r="D784" s="23"/>
      <c r="E784" s="23"/>
      <c r="F784" s="23"/>
      <c r="G784" s="23"/>
      <c r="H784" s="21"/>
      <c r="I784" s="24"/>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c r="BX784" s="21"/>
      <c r="BY784" s="21"/>
      <c r="BZ784" s="21"/>
      <c r="CA784" s="21"/>
      <c r="CB784" s="21"/>
      <c r="CC784" s="21"/>
      <c r="CD784" s="21"/>
    </row>
    <row r="785" spans="1:82" ht="16.5" customHeight="1" x14ac:dyDescent="0.3">
      <c r="A785" s="23"/>
      <c r="B785" s="23"/>
      <c r="C785" s="23"/>
      <c r="D785" s="23"/>
      <c r="E785" s="23"/>
      <c r="F785" s="23"/>
      <c r="G785" s="23"/>
      <c r="H785" s="21"/>
      <c r="I785" s="24"/>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c r="BX785" s="21"/>
      <c r="BY785" s="21"/>
      <c r="BZ785" s="21"/>
      <c r="CA785" s="21"/>
      <c r="CB785" s="21"/>
      <c r="CC785" s="21"/>
      <c r="CD785" s="21"/>
    </row>
    <row r="786" spans="1:82" ht="16.5" customHeight="1" x14ac:dyDescent="0.3">
      <c r="A786" s="23"/>
      <c r="B786" s="23"/>
      <c r="C786" s="23"/>
      <c r="D786" s="23"/>
      <c r="E786" s="23"/>
      <c r="F786" s="23"/>
      <c r="G786" s="23"/>
      <c r="H786" s="21"/>
      <c r="I786" s="24"/>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row>
    <row r="787" spans="1:82" ht="16.5" customHeight="1" x14ac:dyDescent="0.3">
      <c r="A787" s="23"/>
      <c r="B787" s="23"/>
      <c r="C787" s="23"/>
      <c r="D787" s="23"/>
      <c r="E787" s="23"/>
      <c r="F787" s="23"/>
      <c r="G787" s="23"/>
      <c r="H787" s="21"/>
      <c r="I787" s="24"/>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c r="BW787" s="21"/>
      <c r="BX787" s="21"/>
      <c r="BY787" s="21"/>
      <c r="BZ787" s="21"/>
      <c r="CA787" s="21"/>
      <c r="CB787" s="21"/>
      <c r="CC787" s="21"/>
      <c r="CD787" s="21"/>
    </row>
    <row r="788" spans="1:82" ht="16.5" customHeight="1" x14ac:dyDescent="0.3">
      <c r="A788" s="23"/>
      <c r="B788" s="23"/>
      <c r="C788" s="23"/>
      <c r="D788" s="23"/>
      <c r="E788" s="23"/>
      <c r="F788" s="23"/>
      <c r="G788" s="23"/>
      <c r="H788" s="21"/>
      <c r="I788" s="24"/>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c r="BX788" s="21"/>
      <c r="BY788" s="21"/>
      <c r="BZ788" s="21"/>
      <c r="CA788" s="21"/>
      <c r="CB788" s="21"/>
      <c r="CC788" s="21"/>
      <c r="CD788" s="21"/>
    </row>
    <row r="789" spans="1:82" ht="16.5" customHeight="1" x14ac:dyDescent="0.3">
      <c r="A789" s="23"/>
      <c r="B789" s="23"/>
      <c r="C789" s="23"/>
      <c r="D789" s="23"/>
      <c r="E789" s="23"/>
      <c r="F789" s="23"/>
      <c r="G789" s="23"/>
      <c r="H789" s="21"/>
      <c r="I789" s="24"/>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c r="BX789" s="21"/>
      <c r="BY789" s="21"/>
      <c r="BZ789" s="21"/>
      <c r="CA789" s="21"/>
      <c r="CB789" s="21"/>
      <c r="CC789" s="21"/>
      <c r="CD789" s="21"/>
    </row>
    <row r="790" spans="1:82" ht="16.5" customHeight="1" x14ac:dyDescent="0.3">
      <c r="A790" s="23"/>
      <c r="B790" s="23"/>
      <c r="C790" s="23"/>
      <c r="D790" s="23"/>
      <c r="E790" s="23"/>
      <c r="F790" s="23"/>
      <c r="G790" s="23"/>
      <c r="H790" s="21"/>
      <c r="I790" s="24"/>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c r="BF790" s="21"/>
      <c r="BG790" s="21"/>
      <c r="BH790" s="21"/>
      <c r="BI790" s="21"/>
      <c r="BJ790" s="21"/>
      <c r="BK790" s="21"/>
      <c r="BL790" s="21"/>
      <c r="BM790" s="21"/>
      <c r="BN790" s="21"/>
      <c r="BO790" s="21"/>
      <c r="BP790" s="21"/>
      <c r="BQ790" s="21"/>
      <c r="BR790" s="21"/>
      <c r="BS790" s="21"/>
      <c r="BT790" s="21"/>
      <c r="BU790" s="21"/>
      <c r="BV790" s="21"/>
      <c r="BW790" s="21"/>
      <c r="BX790" s="21"/>
      <c r="BY790" s="21"/>
      <c r="BZ790" s="21"/>
      <c r="CA790" s="21"/>
      <c r="CB790" s="21"/>
      <c r="CC790" s="21"/>
      <c r="CD790" s="21"/>
    </row>
    <row r="791" spans="1:82" ht="16.5" customHeight="1" x14ac:dyDescent="0.3">
      <c r="A791" s="23"/>
      <c r="B791" s="23"/>
      <c r="C791" s="23"/>
      <c r="D791" s="23"/>
      <c r="E791" s="23"/>
      <c r="F791" s="23"/>
      <c r="G791" s="23"/>
      <c r="H791" s="21"/>
      <c r="I791" s="24"/>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c r="BF791" s="21"/>
      <c r="BG791" s="21"/>
      <c r="BH791" s="21"/>
      <c r="BI791" s="21"/>
      <c r="BJ791" s="21"/>
      <c r="BK791" s="21"/>
      <c r="BL791" s="21"/>
      <c r="BM791" s="21"/>
      <c r="BN791" s="21"/>
      <c r="BO791" s="21"/>
      <c r="BP791" s="21"/>
      <c r="BQ791" s="21"/>
      <c r="BR791" s="21"/>
      <c r="BS791" s="21"/>
      <c r="BT791" s="21"/>
      <c r="BU791" s="21"/>
      <c r="BV791" s="21"/>
      <c r="BW791" s="21"/>
      <c r="BX791" s="21"/>
      <c r="BY791" s="21"/>
      <c r="BZ791" s="21"/>
      <c r="CA791" s="21"/>
      <c r="CB791" s="21"/>
      <c r="CC791" s="21"/>
      <c r="CD791" s="21"/>
    </row>
    <row r="792" spans="1:82" ht="16.5" customHeight="1" x14ac:dyDescent="0.3">
      <c r="A792" s="23"/>
      <c r="B792" s="23"/>
      <c r="C792" s="23"/>
      <c r="D792" s="23"/>
      <c r="E792" s="23"/>
      <c r="F792" s="23"/>
      <c r="G792" s="23"/>
      <c r="H792" s="21"/>
      <c r="I792" s="24"/>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c r="BF792" s="21"/>
      <c r="BG792" s="21"/>
      <c r="BH792" s="21"/>
      <c r="BI792" s="21"/>
      <c r="BJ792" s="21"/>
      <c r="BK792" s="21"/>
      <c r="BL792" s="21"/>
      <c r="BM792" s="21"/>
      <c r="BN792" s="21"/>
      <c r="BO792" s="21"/>
      <c r="BP792" s="21"/>
      <c r="BQ792" s="21"/>
      <c r="BR792" s="21"/>
      <c r="BS792" s="21"/>
      <c r="BT792" s="21"/>
      <c r="BU792" s="21"/>
      <c r="BV792" s="21"/>
      <c r="BW792" s="21"/>
      <c r="BX792" s="21"/>
      <c r="BY792" s="21"/>
      <c r="BZ792" s="21"/>
      <c r="CA792" s="21"/>
      <c r="CB792" s="21"/>
      <c r="CC792" s="21"/>
      <c r="CD792" s="21"/>
    </row>
    <row r="793" spans="1:82" ht="16.5" customHeight="1" x14ac:dyDescent="0.3">
      <c r="A793" s="23"/>
      <c r="B793" s="23"/>
      <c r="C793" s="23"/>
      <c r="D793" s="23"/>
      <c r="E793" s="23"/>
      <c r="F793" s="23"/>
      <c r="G793" s="23"/>
      <c r="H793" s="21"/>
      <c r="I793" s="24"/>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c r="BF793" s="21"/>
      <c r="BG793" s="21"/>
      <c r="BH793" s="21"/>
      <c r="BI793" s="21"/>
      <c r="BJ793" s="21"/>
      <c r="BK793" s="21"/>
      <c r="BL793" s="21"/>
      <c r="BM793" s="21"/>
      <c r="BN793" s="21"/>
      <c r="BO793" s="21"/>
      <c r="BP793" s="21"/>
      <c r="BQ793" s="21"/>
      <c r="BR793" s="21"/>
      <c r="BS793" s="21"/>
      <c r="BT793" s="21"/>
      <c r="BU793" s="21"/>
      <c r="BV793" s="21"/>
      <c r="BW793" s="21"/>
      <c r="BX793" s="21"/>
      <c r="BY793" s="21"/>
      <c r="BZ793" s="21"/>
      <c r="CA793" s="21"/>
      <c r="CB793" s="21"/>
      <c r="CC793" s="21"/>
      <c r="CD793" s="21"/>
    </row>
    <row r="794" spans="1:82" ht="16.5" customHeight="1" x14ac:dyDescent="0.3">
      <c r="A794" s="23"/>
      <c r="B794" s="23"/>
      <c r="C794" s="23"/>
      <c r="D794" s="23"/>
      <c r="E794" s="23"/>
      <c r="F794" s="23"/>
      <c r="G794" s="23"/>
      <c r="H794" s="21"/>
      <c r="I794" s="24"/>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c r="BF794" s="21"/>
      <c r="BG794" s="21"/>
      <c r="BH794" s="21"/>
      <c r="BI794" s="21"/>
      <c r="BJ794" s="21"/>
      <c r="BK794" s="21"/>
      <c r="BL794" s="21"/>
      <c r="BM794" s="21"/>
      <c r="BN794" s="21"/>
      <c r="BO794" s="21"/>
      <c r="BP794" s="21"/>
      <c r="BQ794" s="21"/>
      <c r="BR794" s="21"/>
      <c r="BS794" s="21"/>
      <c r="BT794" s="21"/>
      <c r="BU794" s="21"/>
      <c r="BV794" s="21"/>
      <c r="BW794" s="21"/>
      <c r="BX794" s="21"/>
      <c r="BY794" s="21"/>
      <c r="BZ794" s="21"/>
      <c r="CA794" s="21"/>
      <c r="CB794" s="21"/>
      <c r="CC794" s="21"/>
      <c r="CD794" s="21"/>
    </row>
    <row r="795" spans="1:82" ht="16.5" customHeight="1" x14ac:dyDescent="0.3">
      <c r="A795" s="23"/>
      <c r="B795" s="23"/>
      <c r="C795" s="23"/>
      <c r="D795" s="23"/>
      <c r="E795" s="23"/>
      <c r="F795" s="23"/>
      <c r="G795" s="23"/>
      <c r="H795" s="21"/>
      <c r="I795" s="24"/>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21"/>
      <c r="AV795" s="21"/>
      <c r="AW795" s="21"/>
      <c r="AX795" s="21"/>
      <c r="AY795" s="21"/>
      <c r="AZ795" s="21"/>
      <c r="BA795" s="21"/>
      <c r="BB795" s="21"/>
      <c r="BC795" s="21"/>
      <c r="BD795" s="21"/>
      <c r="BE795" s="21"/>
      <c r="BF795" s="21"/>
      <c r="BG795" s="21"/>
      <c r="BH795" s="21"/>
      <c r="BI795" s="21"/>
      <c r="BJ795" s="21"/>
      <c r="BK795" s="21"/>
      <c r="BL795" s="21"/>
      <c r="BM795" s="21"/>
      <c r="BN795" s="21"/>
      <c r="BO795" s="21"/>
      <c r="BP795" s="21"/>
      <c r="BQ795" s="21"/>
      <c r="BR795" s="21"/>
      <c r="BS795" s="21"/>
      <c r="BT795" s="21"/>
      <c r="BU795" s="21"/>
      <c r="BV795" s="21"/>
      <c r="BW795" s="21"/>
      <c r="BX795" s="21"/>
      <c r="BY795" s="21"/>
      <c r="BZ795" s="21"/>
      <c r="CA795" s="21"/>
      <c r="CB795" s="21"/>
      <c r="CC795" s="21"/>
      <c r="CD795" s="21"/>
    </row>
    <row r="796" spans="1:82" ht="16.5" customHeight="1" x14ac:dyDescent="0.3">
      <c r="A796" s="23"/>
      <c r="B796" s="23"/>
      <c r="C796" s="23"/>
      <c r="D796" s="23"/>
      <c r="E796" s="23"/>
      <c r="F796" s="23"/>
      <c r="G796" s="23"/>
      <c r="H796" s="21"/>
      <c r="I796" s="24"/>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row>
    <row r="797" spans="1:82" ht="16.5" customHeight="1" x14ac:dyDescent="0.3">
      <c r="A797" s="23"/>
      <c r="B797" s="23"/>
      <c r="C797" s="23"/>
      <c r="D797" s="23"/>
      <c r="E797" s="23"/>
      <c r="F797" s="23"/>
      <c r="G797" s="23"/>
      <c r="H797" s="21"/>
      <c r="I797" s="24"/>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c r="BW797" s="21"/>
      <c r="BX797" s="21"/>
      <c r="BY797" s="21"/>
      <c r="BZ797" s="21"/>
      <c r="CA797" s="21"/>
      <c r="CB797" s="21"/>
      <c r="CC797" s="21"/>
      <c r="CD797" s="21"/>
    </row>
    <row r="798" spans="1:82" ht="16.5" customHeight="1" x14ac:dyDescent="0.3">
      <c r="A798" s="23"/>
      <c r="B798" s="23"/>
      <c r="C798" s="23"/>
      <c r="D798" s="23"/>
      <c r="E798" s="23"/>
      <c r="F798" s="23"/>
      <c r="G798" s="23"/>
      <c r="H798" s="21"/>
      <c r="I798" s="24"/>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c r="BW798" s="21"/>
      <c r="BX798" s="21"/>
      <c r="BY798" s="21"/>
      <c r="BZ798" s="21"/>
      <c r="CA798" s="21"/>
      <c r="CB798" s="21"/>
      <c r="CC798" s="21"/>
      <c r="CD798" s="21"/>
    </row>
    <row r="799" spans="1:82" ht="16.5" customHeight="1" x14ac:dyDescent="0.3">
      <c r="A799" s="23"/>
      <c r="B799" s="23"/>
      <c r="C799" s="23"/>
      <c r="D799" s="23"/>
      <c r="E799" s="23"/>
      <c r="F799" s="23"/>
      <c r="G799" s="23"/>
      <c r="H799" s="21"/>
      <c r="I799" s="24"/>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c r="BW799" s="21"/>
      <c r="BX799" s="21"/>
      <c r="BY799" s="21"/>
      <c r="BZ799" s="21"/>
      <c r="CA799" s="21"/>
      <c r="CB799" s="21"/>
      <c r="CC799" s="21"/>
      <c r="CD799" s="21"/>
    </row>
    <row r="800" spans="1:82" ht="16.5" customHeight="1" x14ac:dyDescent="0.3">
      <c r="A800" s="23"/>
      <c r="B800" s="23"/>
      <c r="C800" s="23"/>
      <c r="D800" s="23"/>
      <c r="E800" s="23"/>
      <c r="F800" s="23"/>
      <c r="G800" s="23"/>
      <c r="H800" s="21"/>
      <c r="I800" s="24"/>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c r="BF800" s="21"/>
      <c r="BG800" s="21"/>
      <c r="BH800" s="21"/>
      <c r="BI800" s="21"/>
      <c r="BJ800" s="21"/>
      <c r="BK800" s="21"/>
      <c r="BL800" s="21"/>
      <c r="BM800" s="21"/>
      <c r="BN800" s="21"/>
      <c r="BO800" s="21"/>
      <c r="BP800" s="21"/>
      <c r="BQ800" s="21"/>
      <c r="BR800" s="21"/>
      <c r="BS800" s="21"/>
      <c r="BT800" s="21"/>
      <c r="BU800" s="21"/>
      <c r="BV800" s="21"/>
      <c r="BW800" s="21"/>
      <c r="BX800" s="21"/>
      <c r="BY800" s="21"/>
      <c r="BZ800" s="21"/>
      <c r="CA800" s="21"/>
      <c r="CB800" s="21"/>
      <c r="CC800" s="21"/>
      <c r="CD800" s="21"/>
    </row>
    <row r="801" spans="1:82" ht="16.5" customHeight="1" x14ac:dyDescent="0.3">
      <c r="A801" s="23"/>
      <c r="B801" s="23"/>
      <c r="C801" s="23"/>
      <c r="D801" s="23"/>
      <c r="E801" s="23"/>
      <c r="F801" s="23"/>
      <c r="G801" s="23"/>
      <c r="H801" s="21"/>
      <c r="I801" s="24"/>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c r="BF801" s="21"/>
      <c r="BG801" s="21"/>
      <c r="BH801" s="21"/>
      <c r="BI801" s="21"/>
      <c r="BJ801" s="21"/>
      <c r="BK801" s="21"/>
      <c r="BL801" s="21"/>
      <c r="BM801" s="21"/>
      <c r="BN801" s="21"/>
      <c r="BO801" s="21"/>
      <c r="BP801" s="21"/>
      <c r="BQ801" s="21"/>
      <c r="BR801" s="21"/>
      <c r="BS801" s="21"/>
      <c r="BT801" s="21"/>
      <c r="BU801" s="21"/>
      <c r="BV801" s="21"/>
      <c r="BW801" s="21"/>
      <c r="BX801" s="21"/>
      <c r="BY801" s="21"/>
      <c r="BZ801" s="21"/>
      <c r="CA801" s="21"/>
      <c r="CB801" s="21"/>
      <c r="CC801" s="21"/>
      <c r="CD801" s="21"/>
    </row>
    <row r="802" spans="1:82" ht="16.5" customHeight="1" x14ac:dyDescent="0.3">
      <c r="A802" s="23"/>
      <c r="B802" s="23"/>
      <c r="C802" s="23"/>
      <c r="D802" s="23"/>
      <c r="E802" s="23"/>
      <c r="F802" s="23"/>
      <c r="G802" s="23"/>
      <c r="H802" s="21"/>
      <c r="I802" s="24"/>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c r="BW802" s="21"/>
      <c r="BX802" s="21"/>
      <c r="BY802" s="21"/>
      <c r="BZ802" s="21"/>
      <c r="CA802" s="21"/>
      <c r="CB802" s="21"/>
      <c r="CC802" s="21"/>
      <c r="CD802" s="21"/>
    </row>
    <row r="803" spans="1:82" ht="16.5" customHeight="1" x14ac:dyDescent="0.3">
      <c r="A803" s="23"/>
      <c r="B803" s="23"/>
      <c r="C803" s="23"/>
      <c r="D803" s="23"/>
      <c r="E803" s="23"/>
      <c r="F803" s="23"/>
      <c r="G803" s="23"/>
      <c r="H803" s="21"/>
      <c r="I803" s="24"/>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21"/>
      <c r="AV803" s="21"/>
      <c r="AW803" s="21"/>
      <c r="AX803" s="21"/>
      <c r="AY803" s="21"/>
      <c r="AZ803" s="21"/>
      <c r="BA803" s="21"/>
      <c r="BB803" s="21"/>
      <c r="BC803" s="21"/>
      <c r="BD803" s="21"/>
      <c r="BE803" s="21"/>
      <c r="BF803" s="21"/>
      <c r="BG803" s="21"/>
      <c r="BH803" s="21"/>
      <c r="BI803" s="21"/>
      <c r="BJ803" s="21"/>
      <c r="BK803" s="21"/>
      <c r="BL803" s="21"/>
      <c r="BM803" s="21"/>
      <c r="BN803" s="21"/>
      <c r="BO803" s="21"/>
      <c r="BP803" s="21"/>
      <c r="BQ803" s="21"/>
      <c r="BR803" s="21"/>
      <c r="BS803" s="21"/>
      <c r="BT803" s="21"/>
      <c r="BU803" s="21"/>
      <c r="BV803" s="21"/>
      <c r="BW803" s="21"/>
      <c r="BX803" s="21"/>
      <c r="BY803" s="21"/>
      <c r="BZ803" s="21"/>
      <c r="CA803" s="21"/>
      <c r="CB803" s="21"/>
      <c r="CC803" s="21"/>
      <c r="CD803" s="21"/>
    </row>
    <row r="804" spans="1:82" ht="16.5" customHeight="1" x14ac:dyDescent="0.3">
      <c r="A804" s="23"/>
      <c r="B804" s="23"/>
      <c r="C804" s="23"/>
      <c r="D804" s="23"/>
      <c r="E804" s="23"/>
      <c r="F804" s="23"/>
      <c r="G804" s="23"/>
      <c r="H804" s="21"/>
      <c r="I804" s="24"/>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21"/>
      <c r="AV804" s="21"/>
      <c r="AW804" s="21"/>
      <c r="AX804" s="21"/>
      <c r="AY804" s="21"/>
      <c r="AZ804" s="21"/>
      <c r="BA804" s="21"/>
      <c r="BB804" s="21"/>
      <c r="BC804" s="21"/>
      <c r="BD804" s="21"/>
      <c r="BE804" s="21"/>
      <c r="BF804" s="21"/>
      <c r="BG804" s="21"/>
      <c r="BH804" s="21"/>
      <c r="BI804" s="21"/>
      <c r="BJ804" s="21"/>
      <c r="BK804" s="21"/>
      <c r="BL804" s="21"/>
      <c r="BM804" s="21"/>
      <c r="BN804" s="21"/>
      <c r="BO804" s="21"/>
      <c r="BP804" s="21"/>
      <c r="BQ804" s="21"/>
      <c r="BR804" s="21"/>
      <c r="BS804" s="21"/>
      <c r="BT804" s="21"/>
      <c r="BU804" s="21"/>
      <c r="BV804" s="21"/>
      <c r="BW804" s="21"/>
      <c r="BX804" s="21"/>
      <c r="BY804" s="21"/>
      <c r="BZ804" s="21"/>
      <c r="CA804" s="21"/>
      <c r="CB804" s="21"/>
      <c r="CC804" s="21"/>
      <c r="CD804" s="21"/>
    </row>
    <row r="805" spans="1:82" ht="16.5" customHeight="1" x14ac:dyDescent="0.3">
      <c r="A805" s="23"/>
      <c r="B805" s="23"/>
      <c r="C805" s="23"/>
      <c r="D805" s="23"/>
      <c r="E805" s="23"/>
      <c r="F805" s="23"/>
      <c r="G805" s="23"/>
      <c r="H805" s="21"/>
      <c r="I805" s="24"/>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c r="BW805" s="21"/>
      <c r="BX805" s="21"/>
      <c r="BY805" s="21"/>
      <c r="BZ805" s="21"/>
      <c r="CA805" s="21"/>
      <c r="CB805" s="21"/>
      <c r="CC805" s="21"/>
      <c r="CD805" s="21"/>
    </row>
    <row r="806" spans="1:82" ht="16.5" customHeight="1" x14ac:dyDescent="0.3">
      <c r="A806" s="23"/>
      <c r="B806" s="23"/>
      <c r="C806" s="23"/>
      <c r="D806" s="23"/>
      <c r="E806" s="23"/>
      <c r="F806" s="23"/>
      <c r="G806" s="23"/>
      <c r="H806" s="21"/>
      <c r="I806" s="24"/>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row>
    <row r="807" spans="1:82" ht="16.5" customHeight="1" x14ac:dyDescent="0.3">
      <c r="A807" s="23"/>
      <c r="B807" s="23"/>
      <c r="C807" s="23"/>
      <c r="D807" s="23"/>
      <c r="E807" s="23"/>
      <c r="F807" s="23"/>
      <c r="G807" s="23"/>
      <c r="H807" s="21"/>
      <c r="I807" s="24"/>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c r="BF807" s="21"/>
      <c r="BG807" s="21"/>
      <c r="BH807" s="21"/>
      <c r="BI807" s="21"/>
      <c r="BJ807" s="21"/>
      <c r="BK807" s="21"/>
      <c r="BL807" s="21"/>
      <c r="BM807" s="21"/>
      <c r="BN807" s="21"/>
      <c r="BO807" s="21"/>
      <c r="BP807" s="21"/>
      <c r="BQ807" s="21"/>
      <c r="BR807" s="21"/>
      <c r="BS807" s="21"/>
      <c r="BT807" s="21"/>
      <c r="BU807" s="21"/>
      <c r="BV807" s="21"/>
      <c r="BW807" s="21"/>
      <c r="BX807" s="21"/>
      <c r="BY807" s="21"/>
      <c r="BZ807" s="21"/>
      <c r="CA807" s="21"/>
      <c r="CB807" s="21"/>
      <c r="CC807" s="21"/>
      <c r="CD807" s="21"/>
    </row>
    <row r="808" spans="1:82" ht="16.5" customHeight="1" x14ac:dyDescent="0.3">
      <c r="A808" s="23"/>
      <c r="B808" s="23"/>
      <c r="C808" s="23"/>
      <c r="D808" s="23"/>
      <c r="E808" s="23"/>
      <c r="F808" s="23"/>
      <c r="G808" s="23"/>
      <c r="H808" s="21"/>
      <c r="I808" s="24"/>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21"/>
      <c r="AV808" s="21"/>
      <c r="AW808" s="21"/>
      <c r="AX808" s="21"/>
      <c r="AY808" s="21"/>
      <c r="AZ808" s="21"/>
      <c r="BA808" s="21"/>
      <c r="BB808" s="21"/>
      <c r="BC808" s="21"/>
      <c r="BD808" s="21"/>
      <c r="BE808" s="21"/>
      <c r="BF808" s="21"/>
      <c r="BG808" s="21"/>
      <c r="BH808" s="21"/>
      <c r="BI808" s="21"/>
      <c r="BJ808" s="21"/>
      <c r="BK808" s="21"/>
      <c r="BL808" s="21"/>
      <c r="BM808" s="21"/>
      <c r="BN808" s="21"/>
      <c r="BO808" s="21"/>
      <c r="BP808" s="21"/>
      <c r="BQ808" s="21"/>
      <c r="BR808" s="21"/>
      <c r="BS808" s="21"/>
      <c r="BT808" s="21"/>
      <c r="BU808" s="21"/>
      <c r="BV808" s="21"/>
      <c r="BW808" s="21"/>
      <c r="BX808" s="21"/>
      <c r="BY808" s="21"/>
      <c r="BZ808" s="21"/>
      <c r="CA808" s="21"/>
      <c r="CB808" s="21"/>
      <c r="CC808" s="21"/>
      <c r="CD808" s="21"/>
    </row>
    <row r="809" spans="1:82" ht="16.5" customHeight="1" x14ac:dyDescent="0.3">
      <c r="A809" s="23"/>
      <c r="B809" s="23"/>
      <c r="C809" s="23"/>
      <c r="D809" s="23"/>
      <c r="E809" s="23"/>
      <c r="F809" s="23"/>
      <c r="G809" s="23"/>
      <c r="H809" s="21"/>
      <c r="I809" s="24"/>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c r="BF809" s="21"/>
      <c r="BG809" s="21"/>
      <c r="BH809" s="21"/>
      <c r="BI809" s="21"/>
      <c r="BJ809" s="21"/>
      <c r="BK809" s="21"/>
      <c r="BL809" s="21"/>
      <c r="BM809" s="21"/>
      <c r="BN809" s="21"/>
      <c r="BO809" s="21"/>
      <c r="BP809" s="21"/>
      <c r="BQ809" s="21"/>
      <c r="BR809" s="21"/>
      <c r="BS809" s="21"/>
      <c r="BT809" s="21"/>
      <c r="BU809" s="21"/>
      <c r="BV809" s="21"/>
      <c r="BW809" s="21"/>
      <c r="BX809" s="21"/>
      <c r="BY809" s="21"/>
      <c r="BZ809" s="21"/>
      <c r="CA809" s="21"/>
      <c r="CB809" s="21"/>
      <c r="CC809" s="21"/>
      <c r="CD809" s="21"/>
    </row>
    <row r="810" spans="1:82" ht="16.5" customHeight="1" x14ac:dyDescent="0.3">
      <c r="A810" s="23"/>
      <c r="B810" s="23"/>
      <c r="C810" s="23"/>
      <c r="D810" s="23"/>
      <c r="E810" s="23"/>
      <c r="F810" s="23"/>
      <c r="G810" s="23"/>
      <c r="H810" s="21"/>
      <c r="I810" s="24"/>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c r="BF810" s="21"/>
      <c r="BG810" s="21"/>
      <c r="BH810" s="21"/>
      <c r="BI810" s="21"/>
      <c r="BJ810" s="21"/>
      <c r="BK810" s="21"/>
      <c r="BL810" s="21"/>
      <c r="BM810" s="21"/>
      <c r="BN810" s="21"/>
      <c r="BO810" s="21"/>
      <c r="BP810" s="21"/>
      <c r="BQ810" s="21"/>
      <c r="BR810" s="21"/>
      <c r="BS810" s="21"/>
      <c r="BT810" s="21"/>
      <c r="BU810" s="21"/>
      <c r="BV810" s="21"/>
      <c r="BW810" s="21"/>
      <c r="BX810" s="21"/>
      <c r="BY810" s="21"/>
      <c r="BZ810" s="21"/>
      <c r="CA810" s="21"/>
      <c r="CB810" s="21"/>
      <c r="CC810" s="21"/>
      <c r="CD810" s="21"/>
    </row>
    <row r="811" spans="1:82" ht="16.5" customHeight="1" x14ac:dyDescent="0.3">
      <c r="A811" s="23"/>
      <c r="B811" s="23"/>
      <c r="C811" s="23"/>
      <c r="D811" s="23"/>
      <c r="E811" s="23"/>
      <c r="F811" s="23"/>
      <c r="G811" s="23"/>
      <c r="H811" s="21"/>
      <c r="I811" s="24"/>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c r="BW811" s="21"/>
      <c r="BX811" s="21"/>
      <c r="BY811" s="21"/>
      <c r="BZ811" s="21"/>
      <c r="CA811" s="21"/>
      <c r="CB811" s="21"/>
      <c r="CC811" s="21"/>
      <c r="CD811" s="21"/>
    </row>
    <row r="812" spans="1:82" ht="16.5" customHeight="1" x14ac:dyDescent="0.3">
      <c r="A812" s="23"/>
      <c r="B812" s="23"/>
      <c r="C812" s="23"/>
      <c r="D812" s="23"/>
      <c r="E812" s="23"/>
      <c r="F812" s="23"/>
      <c r="G812" s="23"/>
      <c r="H812" s="21"/>
      <c r="I812" s="24"/>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c r="BW812" s="21"/>
      <c r="BX812" s="21"/>
      <c r="BY812" s="21"/>
      <c r="BZ812" s="21"/>
      <c r="CA812" s="21"/>
      <c r="CB812" s="21"/>
      <c r="CC812" s="21"/>
      <c r="CD812" s="21"/>
    </row>
    <row r="813" spans="1:82" ht="16.5" customHeight="1" x14ac:dyDescent="0.3">
      <c r="A813" s="23"/>
      <c r="B813" s="23"/>
      <c r="C813" s="23"/>
      <c r="D813" s="23"/>
      <c r="E813" s="23"/>
      <c r="F813" s="23"/>
      <c r="G813" s="23"/>
      <c r="H813" s="21"/>
      <c r="I813" s="24"/>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c r="BW813" s="21"/>
      <c r="BX813" s="21"/>
      <c r="BY813" s="21"/>
      <c r="BZ813" s="21"/>
      <c r="CA813" s="21"/>
      <c r="CB813" s="21"/>
      <c r="CC813" s="21"/>
      <c r="CD813" s="21"/>
    </row>
    <row r="814" spans="1:82" ht="16.5" customHeight="1" x14ac:dyDescent="0.3">
      <c r="A814" s="23"/>
      <c r="B814" s="23"/>
      <c r="C814" s="23"/>
      <c r="D814" s="23"/>
      <c r="E814" s="23"/>
      <c r="F814" s="23"/>
      <c r="G814" s="23"/>
      <c r="H814" s="21"/>
      <c r="I814" s="24"/>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c r="BF814" s="21"/>
      <c r="BG814" s="21"/>
      <c r="BH814" s="21"/>
      <c r="BI814" s="21"/>
      <c r="BJ814" s="21"/>
      <c r="BK814" s="21"/>
      <c r="BL814" s="21"/>
      <c r="BM814" s="21"/>
      <c r="BN814" s="21"/>
      <c r="BO814" s="21"/>
      <c r="BP814" s="21"/>
      <c r="BQ814" s="21"/>
      <c r="BR814" s="21"/>
      <c r="BS814" s="21"/>
      <c r="BT814" s="21"/>
      <c r="BU814" s="21"/>
      <c r="BV814" s="21"/>
      <c r="BW814" s="21"/>
      <c r="BX814" s="21"/>
      <c r="BY814" s="21"/>
      <c r="BZ814" s="21"/>
      <c r="CA814" s="21"/>
      <c r="CB814" s="21"/>
      <c r="CC814" s="21"/>
      <c r="CD814" s="21"/>
    </row>
    <row r="815" spans="1:82" ht="16.5" customHeight="1" x14ac:dyDescent="0.3">
      <c r="A815" s="23"/>
      <c r="B815" s="23"/>
      <c r="C815" s="23"/>
      <c r="D815" s="23"/>
      <c r="E815" s="23"/>
      <c r="F815" s="23"/>
      <c r="G815" s="23"/>
      <c r="H815" s="21"/>
      <c r="I815" s="24"/>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21"/>
      <c r="AV815" s="21"/>
      <c r="AW815" s="21"/>
      <c r="AX815" s="21"/>
      <c r="AY815" s="21"/>
      <c r="AZ815" s="21"/>
      <c r="BA815" s="21"/>
      <c r="BB815" s="21"/>
      <c r="BC815" s="21"/>
      <c r="BD815" s="21"/>
      <c r="BE815" s="21"/>
      <c r="BF815" s="21"/>
      <c r="BG815" s="21"/>
      <c r="BH815" s="21"/>
      <c r="BI815" s="21"/>
      <c r="BJ815" s="21"/>
      <c r="BK815" s="21"/>
      <c r="BL815" s="21"/>
      <c r="BM815" s="21"/>
      <c r="BN815" s="21"/>
      <c r="BO815" s="21"/>
      <c r="BP815" s="21"/>
      <c r="BQ815" s="21"/>
      <c r="BR815" s="21"/>
      <c r="BS815" s="21"/>
      <c r="BT815" s="21"/>
      <c r="BU815" s="21"/>
      <c r="BV815" s="21"/>
      <c r="BW815" s="21"/>
      <c r="BX815" s="21"/>
      <c r="BY815" s="21"/>
      <c r="BZ815" s="21"/>
      <c r="CA815" s="21"/>
      <c r="CB815" s="21"/>
      <c r="CC815" s="21"/>
      <c r="CD815" s="21"/>
    </row>
    <row r="816" spans="1:82" ht="16.5" customHeight="1" x14ac:dyDescent="0.3">
      <c r="A816" s="23"/>
      <c r="B816" s="23"/>
      <c r="C816" s="23"/>
      <c r="D816" s="23"/>
      <c r="E816" s="23"/>
      <c r="F816" s="23"/>
      <c r="G816" s="23"/>
      <c r="H816" s="21"/>
      <c r="I816" s="24"/>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row>
    <row r="817" spans="1:82" ht="16.5" customHeight="1" x14ac:dyDescent="0.3">
      <c r="A817" s="23"/>
      <c r="B817" s="23"/>
      <c r="C817" s="23"/>
      <c r="D817" s="23"/>
      <c r="E817" s="23"/>
      <c r="F817" s="23"/>
      <c r="G817" s="23"/>
      <c r="H817" s="21"/>
      <c r="I817" s="24"/>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c r="BW817" s="21"/>
      <c r="BX817" s="21"/>
      <c r="BY817" s="21"/>
      <c r="BZ817" s="21"/>
      <c r="CA817" s="21"/>
      <c r="CB817" s="21"/>
      <c r="CC817" s="21"/>
      <c r="CD817" s="21"/>
    </row>
    <row r="818" spans="1:82" ht="16.5" customHeight="1" x14ac:dyDescent="0.3">
      <c r="A818" s="23"/>
      <c r="B818" s="23"/>
      <c r="C818" s="23"/>
      <c r="D818" s="23"/>
      <c r="E818" s="23"/>
      <c r="F818" s="23"/>
      <c r="G818" s="23"/>
      <c r="H818" s="21"/>
      <c r="I818" s="24"/>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21"/>
      <c r="AV818" s="21"/>
      <c r="AW818" s="21"/>
      <c r="AX818" s="21"/>
      <c r="AY818" s="21"/>
      <c r="AZ818" s="21"/>
      <c r="BA818" s="21"/>
      <c r="BB818" s="21"/>
      <c r="BC818" s="21"/>
      <c r="BD818" s="21"/>
      <c r="BE818" s="21"/>
      <c r="BF818" s="21"/>
      <c r="BG818" s="21"/>
      <c r="BH818" s="21"/>
      <c r="BI818" s="21"/>
      <c r="BJ818" s="21"/>
      <c r="BK818" s="21"/>
      <c r="BL818" s="21"/>
      <c r="BM818" s="21"/>
      <c r="BN818" s="21"/>
      <c r="BO818" s="21"/>
      <c r="BP818" s="21"/>
      <c r="BQ818" s="21"/>
      <c r="BR818" s="21"/>
      <c r="BS818" s="21"/>
      <c r="BT818" s="21"/>
      <c r="BU818" s="21"/>
      <c r="BV818" s="21"/>
      <c r="BW818" s="21"/>
      <c r="BX818" s="21"/>
      <c r="BY818" s="21"/>
      <c r="BZ818" s="21"/>
      <c r="CA818" s="21"/>
      <c r="CB818" s="21"/>
      <c r="CC818" s="21"/>
      <c r="CD818" s="21"/>
    </row>
    <row r="819" spans="1:82" ht="16.5" customHeight="1" x14ac:dyDescent="0.3">
      <c r="A819" s="23"/>
      <c r="B819" s="23"/>
      <c r="C819" s="23"/>
      <c r="D819" s="23"/>
      <c r="E819" s="23"/>
      <c r="F819" s="23"/>
      <c r="G819" s="23"/>
      <c r="H819" s="21"/>
      <c r="I819" s="24"/>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c r="BW819" s="21"/>
      <c r="BX819" s="21"/>
      <c r="BY819" s="21"/>
      <c r="BZ819" s="21"/>
      <c r="CA819" s="21"/>
      <c r="CB819" s="21"/>
      <c r="CC819" s="21"/>
      <c r="CD819" s="21"/>
    </row>
    <row r="820" spans="1:82" ht="16.5" customHeight="1" x14ac:dyDescent="0.3">
      <c r="A820" s="23"/>
      <c r="B820" s="23"/>
      <c r="C820" s="23"/>
      <c r="D820" s="23"/>
      <c r="E820" s="23"/>
      <c r="F820" s="23"/>
      <c r="G820" s="23"/>
      <c r="H820" s="21"/>
      <c r="I820" s="24"/>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c r="BW820" s="21"/>
      <c r="BX820" s="21"/>
      <c r="BY820" s="21"/>
      <c r="BZ820" s="21"/>
      <c r="CA820" s="21"/>
      <c r="CB820" s="21"/>
      <c r="CC820" s="21"/>
      <c r="CD820" s="21"/>
    </row>
    <row r="821" spans="1:82" ht="16.5" customHeight="1" x14ac:dyDescent="0.3">
      <c r="A821" s="23"/>
      <c r="B821" s="23"/>
      <c r="C821" s="23"/>
      <c r="D821" s="23"/>
      <c r="E821" s="23"/>
      <c r="F821" s="23"/>
      <c r="G821" s="23"/>
      <c r="H821" s="21"/>
      <c r="I821" s="24"/>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c r="BF821" s="21"/>
      <c r="BG821" s="21"/>
      <c r="BH821" s="21"/>
      <c r="BI821" s="21"/>
      <c r="BJ821" s="21"/>
      <c r="BK821" s="21"/>
      <c r="BL821" s="21"/>
      <c r="BM821" s="21"/>
      <c r="BN821" s="21"/>
      <c r="BO821" s="21"/>
      <c r="BP821" s="21"/>
      <c r="BQ821" s="21"/>
      <c r="BR821" s="21"/>
      <c r="BS821" s="21"/>
      <c r="BT821" s="21"/>
      <c r="BU821" s="21"/>
      <c r="BV821" s="21"/>
      <c r="BW821" s="21"/>
      <c r="BX821" s="21"/>
      <c r="BY821" s="21"/>
      <c r="BZ821" s="21"/>
      <c r="CA821" s="21"/>
      <c r="CB821" s="21"/>
      <c r="CC821" s="21"/>
      <c r="CD821" s="21"/>
    </row>
    <row r="822" spans="1:82" ht="16.5" customHeight="1" x14ac:dyDescent="0.3">
      <c r="A822" s="23"/>
      <c r="B822" s="23"/>
      <c r="C822" s="23"/>
      <c r="D822" s="23"/>
      <c r="E822" s="23"/>
      <c r="F822" s="23"/>
      <c r="G822" s="23"/>
      <c r="H822" s="21"/>
      <c r="I822" s="24"/>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c r="BW822" s="21"/>
      <c r="BX822" s="21"/>
      <c r="BY822" s="21"/>
      <c r="BZ822" s="21"/>
      <c r="CA822" s="21"/>
      <c r="CB822" s="21"/>
      <c r="CC822" s="21"/>
      <c r="CD822" s="21"/>
    </row>
    <row r="823" spans="1:82" ht="16.5" customHeight="1" x14ac:dyDescent="0.3">
      <c r="A823" s="23"/>
      <c r="B823" s="23"/>
      <c r="C823" s="23"/>
      <c r="D823" s="23"/>
      <c r="E823" s="23"/>
      <c r="F823" s="23"/>
      <c r="G823" s="23"/>
      <c r="H823" s="21"/>
      <c r="I823" s="24"/>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c r="BF823" s="21"/>
      <c r="BG823" s="21"/>
      <c r="BH823" s="21"/>
      <c r="BI823" s="21"/>
      <c r="BJ823" s="21"/>
      <c r="BK823" s="21"/>
      <c r="BL823" s="21"/>
      <c r="BM823" s="21"/>
      <c r="BN823" s="21"/>
      <c r="BO823" s="21"/>
      <c r="BP823" s="21"/>
      <c r="BQ823" s="21"/>
      <c r="BR823" s="21"/>
      <c r="BS823" s="21"/>
      <c r="BT823" s="21"/>
      <c r="BU823" s="21"/>
      <c r="BV823" s="21"/>
      <c r="BW823" s="21"/>
      <c r="BX823" s="21"/>
      <c r="BY823" s="21"/>
      <c r="BZ823" s="21"/>
      <c r="CA823" s="21"/>
      <c r="CB823" s="21"/>
      <c r="CC823" s="21"/>
      <c r="CD823" s="21"/>
    </row>
    <row r="824" spans="1:82" ht="16.5" customHeight="1" x14ac:dyDescent="0.3">
      <c r="A824" s="23"/>
      <c r="B824" s="23"/>
      <c r="C824" s="23"/>
      <c r="D824" s="23"/>
      <c r="E824" s="23"/>
      <c r="F824" s="23"/>
      <c r="G824" s="23"/>
      <c r="H824" s="21"/>
      <c r="I824" s="24"/>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c r="BW824" s="21"/>
      <c r="BX824" s="21"/>
      <c r="BY824" s="21"/>
      <c r="BZ824" s="21"/>
      <c r="CA824" s="21"/>
      <c r="CB824" s="21"/>
      <c r="CC824" s="21"/>
      <c r="CD824" s="21"/>
    </row>
    <row r="825" spans="1:82" ht="16.5" customHeight="1" x14ac:dyDescent="0.3">
      <c r="A825" s="23"/>
      <c r="B825" s="23"/>
      <c r="C825" s="23"/>
      <c r="D825" s="23"/>
      <c r="E825" s="23"/>
      <c r="F825" s="23"/>
      <c r="G825" s="23"/>
      <c r="H825" s="21"/>
      <c r="I825" s="24"/>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21"/>
      <c r="AV825" s="21"/>
      <c r="AW825" s="21"/>
      <c r="AX825" s="21"/>
      <c r="AY825" s="21"/>
      <c r="AZ825" s="21"/>
      <c r="BA825" s="21"/>
      <c r="BB825" s="21"/>
      <c r="BC825" s="21"/>
      <c r="BD825" s="21"/>
      <c r="BE825" s="21"/>
      <c r="BF825" s="21"/>
      <c r="BG825" s="21"/>
      <c r="BH825" s="21"/>
      <c r="BI825" s="21"/>
      <c r="BJ825" s="21"/>
      <c r="BK825" s="21"/>
      <c r="BL825" s="21"/>
      <c r="BM825" s="21"/>
      <c r="BN825" s="21"/>
      <c r="BO825" s="21"/>
      <c r="BP825" s="21"/>
      <c r="BQ825" s="21"/>
      <c r="BR825" s="21"/>
      <c r="BS825" s="21"/>
      <c r="BT825" s="21"/>
      <c r="BU825" s="21"/>
      <c r="BV825" s="21"/>
      <c r="BW825" s="21"/>
      <c r="BX825" s="21"/>
      <c r="BY825" s="21"/>
      <c r="BZ825" s="21"/>
      <c r="CA825" s="21"/>
      <c r="CB825" s="21"/>
      <c r="CC825" s="21"/>
      <c r="CD825" s="21"/>
    </row>
    <row r="826" spans="1:82" ht="16.5" customHeight="1" x14ac:dyDescent="0.3">
      <c r="A826" s="23"/>
      <c r="B826" s="23"/>
      <c r="C826" s="23"/>
      <c r="D826" s="23"/>
      <c r="E826" s="23"/>
      <c r="F826" s="23"/>
      <c r="G826" s="23"/>
      <c r="H826" s="21"/>
      <c r="I826" s="24"/>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row>
    <row r="827" spans="1:82" ht="16.5" customHeight="1" x14ac:dyDescent="0.3">
      <c r="A827" s="23"/>
      <c r="B827" s="23"/>
      <c r="C827" s="23"/>
      <c r="D827" s="23"/>
      <c r="E827" s="23"/>
      <c r="F827" s="23"/>
      <c r="G827" s="23"/>
      <c r="H827" s="21"/>
      <c r="I827" s="24"/>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c r="BW827" s="21"/>
      <c r="BX827" s="21"/>
      <c r="BY827" s="21"/>
      <c r="BZ827" s="21"/>
      <c r="CA827" s="21"/>
      <c r="CB827" s="21"/>
      <c r="CC827" s="21"/>
      <c r="CD827" s="21"/>
    </row>
    <row r="828" spans="1:82" ht="16.5" customHeight="1" x14ac:dyDescent="0.3">
      <c r="A828" s="23"/>
      <c r="B828" s="23"/>
      <c r="C828" s="23"/>
      <c r="D828" s="23"/>
      <c r="E828" s="23"/>
      <c r="F828" s="23"/>
      <c r="G828" s="23"/>
      <c r="H828" s="21"/>
      <c r="I828" s="24"/>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c r="BF828" s="21"/>
      <c r="BG828" s="21"/>
      <c r="BH828" s="21"/>
      <c r="BI828" s="21"/>
      <c r="BJ828" s="21"/>
      <c r="BK828" s="21"/>
      <c r="BL828" s="21"/>
      <c r="BM828" s="21"/>
      <c r="BN828" s="21"/>
      <c r="BO828" s="21"/>
      <c r="BP828" s="21"/>
      <c r="BQ828" s="21"/>
      <c r="BR828" s="21"/>
      <c r="BS828" s="21"/>
      <c r="BT828" s="21"/>
      <c r="BU828" s="21"/>
      <c r="BV828" s="21"/>
      <c r="BW828" s="21"/>
      <c r="BX828" s="21"/>
      <c r="BY828" s="21"/>
      <c r="BZ828" s="21"/>
      <c r="CA828" s="21"/>
      <c r="CB828" s="21"/>
      <c r="CC828" s="21"/>
      <c r="CD828" s="21"/>
    </row>
    <row r="829" spans="1:82" ht="16.5" customHeight="1" x14ac:dyDescent="0.3">
      <c r="A829" s="23"/>
      <c r="B829" s="23"/>
      <c r="C829" s="23"/>
      <c r="D829" s="23"/>
      <c r="E829" s="23"/>
      <c r="F829" s="23"/>
      <c r="G829" s="23"/>
      <c r="H829" s="21"/>
      <c r="I829" s="24"/>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c r="BW829" s="21"/>
      <c r="BX829" s="21"/>
      <c r="BY829" s="21"/>
      <c r="BZ829" s="21"/>
      <c r="CA829" s="21"/>
      <c r="CB829" s="21"/>
      <c r="CC829" s="21"/>
      <c r="CD829" s="21"/>
    </row>
    <row r="830" spans="1:82" ht="16.5" customHeight="1" x14ac:dyDescent="0.3">
      <c r="A830" s="23"/>
      <c r="B830" s="23"/>
      <c r="C830" s="23"/>
      <c r="D830" s="23"/>
      <c r="E830" s="23"/>
      <c r="F830" s="23"/>
      <c r="G830" s="23"/>
      <c r="H830" s="21"/>
      <c r="I830" s="24"/>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c r="BF830" s="21"/>
      <c r="BG830" s="21"/>
      <c r="BH830" s="21"/>
      <c r="BI830" s="21"/>
      <c r="BJ830" s="21"/>
      <c r="BK830" s="21"/>
      <c r="BL830" s="21"/>
      <c r="BM830" s="21"/>
      <c r="BN830" s="21"/>
      <c r="BO830" s="21"/>
      <c r="BP830" s="21"/>
      <c r="BQ830" s="21"/>
      <c r="BR830" s="21"/>
      <c r="BS830" s="21"/>
      <c r="BT830" s="21"/>
      <c r="BU830" s="21"/>
      <c r="BV830" s="21"/>
      <c r="BW830" s="21"/>
      <c r="BX830" s="21"/>
      <c r="BY830" s="21"/>
      <c r="BZ830" s="21"/>
      <c r="CA830" s="21"/>
      <c r="CB830" s="21"/>
      <c r="CC830" s="21"/>
      <c r="CD830" s="21"/>
    </row>
    <row r="831" spans="1:82" ht="16.5" customHeight="1" x14ac:dyDescent="0.3">
      <c r="A831" s="23"/>
      <c r="B831" s="23"/>
      <c r="C831" s="23"/>
      <c r="D831" s="23"/>
      <c r="E831" s="23"/>
      <c r="F831" s="23"/>
      <c r="G831" s="23"/>
      <c r="H831" s="21"/>
      <c r="I831" s="24"/>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c r="BW831" s="21"/>
      <c r="BX831" s="21"/>
      <c r="BY831" s="21"/>
      <c r="BZ831" s="21"/>
      <c r="CA831" s="21"/>
      <c r="CB831" s="21"/>
      <c r="CC831" s="21"/>
      <c r="CD831" s="21"/>
    </row>
    <row r="832" spans="1:82" ht="16.5" customHeight="1" x14ac:dyDescent="0.3">
      <c r="A832" s="23"/>
      <c r="B832" s="23"/>
      <c r="C832" s="23"/>
      <c r="D832" s="23"/>
      <c r="E832" s="23"/>
      <c r="F832" s="23"/>
      <c r="G832" s="23"/>
      <c r="H832" s="21"/>
      <c r="I832" s="24"/>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c r="BW832" s="21"/>
      <c r="BX832" s="21"/>
      <c r="BY832" s="21"/>
      <c r="BZ832" s="21"/>
      <c r="CA832" s="21"/>
      <c r="CB832" s="21"/>
      <c r="CC832" s="21"/>
      <c r="CD832" s="21"/>
    </row>
    <row r="833" spans="1:82" ht="16.5" customHeight="1" x14ac:dyDescent="0.3">
      <c r="A833" s="23"/>
      <c r="B833" s="23"/>
      <c r="C833" s="23"/>
      <c r="D833" s="23"/>
      <c r="E833" s="23"/>
      <c r="F833" s="23"/>
      <c r="G833" s="23"/>
      <c r="H833" s="21"/>
      <c r="I833" s="24"/>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c r="BW833" s="21"/>
      <c r="BX833" s="21"/>
      <c r="BY833" s="21"/>
      <c r="BZ833" s="21"/>
      <c r="CA833" s="21"/>
      <c r="CB833" s="21"/>
      <c r="CC833" s="21"/>
      <c r="CD833" s="21"/>
    </row>
    <row r="834" spans="1:82" ht="16.5" customHeight="1" x14ac:dyDescent="0.3">
      <c r="A834" s="23"/>
      <c r="B834" s="23"/>
      <c r="C834" s="23"/>
      <c r="D834" s="23"/>
      <c r="E834" s="23"/>
      <c r="F834" s="23"/>
      <c r="G834" s="23"/>
      <c r="H834" s="21"/>
      <c r="I834" s="24"/>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c r="BW834" s="21"/>
      <c r="BX834" s="21"/>
      <c r="BY834" s="21"/>
      <c r="BZ834" s="21"/>
      <c r="CA834" s="21"/>
      <c r="CB834" s="21"/>
      <c r="CC834" s="21"/>
      <c r="CD834" s="21"/>
    </row>
    <row r="835" spans="1:82" ht="16.5" customHeight="1" x14ac:dyDescent="0.3">
      <c r="A835" s="23"/>
      <c r="B835" s="23"/>
      <c r="C835" s="23"/>
      <c r="D835" s="23"/>
      <c r="E835" s="23"/>
      <c r="F835" s="23"/>
      <c r="G835" s="23"/>
      <c r="H835" s="21"/>
      <c r="I835" s="24"/>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c r="BW835" s="21"/>
      <c r="BX835" s="21"/>
      <c r="BY835" s="21"/>
      <c r="BZ835" s="21"/>
      <c r="CA835" s="21"/>
      <c r="CB835" s="21"/>
      <c r="CC835" s="21"/>
      <c r="CD835" s="21"/>
    </row>
    <row r="836" spans="1:82" ht="16.5" customHeight="1" x14ac:dyDescent="0.3">
      <c r="A836" s="23"/>
      <c r="B836" s="23"/>
      <c r="C836" s="23"/>
      <c r="D836" s="23"/>
      <c r="E836" s="23"/>
      <c r="F836" s="23"/>
      <c r="G836" s="23"/>
      <c r="H836" s="21"/>
      <c r="I836" s="24"/>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row>
    <row r="837" spans="1:82" ht="16.5" customHeight="1" x14ac:dyDescent="0.3">
      <c r="A837" s="23"/>
      <c r="B837" s="23"/>
      <c r="C837" s="23"/>
      <c r="D837" s="23"/>
      <c r="E837" s="23"/>
      <c r="F837" s="23"/>
      <c r="G837" s="23"/>
      <c r="H837" s="21"/>
      <c r="I837" s="24"/>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c r="BW837" s="21"/>
      <c r="BX837" s="21"/>
      <c r="BY837" s="21"/>
      <c r="BZ837" s="21"/>
      <c r="CA837" s="21"/>
      <c r="CB837" s="21"/>
      <c r="CC837" s="21"/>
      <c r="CD837" s="21"/>
    </row>
    <row r="838" spans="1:82" ht="16.5" customHeight="1" x14ac:dyDescent="0.3">
      <c r="A838" s="23"/>
      <c r="B838" s="23"/>
      <c r="C838" s="23"/>
      <c r="D838" s="23"/>
      <c r="E838" s="23"/>
      <c r="F838" s="23"/>
      <c r="G838" s="23"/>
      <c r="H838" s="21"/>
      <c r="I838" s="24"/>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c r="BW838" s="21"/>
      <c r="BX838" s="21"/>
      <c r="BY838" s="21"/>
      <c r="BZ838" s="21"/>
      <c r="CA838" s="21"/>
      <c r="CB838" s="21"/>
      <c r="CC838" s="21"/>
      <c r="CD838" s="21"/>
    </row>
    <row r="839" spans="1:82" ht="16.5" customHeight="1" x14ac:dyDescent="0.3">
      <c r="A839" s="23"/>
      <c r="B839" s="23"/>
      <c r="C839" s="23"/>
      <c r="D839" s="23"/>
      <c r="E839" s="23"/>
      <c r="F839" s="23"/>
      <c r="G839" s="23"/>
      <c r="H839" s="21"/>
      <c r="I839" s="24"/>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c r="BW839" s="21"/>
      <c r="BX839" s="21"/>
      <c r="BY839" s="21"/>
      <c r="BZ839" s="21"/>
      <c r="CA839" s="21"/>
      <c r="CB839" s="21"/>
      <c r="CC839" s="21"/>
      <c r="CD839" s="21"/>
    </row>
    <row r="840" spans="1:82" ht="16.5" customHeight="1" x14ac:dyDescent="0.3">
      <c r="A840" s="23"/>
      <c r="B840" s="23"/>
      <c r="C840" s="23"/>
      <c r="D840" s="23"/>
      <c r="E840" s="23"/>
      <c r="F840" s="23"/>
      <c r="G840" s="23"/>
      <c r="H840" s="21"/>
      <c r="I840" s="24"/>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c r="BW840" s="21"/>
      <c r="BX840" s="21"/>
      <c r="BY840" s="21"/>
      <c r="BZ840" s="21"/>
      <c r="CA840" s="21"/>
      <c r="CB840" s="21"/>
      <c r="CC840" s="21"/>
      <c r="CD840" s="21"/>
    </row>
    <row r="841" spans="1:82" ht="16.5" customHeight="1" x14ac:dyDescent="0.3">
      <c r="A841" s="23"/>
      <c r="B841" s="23"/>
      <c r="C841" s="23"/>
      <c r="D841" s="23"/>
      <c r="E841" s="23"/>
      <c r="F841" s="23"/>
      <c r="G841" s="23"/>
      <c r="H841" s="21"/>
      <c r="I841" s="24"/>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c r="BW841" s="21"/>
      <c r="BX841" s="21"/>
      <c r="BY841" s="21"/>
      <c r="BZ841" s="21"/>
      <c r="CA841" s="21"/>
      <c r="CB841" s="21"/>
      <c r="CC841" s="21"/>
      <c r="CD841" s="21"/>
    </row>
    <row r="842" spans="1:82" ht="16.5" customHeight="1" x14ac:dyDescent="0.3">
      <c r="A842" s="23"/>
      <c r="B842" s="23"/>
      <c r="C842" s="23"/>
      <c r="D842" s="23"/>
      <c r="E842" s="23"/>
      <c r="F842" s="23"/>
      <c r="G842" s="23"/>
      <c r="H842" s="21"/>
      <c r="I842" s="24"/>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c r="BW842" s="21"/>
      <c r="BX842" s="21"/>
      <c r="BY842" s="21"/>
      <c r="BZ842" s="21"/>
      <c r="CA842" s="21"/>
      <c r="CB842" s="21"/>
      <c r="CC842" s="21"/>
      <c r="CD842" s="21"/>
    </row>
    <row r="843" spans="1:82" ht="16.5" customHeight="1" x14ac:dyDescent="0.3">
      <c r="A843" s="23"/>
      <c r="B843" s="23"/>
      <c r="C843" s="23"/>
      <c r="D843" s="23"/>
      <c r="E843" s="23"/>
      <c r="F843" s="23"/>
      <c r="G843" s="23"/>
      <c r="H843" s="21"/>
      <c r="I843" s="24"/>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c r="BW843" s="21"/>
      <c r="BX843" s="21"/>
      <c r="BY843" s="21"/>
      <c r="BZ843" s="21"/>
      <c r="CA843" s="21"/>
      <c r="CB843" s="21"/>
      <c r="CC843" s="21"/>
      <c r="CD843" s="21"/>
    </row>
    <row r="844" spans="1:82" ht="16.5" customHeight="1" x14ac:dyDescent="0.3">
      <c r="A844" s="23"/>
      <c r="B844" s="23"/>
      <c r="C844" s="23"/>
      <c r="D844" s="23"/>
      <c r="E844" s="23"/>
      <c r="F844" s="23"/>
      <c r="G844" s="23"/>
      <c r="H844" s="21"/>
      <c r="I844" s="24"/>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21"/>
      <c r="AV844" s="21"/>
      <c r="AW844" s="21"/>
      <c r="AX844" s="21"/>
      <c r="AY844" s="21"/>
      <c r="AZ844" s="21"/>
      <c r="BA844" s="21"/>
      <c r="BB844" s="21"/>
      <c r="BC844" s="21"/>
      <c r="BD844" s="21"/>
      <c r="BE844" s="21"/>
      <c r="BF844" s="21"/>
      <c r="BG844" s="21"/>
      <c r="BH844" s="21"/>
      <c r="BI844" s="21"/>
      <c r="BJ844" s="21"/>
      <c r="BK844" s="21"/>
      <c r="BL844" s="21"/>
      <c r="BM844" s="21"/>
      <c r="BN844" s="21"/>
      <c r="BO844" s="21"/>
      <c r="BP844" s="21"/>
      <c r="BQ844" s="21"/>
      <c r="BR844" s="21"/>
      <c r="BS844" s="21"/>
      <c r="BT844" s="21"/>
      <c r="BU844" s="21"/>
      <c r="BV844" s="21"/>
      <c r="BW844" s="21"/>
      <c r="BX844" s="21"/>
      <c r="BY844" s="21"/>
      <c r="BZ844" s="21"/>
      <c r="CA844" s="21"/>
      <c r="CB844" s="21"/>
      <c r="CC844" s="21"/>
      <c r="CD844" s="21"/>
    </row>
    <row r="845" spans="1:82" ht="16.5" customHeight="1" x14ac:dyDescent="0.3">
      <c r="A845" s="23"/>
      <c r="B845" s="23"/>
      <c r="C845" s="23"/>
      <c r="D845" s="23"/>
      <c r="E845" s="23"/>
      <c r="F845" s="23"/>
      <c r="G845" s="23"/>
      <c r="H845" s="21"/>
      <c r="I845" s="24"/>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21"/>
      <c r="AV845" s="21"/>
      <c r="AW845" s="21"/>
      <c r="AX845" s="21"/>
      <c r="AY845" s="21"/>
      <c r="AZ845" s="21"/>
      <c r="BA845" s="21"/>
      <c r="BB845" s="21"/>
      <c r="BC845" s="21"/>
      <c r="BD845" s="21"/>
      <c r="BE845" s="21"/>
      <c r="BF845" s="21"/>
      <c r="BG845" s="21"/>
      <c r="BH845" s="21"/>
      <c r="BI845" s="21"/>
      <c r="BJ845" s="21"/>
      <c r="BK845" s="21"/>
      <c r="BL845" s="21"/>
      <c r="BM845" s="21"/>
      <c r="BN845" s="21"/>
      <c r="BO845" s="21"/>
      <c r="BP845" s="21"/>
      <c r="BQ845" s="21"/>
      <c r="BR845" s="21"/>
      <c r="BS845" s="21"/>
      <c r="BT845" s="21"/>
      <c r="BU845" s="21"/>
      <c r="BV845" s="21"/>
      <c r="BW845" s="21"/>
      <c r="BX845" s="21"/>
      <c r="BY845" s="21"/>
      <c r="BZ845" s="21"/>
      <c r="CA845" s="21"/>
      <c r="CB845" s="21"/>
      <c r="CC845" s="21"/>
      <c r="CD845" s="21"/>
    </row>
    <row r="846" spans="1:82" ht="16.5" customHeight="1" x14ac:dyDescent="0.3">
      <c r="A846" s="23"/>
      <c r="B846" s="23"/>
      <c r="C846" s="23"/>
      <c r="D846" s="23"/>
      <c r="E846" s="23"/>
      <c r="F846" s="23"/>
      <c r="G846" s="23"/>
      <c r="H846" s="21"/>
      <c r="I846" s="24"/>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row>
    <row r="847" spans="1:82" ht="16.5" customHeight="1" x14ac:dyDescent="0.3">
      <c r="A847" s="23"/>
      <c r="B847" s="23"/>
      <c r="C847" s="23"/>
      <c r="D847" s="23"/>
      <c r="E847" s="23"/>
      <c r="F847" s="23"/>
      <c r="G847" s="23"/>
      <c r="H847" s="21"/>
      <c r="I847" s="24"/>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c r="BW847" s="21"/>
      <c r="BX847" s="21"/>
      <c r="BY847" s="21"/>
      <c r="BZ847" s="21"/>
      <c r="CA847" s="21"/>
      <c r="CB847" s="21"/>
      <c r="CC847" s="21"/>
      <c r="CD847" s="21"/>
    </row>
    <row r="848" spans="1:82" ht="16.5" customHeight="1" x14ac:dyDescent="0.3">
      <c r="A848" s="23"/>
      <c r="B848" s="23"/>
      <c r="C848" s="23"/>
      <c r="D848" s="23"/>
      <c r="E848" s="23"/>
      <c r="F848" s="23"/>
      <c r="G848" s="23"/>
      <c r="H848" s="21"/>
      <c r="I848" s="24"/>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c r="BW848" s="21"/>
      <c r="BX848" s="21"/>
      <c r="BY848" s="21"/>
      <c r="BZ848" s="21"/>
      <c r="CA848" s="21"/>
      <c r="CB848" s="21"/>
      <c r="CC848" s="21"/>
      <c r="CD848" s="21"/>
    </row>
    <row r="849" spans="1:82" ht="16.5" customHeight="1" x14ac:dyDescent="0.3">
      <c r="A849" s="23"/>
      <c r="B849" s="23"/>
      <c r="C849" s="23"/>
      <c r="D849" s="23"/>
      <c r="E849" s="23"/>
      <c r="F849" s="23"/>
      <c r="G849" s="23"/>
      <c r="H849" s="21"/>
      <c r="I849" s="24"/>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21"/>
      <c r="AV849" s="21"/>
      <c r="AW849" s="21"/>
      <c r="AX849" s="21"/>
      <c r="AY849" s="21"/>
      <c r="AZ849" s="21"/>
      <c r="BA849" s="21"/>
      <c r="BB849" s="21"/>
      <c r="BC849" s="21"/>
      <c r="BD849" s="21"/>
      <c r="BE849" s="21"/>
      <c r="BF849" s="21"/>
      <c r="BG849" s="21"/>
      <c r="BH849" s="21"/>
      <c r="BI849" s="21"/>
      <c r="BJ849" s="21"/>
      <c r="BK849" s="21"/>
      <c r="BL849" s="21"/>
      <c r="BM849" s="21"/>
      <c r="BN849" s="21"/>
      <c r="BO849" s="21"/>
      <c r="BP849" s="21"/>
      <c r="BQ849" s="21"/>
      <c r="BR849" s="21"/>
      <c r="BS849" s="21"/>
      <c r="BT849" s="21"/>
      <c r="BU849" s="21"/>
      <c r="BV849" s="21"/>
      <c r="BW849" s="21"/>
      <c r="BX849" s="21"/>
      <c r="BY849" s="21"/>
      <c r="BZ849" s="21"/>
      <c r="CA849" s="21"/>
      <c r="CB849" s="21"/>
      <c r="CC849" s="21"/>
      <c r="CD849" s="21"/>
    </row>
    <row r="850" spans="1:82" ht="16.5" customHeight="1" x14ac:dyDescent="0.3">
      <c r="A850" s="23"/>
      <c r="B850" s="23"/>
      <c r="C850" s="23"/>
      <c r="D850" s="23"/>
      <c r="E850" s="23"/>
      <c r="F850" s="23"/>
      <c r="G850" s="23"/>
      <c r="H850" s="21"/>
      <c r="I850" s="24"/>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21"/>
      <c r="AV850" s="21"/>
      <c r="AW850" s="21"/>
      <c r="AX850" s="21"/>
      <c r="AY850" s="21"/>
      <c r="AZ850" s="21"/>
      <c r="BA850" s="21"/>
      <c r="BB850" s="21"/>
      <c r="BC850" s="21"/>
      <c r="BD850" s="21"/>
      <c r="BE850" s="21"/>
      <c r="BF850" s="21"/>
      <c r="BG850" s="21"/>
      <c r="BH850" s="21"/>
      <c r="BI850" s="21"/>
      <c r="BJ850" s="21"/>
      <c r="BK850" s="21"/>
      <c r="BL850" s="21"/>
      <c r="BM850" s="21"/>
      <c r="BN850" s="21"/>
      <c r="BO850" s="21"/>
      <c r="BP850" s="21"/>
      <c r="BQ850" s="21"/>
      <c r="BR850" s="21"/>
      <c r="BS850" s="21"/>
      <c r="BT850" s="21"/>
      <c r="BU850" s="21"/>
      <c r="BV850" s="21"/>
      <c r="BW850" s="21"/>
      <c r="BX850" s="21"/>
      <c r="BY850" s="21"/>
      <c r="BZ850" s="21"/>
      <c r="CA850" s="21"/>
      <c r="CB850" s="21"/>
      <c r="CC850" s="21"/>
      <c r="CD850" s="21"/>
    </row>
    <row r="851" spans="1:82" ht="16.5" customHeight="1" x14ac:dyDescent="0.3">
      <c r="A851" s="23"/>
      <c r="B851" s="23"/>
      <c r="C851" s="23"/>
      <c r="D851" s="23"/>
      <c r="E851" s="23"/>
      <c r="F851" s="23"/>
      <c r="G851" s="23"/>
      <c r="H851" s="21"/>
      <c r="I851" s="24"/>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c r="BF851" s="21"/>
      <c r="BG851" s="21"/>
      <c r="BH851" s="21"/>
      <c r="BI851" s="21"/>
      <c r="BJ851" s="21"/>
      <c r="BK851" s="21"/>
      <c r="BL851" s="21"/>
      <c r="BM851" s="21"/>
      <c r="BN851" s="21"/>
      <c r="BO851" s="21"/>
      <c r="BP851" s="21"/>
      <c r="BQ851" s="21"/>
      <c r="BR851" s="21"/>
      <c r="BS851" s="21"/>
      <c r="BT851" s="21"/>
      <c r="BU851" s="21"/>
      <c r="BV851" s="21"/>
      <c r="BW851" s="21"/>
      <c r="BX851" s="21"/>
      <c r="BY851" s="21"/>
      <c r="BZ851" s="21"/>
      <c r="CA851" s="21"/>
      <c r="CB851" s="21"/>
      <c r="CC851" s="21"/>
      <c r="CD851" s="21"/>
    </row>
    <row r="852" spans="1:82" ht="16.5" customHeight="1" x14ac:dyDescent="0.3">
      <c r="A852" s="23"/>
      <c r="B852" s="23"/>
      <c r="C852" s="23"/>
      <c r="D852" s="23"/>
      <c r="E852" s="23"/>
      <c r="F852" s="23"/>
      <c r="G852" s="23"/>
      <c r="H852" s="21"/>
      <c r="I852" s="24"/>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c r="BF852" s="21"/>
      <c r="BG852" s="21"/>
      <c r="BH852" s="21"/>
      <c r="BI852" s="21"/>
      <c r="BJ852" s="21"/>
      <c r="BK852" s="21"/>
      <c r="BL852" s="21"/>
      <c r="BM852" s="21"/>
      <c r="BN852" s="21"/>
      <c r="BO852" s="21"/>
      <c r="BP852" s="21"/>
      <c r="BQ852" s="21"/>
      <c r="BR852" s="21"/>
      <c r="BS852" s="21"/>
      <c r="BT852" s="21"/>
      <c r="BU852" s="21"/>
      <c r="BV852" s="21"/>
      <c r="BW852" s="21"/>
      <c r="BX852" s="21"/>
      <c r="BY852" s="21"/>
      <c r="BZ852" s="21"/>
      <c r="CA852" s="21"/>
      <c r="CB852" s="21"/>
      <c r="CC852" s="21"/>
      <c r="CD852" s="21"/>
    </row>
    <row r="853" spans="1:82" ht="16.5" customHeight="1" x14ac:dyDescent="0.3">
      <c r="A853" s="23"/>
      <c r="B853" s="23"/>
      <c r="C853" s="23"/>
      <c r="D853" s="23"/>
      <c r="E853" s="23"/>
      <c r="F853" s="23"/>
      <c r="G853" s="23"/>
      <c r="H853" s="21"/>
      <c r="I853" s="24"/>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c r="BW853" s="21"/>
      <c r="BX853" s="21"/>
      <c r="BY853" s="21"/>
      <c r="BZ853" s="21"/>
      <c r="CA853" s="21"/>
      <c r="CB853" s="21"/>
      <c r="CC853" s="21"/>
      <c r="CD853" s="21"/>
    </row>
    <row r="854" spans="1:82" ht="16.5" customHeight="1" x14ac:dyDescent="0.3">
      <c r="A854" s="23"/>
      <c r="B854" s="23"/>
      <c r="C854" s="23"/>
      <c r="D854" s="23"/>
      <c r="E854" s="23"/>
      <c r="F854" s="23"/>
      <c r="G854" s="23"/>
      <c r="H854" s="21"/>
      <c r="I854" s="24"/>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c r="BF854" s="21"/>
      <c r="BG854" s="21"/>
      <c r="BH854" s="21"/>
      <c r="BI854" s="21"/>
      <c r="BJ854" s="21"/>
      <c r="BK854" s="21"/>
      <c r="BL854" s="21"/>
      <c r="BM854" s="21"/>
      <c r="BN854" s="21"/>
      <c r="BO854" s="21"/>
      <c r="BP854" s="21"/>
      <c r="BQ854" s="21"/>
      <c r="BR854" s="21"/>
      <c r="BS854" s="21"/>
      <c r="BT854" s="21"/>
      <c r="BU854" s="21"/>
      <c r="BV854" s="21"/>
      <c r="BW854" s="21"/>
      <c r="BX854" s="21"/>
      <c r="BY854" s="21"/>
      <c r="BZ854" s="21"/>
      <c r="CA854" s="21"/>
      <c r="CB854" s="21"/>
      <c r="CC854" s="21"/>
      <c r="CD854" s="21"/>
    </row>
    <row r="855" spans="1:82" ht="16.5" customHeight="1" x14ac:dyDescent="0.3">
      <c r="A855" s="23"/>
      <c r="B855" s="23"/>
      <c r="C855" s="23"/>
      <c r="D855" s="23"/>
      <c r="E855" s="23"/>
      <c r="F855" s="23"/>
      <c r="G855" s="23"/>
      <c r="H855" s="21"/>
      <c r="I855" s="24"/>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21"/>
      <c r="AV855" s="21"/>
      <c r="AW855" s="21"/>
      <c r="AX855" s="21"/>
      <c r="AY855" s="21"/>
      <c r="AZ855" s="21"/>
      <c r="BA855" s="21"/>
      <c r="BB855" s="21"/>
      <c r="BC855" s="21"/>
      <c r="BD855" s="21"/>
      <c r="BE855" s="21"/>
      <c r="BF855" s="21"/>
      <c r="BG855" s="21"/>
      <c r="BH855" s="21"/>
      <c r="BI855" s="21"/>
      <c r="BJ855" s="21"/>
      <c r="BK855" s="21"/>
      <c r="BL855" s="21"/>
      <c r="BM855" s="21"/>
      <c r="BN855" s="21"/>
      <c r="BO855" s="21"/>
      <c r="BP855" s="21"/>
      <c r="BQ855" s="21"/>
      <c r="BR855" s="21"/>
      <c r="BS855" s="21"/>
      <c r="BT855" s="21"/>
      <c r="BU855" s="21"/>
      <c r="BV855" s="21"/>
      <c r="BW855" s="21"/>
      <c r="BX855" s="21"/>
      <c r="BY855" s="21"/>
      <c r="BZ855" s="21"/>
      <c r="CA855" s="21"/>
      <c r="CB855" s="21"/>
      <c r="CC855" s="21"/>
      <c r="CD855" s="21"/>
    </row>
    <row r="856" spans="1:82" ht="16.5" customHeight="1" x14ac:dyDescent="0.3">
      <c r="A856" s="23"/>
      <c r="B856" s="23"/>
      <c r="C856" s="23"/>
      <c r="D856" s="23"/>
      <c r="E856" s="23"/>
      <c r="F856" s="23"/>
      <c r="G856" s="23"/>
      <c r="H856" s="21"/>
      <c r="I856" s="24"/>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row>
    <row r="857" spans="1:82" ht="16.5" customHeight="1" x14ac:dyDescent="0.3">
      <c r="A857" s="23"/>
      <c r="B857" s="23"/>
      <c r="C857" s="23"/>
      <c r="D857" s="23"/>
      <c r="E857" s="23"/>
      <c r="F857" s="23"/>
      <c r="G857" s="23"/>
      <c r="H857" s="21"/>
      <c r="I857" s="24"/>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21"/>
      <c r="AV857" s="21"/>
      <c r="AW857" s="21"/>
      <c r="AX857" s="21"/>
      <c r="AY857" s="21"/>
      <c r="AZ857" s="21"/>
      <c r="BA857" s="21"/>
      <c r="BB857" s="21"/>
      <c r="BC857" s="21"/>
      <c r="BD857" s="21"/>
      <c r="BE857" s="21"/>
      <c r="BF857" s="21"/>
      <c r="BG857" s="21"/>
      <c r="BH857" s="21"/>
      <c r="BI857" s="21"/>
      <c r="BJ857" s="21"/>
      <c r="BK857" s="21"/>
      <c r="BL857" s="21"/>
      <c r="BM857" s="21"/>
      <c r="BN857" s="21"/>
      <c r="BO857" s="21"/>
      <c r="BP857" s="21"/>
      <c r="BQ857" s="21"/>
      <c r="BR857" s="21"/>
      <c r="BS857" s="21"/>
      <c r="BT857" s="21"/>
      <c r="BU857" s="21"/>
      <c r="BV857" s="21"/>
      <c r="BW857" s="21"/>
      <c r="BX857" s="21"/>
      <c r="BY857" s="21"/>
      <c r="BZ857" s="21"/>
      <c r="CA857" s="21"/>
      <c r="CB857" s="21"/>
      <c r="CC857" s="21"/>
      <c r="CD857" s="21"/>
    </row>
    <row r="858" spans="1:82" ht="16.5" customHeight="1" x14ac:dyDescent="0.3">
      <c r="A858" s="23"/>
      <c r="B858" s="23"/>
      <c r="C858" s="23"/>
      <c r="D858" s="23"/>
      <c r="E858" s="23"/>
      <c r="F858" s="23"/>
      <c r="G858" s="23"/>
      <c r="H858" s="21"/>
      <c r="I858" s="24"/>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21"/>
      <c r="AV858" s="21"/>
      <c r="AW858" s="21"/>
      <c r="AX858" s="21"/>
      <c r="AY858" s="21"/>
      <c r="AZ858" s="21"/>
      <c r="BA858" s="21"/>
      <c r="BB858" s="21"/>
      <c r="BC858" s="21"/>
      <c r="BD858" s="21"/>
      <c r="BE858" s="21"/>
      <c r="BF858" s="21"/>
      <c r="BG858" s="21"/>
      <c r="BH858" s="21"/>
      <c r="BI858" s="21"/>
      <c r="BJ858" s="21"/>
      <c r="BK858" s="21"/>
      <c r="BL858" s="21"/>
      <c r="BM858" s="21"/>
      <c r="BN858" s="21"/>
      <c r="BO858" s="21"/>
      <c r="BP858" s="21"/>
      <c r="BQ858" s="21"/>
      <c r="BR858" s="21"/>
      <c r="BS858" s="21"/>
      <c r="BT858" s="21"/>
      <c r="BU858" s="21"/>
      <c r="BV858" s="21"/>
      <c r="BW858" s="21"/>
      <c r="BX858" s="21"/>
      <c r="BY858" s="21"/>
      <c r="BZ858" s="21"/>
      <c r="CA858" s="21"/>
      <c r="CB858" s="21"/>
      <c r="CC858" s="21"/>
      <c r="CD858" s="21"/>
    </row>
    <row r="859" spans="1:82" ht="16.5" customHeight="1" x14ac:dyDescent="0.3">
      <c r="A859" s="23"/>
      <c r="B859" s="23"/>
      <c r="C859" s="23"/>
      <c r="D859" s="23"/>
      <c r="E859" s="23"/>
      <c r="F859" s="23"/>
      <c r="G859" s="23"/>
      <c r="H859" s="21"/>
      <c r="I859" s="24"/>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c r="BF859" s="21"/>
      <c r="BG859" s="21"/>
      <c r="BH859" s="21"/>
      <c r="BI859" s="21"/>
      <c r="BJ859" s="21"/>
      <c r="BK859" s="21"/>
      <c r="BL859" s="21"/>
      <c r="BM859" s="21"/>
      <c r="BN859" s="21"/>
      <c r="BO859" s="21"/>
      <c r="BP859" s="21"/>
      <c r="BQ859" s="21"/>
      <c r="BR859" s="21"/>
      <c r="BS859" s="21"/>
      <c r="BT859" s="21"/>
      <c r="BU859" s="21"/>
      <c r="BV859" s="21"/>
      <c r="BW859" s="21"/>
      <c r="BX859" s="21"/>
      <c r="BY859" s="21"/>
      <c r="BZ859" s="21"/>
      <c r="CA859" s="21"/>
      <c r="CB859" s="21"/>
      <c r="CC859" s="21"/>
      <c r="CD859" s="21"/>
    </row>
    <row r="860" spans="1:82" ht="16.5" customHeight="1" x14ac:dyDescent="0.3">
      <c r="A860" s="23"/>
      <c r="B860" s="23"/>
      <c r="C860" s="23"/>
      <c r="D860" s="23"/>
      <c r="E860" s="23"/>
      <c r="F860" s="23"/>
      <c r="G860" s="23"/>
      <c r="H860" s="21"/>
      <c r="I860" s="24"/>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c r="BF860" s="21"/>
      <c r="BG860" s="21"/>
      <c r="BH860" s="21"/>
      <c r="BI860" s="21"/>
      <c r="BJ860" s="21"/>
      <c r="BK860" s="21"/>
      <c r="BL860" s="21"/>
      <c r="BM860" s="21"/>
      <c r="BN860" s="21"/>
      <c r="BO860" s="21"/>
      <c r="BP860" s="21"/>
      <c r="BQ860" s="21"/>
      <c r="BR860" s="21"/>
      <c r="BS860" s="21"/>
      <c r="BT860" s="21"/>
      <c r="BU860" s="21"/>
      <c r="BV860" s="21"/>
      <c r="BW860" s="21"/>
      <c r="BX860" s="21"/>
      <c r="BY860" s="21"/>
      <c r="BZ860" s="21"/>
      <c r="CA860" s="21"/>
      <c r="CB860" s="21"/>
      <c r="CC860" s="21"/>
      <c r="CD860" s="21"/>
    </row>
    <row r="861" spans="1:82" ht="16.5" customHeight="1" x14ac:dyDescent="0.3">
      <c r="A861" s="23"/>
      <c r="B861" s="23"/>
      <c r="C861" s="23"/>
      <c r="D861" s="23"/>
      <c r="E861" s="23"/>
      <c r="F861" s="23"/>
      <c r="G861" s="23"/>
      <c r="H861" s="21"/>
      <c r="I861" s="24"/>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21"/>
      <c r="AV861" s="21"/>
      <c r="AW861" s="21"/>
      <c r="AX861" s="21"/>
      <c r="AY861" s="21"/>
      <c r="AZ861" s="21"/>
      <c r="BA861" s="21"/>
      <c r="BB861" s="21"/>
      <c r="BC861" s="21"/>
      <c r="BD861" s="21"/>
      <c r="BE861" s="21"/>
      <c r="BF861" s="21"/>
      <c r="BG861" s="21"/>
      <c r="BH861" s="21"/>
      <c r="BI861" s="21"/>
      <c r="BJ861" s="21"/>
      <c r="BK861" s="21"/>
      <c r="BL861" s="21"/>
      <c r="BM861" s="21"/>
      <c r="BN861" s="21"/>
      <c r="BO861" s="21"/>
      <c r="BP861" s="21"/>
      <c r="BQ861" s="21"/>
      <c r="BR861" s="21"/>
      <c r="BS861" s="21"/>
      <c r="BT861" s="21"/>
      <c r="BU861" s="21"/>
      <c r="BV861" s="21"/>
      <c r="BW861" s="21"/>
      <c r="BX861" s="21"/>
      <c r="BY861" s="21"/>
      <c r="BZ861" s="21"/>
      <c r="CA861" s="21"/>
      <c r="CB861" s="21"/>
      <c r="CC861" s="21"/>
      <c r="CD861" s="21"/>
    </row>
    <row r="862" spans="1:82" ht="16.5" customHeight="1" x14ac:dyDescent="0.3">
      <c r="A862" s="23"/>
      <c r="B862" s="23"/>
      <c r="C862" s="23"/>
      <c r="D862" s="23"/>
      <c r="E862" s="23"/>
      <c r="F862" s="23"/>
      <c r="G862" s="23"/>
      <c r="H862" s="21"/>
      <c r="I862" s="24"/>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21"/>
      <c r="AV862" s="21"/>
      <c r="AW862" s="21"/>
      <c r="AX862" s="21"/>
      <c r="AY862" s="21"/>
      <c r="AZ862" s="21"/>
      <c r="BA862" s="21"/>
      <c r="BB862" s="21"/>
      <c r="BC862" s="21"/>
      <c r="BD862" s="21"/>
      <c r="BE862" s="21"/>
      <c r="BF862" s="21"/>
      <c r="BG862" s="21"/>
      <c r="BH862" s="21"/>
      <c r="BI862" s="21"/>
      <c r="BJ862" s="21"/>
      <c r="BK862" s="21"/>
      <c r="BL862" s="21"/>
      <c r="BM862" s="21"/>
      <c r="BN862" s="21"/>
      <c r="BO862" s="21"/>
      <c r="BP862" s="21"/>
      <c r="BQ862" s="21"/>
      <c r="BR862" s="21"/>
      <c r="BS862" s="21"/>
      <c r="BT862" s="21"/>
      <c r="BU862" s="21"/>
      <c r="BV862" s="21"/>
      <c r="BW862" s="21"/>
      <c r="BX862" s="21"/>
      <c r="BY862" s="21"/>
      <c r="BZ862" s="21"/>
      <c r="CA862" s="21"/>
      <c r="CB862" s="21"/>
      <c r="CC862" s="21"/>
      <c r="CD862" s="21"/>
    </row>
    <row r="863" spans="1:82" ht="16.5" customHeight="1" x14ac:dyDescent="0.3">
      <c r="A863" s="23"/>
      <c r="B863" s="23"/>
      <c r="C863" s="23"/>
      <c r="D863" s="23"/>
      <c r="E863" s="23"/>
      <c r="F863" s="23"/>
      <c r="G863" s="23"/>
      <c r="H863" s="21"/>
      <c r="I863" s="24"/>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21"/>
      <c r="AV863" s="21"/>
      <c r="AW863" s="21"/>
      <c r="AX863" s="21"/>
      <c r="AY863" s="21"/>
      <c r="AZ863" s="21"/>
      <c r="BA863" s="21"/>
      <c r="BB863" s="21"/>
      <c r="BC863" s="21"/>
      <c r="BD863" s="21"/>
      <c r="BE863" s="21"/>
      <c r="BF863" s="21"/>
      <c r="BG863" s="21"/>
      <c r="BH863" s="21"/>
      <c r="BI863" s="21"/>
      <c r="BJ863" s="21"/>
      <c r="BK863" s="21"/>
      <c r="BL863" s="21"/>
      <c r="BM863" s="21"/>
      <c r="BN863" s="21"/>
      <c r="BO863" s="21"/>
      <c r="BP863" s="21"/>
      <c r="BQ863" s="21"/>
      <c r="BR863" s="21"/>
      <c r="BS863" s="21"/>
      <c r="BT863" s="21"/>
      <c r="BU863" s="21"/>
      <c r="BV863" s="21"/>
      <c r="BW863" s="21"/>
      <c r="BX863" s="21"/>
      <c r="BY863" s="21"/>
      <c r="BZ863" s="21"/>
      <c r="CA863" s="21"/>
      <c r="CB863" s="21"/>
      <c r="CC863" s="21"/>
      <c r="CD863" s="21"/>
    </row>
    <row r="864" spans="1:82" ht="16.5" customHeight="1" x14ac:dyDescent="0.3">
      <c r="A864" s="23"/>
      <c r="B864" s="23"/>
      <c r="C864" s="23"/>
      <c r="D864" s="23"/>
      <c r="E864" s="23"/>
      <c r="F864" s="23"/>
      <c r="G864" s="23"/>
      <c r="H864" s="21"/>
      <c r="I864" s="24"/>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21"/>
      <c r="AV864" s="21"/>
      <c r="AW864" s="21"/>
      <c r="AX864" s="21"/>
      <c r="AY864" s="21"/>
      <c r="AZ864" s="21"/>
      <c r="BA864" s="21"/>
      <c r="BB864" s="21"/>
      <c r="BC864" s="21"/>
      <c r="BD864" s="21"/>
      <c r="BE864" s="21"/>
      <c r="BF864" s="21"/>
      <c r="BG864" s="21"/>
      <c r="BH864" s="21"/>
      <c r="BI864" s="21"/>
      <c r="BJ864" s="21"/>
      <c r="BK864" s="21"/>
      <c r="BL864" s="21"/>
      <c r="BM864" s="21"/>
      <c r="BN864" s="21"/>
      <c r="BO864" s="21"/>
      <c r="BP864" s="21"/>
      <c r="BQ864" s="21"/>
      <c r="BR864" s="21"/>
      <c r="BS864" s="21"/>
      <c r="BT864" s="21"/>
      <c r="BU864" s="21"/>
      <c r="BV864" s="21"/>
      <c r="BW864" s="21"/>
      <c r="BX864" s="21"/>
      <c r="BY864" s="21"/>
      <c r="BZ864" s="21"/>
      <c r="CA864" s="21"/>
      <c r="CB864" s="21"/>
      <c r="CC864" s="21"/>
      <c r="CD864" s="21"/>
    </row>
    <row r="865" spans="1:82" ht="16.5" customHeight="1" x14ac:dyDescent="0.3">
      <c r="A865" s="23"/>
      <c r="B865" s="23"/>
      <c r="C865" s="23"/>
      <c r="D865" s="23"/>
      <c r="E865" s="23"/>
      <c r="F865" s="23"/>
      <c r="G865" s="23"/>
      <c r="H865" s="21"/>
      <c r="I865" s="24"/>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21"/>
      <c r="BD865" s="21"/>
      <c r="BE865" s="21"/>
      <c r="BF865" s="21"/>
      <c r="BG865" s="21"/>
      <c r="BH865" s="21"/>
      <c r="BI865" s="21"/>
      <c r="BJ865" s="21"/>
      <c r="BK865" s="21"/>
      <c r="BL865" s="21"/>
      <c r="BM865" s="21"/>
      <c r="BN865" s="21"/>
      <c r="BO865" s="21"/>
      <c r="BP865" s="21"/>
      <c r="BQ865" s="21"/>
      <c r="BR865" s="21"/>
      <c r="BS865" s="21"/>
      <c r="BT865" s="21"/>
      <c r="BU865" s="21"/>
      <c r="BV865" s="21"/>
      <c r="BW865" s="21"/>
      <c r="BX865" s="21"/>
      <c r="BY865" s="21"/>
      <c r="BZ865" s="21"/>
      <c r="CA865" s="21"/>
      <c r="CB865" s="21"/>
      <c r="CC865" s="21"/>
      <c r="CD865" s="21"/>
    </row>
    <row r="866" spans="1:82" ht="16.5" customHeight="1" x14ac:dyDescent="0.3">
      <c r="A866" s="23"/>
      <c r="B866" s="23"/>
      <c r="C866" s="23"/>
      <c r="D866" s="23"/>
      <c r="E866" s="23"/>
      <c r="F866" s="23"/>
      <c r="G866" s="23"/>
      <c r="H866" s="21"/>
      <c r="I866" s="24"/>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row>
    <row r="867" spans="1:82" ht="16.5" customHeight="1" x14ac:dyDescent="0.3">
      <c r="A867" s="23"/>
      <c r="B867" s="23"/>
      <c r="C867" s="23"/>
      <c r="D867" s="23"/>
      <c r="E867" s="23"/>
      <c r="F867" s="23"/>
      <c r="G867" s="23"/>
      <c r="H867" s="21"/>
      <c r="I867" s="24"/>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c r="BF867" s="21"/>
      <c r="BG867" s="21"/>
      <c r="BH867" s="21"/>
      <c r="BI867" s="21"/>
      <c r="BJ867" s="21"/>
      <c r="BK867" s="21"/>
      <c r="BL867" s="21"/>
      <c r="BM867" s="21"/>
      <c r="BN867" s="21"/>
      <c r="BO867" s="21"/>
      <c r="BP867" s="21"/>
      <c r="BQ867" s="21"/>
      <c r="BR867" s="21"/>
      <c r="BS867" s="21"/>
      <c r="BT867" s="21"/>
      <c r="BU867" s="21"/>
      <c r="BV867" s="21"/>
      <c r="BW867" s="21"/>
      <c r="BX867" s="21"/>
      <c r="BY867" s="21"/>
      <c r="BZ867" s="21"/>
      <c r="CA867" s="21"/>
      <c r="CB867" s="21"/>
      <c r="CC867" s="21"/>
      <c r="CD867" s="21"/>
    </row>
    <row r="868" spans="1:82" ht="16.5" customHeight="1" x14ac:dyDescent="0.3">
      <c r="A868" s="23"/>
      <c r="B868" s="23"/>
      <c r="C868" s="23"/>
      <c r="D868" s="23"/>
      <c r="E868" s="23"/>
      <c r="F868" s="23"/>
      <c r="G868" s="23"/>
      <c r="H868" s="21"/>
      <c r="I868" s="24"/>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c r="BF868" s="21"/>
      <c r="BG868" s="21"/>
      <c r="BH868" s="21"/>
      <c r="BI868" s="21"/>
      <c r="BJ868" s="21"/>
      <c r="BK868" s="21"/>
      <c r="BL868" s="21"/>
      <c r="BM868" s="21"/>
      <c r="BN868" s="21"/>
      <c r="BO868" s="21"/>
      <c r="BP868" s="21"/>
      <c r="BQ868" s="21"/>
      <c r="BR868" s="21"/>
      <c r="BS868" s="21"/>
      <c r="BT868" s="21"/>
      <c r="BU868" s="21"/>
      <c r="BV868" s="21"/>
      <c r="BW868" s="21"/>
      <c r="BX868" s="21"/>
      <c r="BY868" s="21"/>
      <c r="BZ868" s="21"/>
      <c r="CA868" s="21"/>
      <c r="CB868" s="21"/>
      <c r="CC868" s="21"/>
      <c r="CD868" s="21"/>
    </row>
    <row r="869" spans="1:82" ht="16.5" customHeight="1" x14ac:dyDescent="0.3">
      <c r="A869" s="23"/>
      <c r="B869" s="23"/>
      <c r="C869" s="23"/>
      <c r="D869" s="23"/>
      <c r="E869" s="23"/>
      <c r="F869" s="23"/>
      <c r="G869" s="23"/>
      <c r="H869" s="21"/>
      <c r="I869" s="24"/>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c r="BF869" s="21"/>
      <c r="BG869" s="21"/>
      <c r="BH869" s="21"/>
      <c r="BI869" s="21"/>
      <c r="BJ869" s="21"/>
      <c r="BK869" s="21"/>
      <c r="BL869" s="21"/>
      <c r="BM869" s="21"/>
      <c r="BN869" s="21"/>
      <c r="BO869" s="21"/>
      <c r="BP869" s="21"/>
      <c r="BQ869" s="21"/>
      <c r="BR869" s="21"/>
      <c r="BS869" s="21"/>
      <c r="BT869" s="21"/>
      <c r="BU869" s="21"/>
      <c r="BV869" s="21"/>
      <c r="BW869" s="21"/>
      <c r="BX869" s="21"/>
      <c r="BY869" s="21"/>
      <c r="BZ869" s="21"/>
      <c r="CA869" s="21"/>
      <c r="CB869" s="21"/>
      <c r="CC869" s="21"/>
      <c r="CD869" s="21"/>
    </row>
    <row r="870" spans="1:82" ht="16.5" customHeight="1" x14ac:dyDescent="0.3">
      <c r="A870" s="23"/>
      <c r="B870" s="23"/>
      <c r="C870" s="23"/>
      <c r="D870" s="23"/>
      <c r="E870" s="23"/>
      <c r="F870" s="23"/>
      <c r="G870" s="23"/>
      <c r="H870" s="21"/>
      <c r="I870" s="24"/>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c r="BW870" s="21"/>
      <c r="BX870" s="21"/>
      <c r="BY870" s="21"/>
      <c r="BZ870" s="21"/>
      <c r="CA870" s="21"/>
      <c r="CB870" s="21"/>
      <c r="CC870" s="21"/>
      <c r="CD870" s="21"/>
    </row>
    <row r="871" spans="1:82" ht="16.5" customHeight="1" x14ac:dyDescent="0.3">
      <c r="A871" s="23"/>
      <c r="B871" s="23"/>
      <c r="C871" s="23"/>
      <c r="D871" s="23"/>
      <c r="E871" s="23"/>
      <c r="F871" s="23"/>
      <c r="G871" s="23"/>
      <c r="H871" s="21"/>
      <c r="I871" s="24"/>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c r="BW871" s="21"/>
      <c r="BX871" s="21"/>
      <c r="BY871" s="21"/>
      <c r="BZ871" s="21"/>
      <c r="CA871" s="21"/>
      <c r="CB871" s="21"/>
      <c r="CC871" s="21"/>
      <c r="CD871" s="21"/>
    </row>
    <row r="872" spans="1:82" ht="16.5" customHeight="1" x14ac:dyDescent="0.3">
      <c r="A872" s="23"/>
      <c r="B872" s="23"/>
      <c r="C872" s="23"/>
      <c r="D872" s="23"/>
      <c r="E872" s="23"/>
      <c r="F872" s="23"/>
      <c r="G872" s="23"/>
      <c r="H872" s="21"/>
      <c r="I872" s="24"/>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c r="BW872" s="21"/>
      <c r="BX872" s="21"/>
      <c r="BY872" s="21"/>
      <c r="BZ872" s="21"/>
      <c r="CA872" s="21"/>
      <c r="CB872" s="21"/>
      <c r="CC872" s="21"/>
      <c r="CD872" s="21"/>
    </row>
    <row r="873" spans="1:82" ht="16.5" customHeight="1" x14ac:dyDescent="0.3">
      <c r="A873" s="23"/>
      <c r="B873" s="23"/>
      <c r="C873" s="23"/>
      <c r="D873" s="23"/>
      <c r="E873" s="23"/>
      <c r="F873" s="23"/>
      <c r="G873" s="23"/>
      <c r="H873" s="21"/>
      <c r="I873" s="24"/>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c r="BW873" s="21"/>
      <c r="BX873" s="21"/>
      <c r="BY873" s="21"/>
      <c r="BZ873" s="21"/>
      <c r="CA873" s="21"/>
      <c r="CB873" s="21"/>
      <c r="CC873" s="21"/>
      <c r="CD873" s="21"/>
    </row>
    <row r="874" spans="1:82" ht="16.5" customHeight="1" x14ac:dyDescent="0.3">
      <c r="A874" s="23"/>
      <c r="B874" s="23"/>
      <c r="C874" s="23"/>
      <c r="D874" s="23"/>
      <c r="E874" s="23"/>
      <c r="F874" s="23"/>
      <c r="G874" s="23"/>
      <c r="H874" s="21"/>
      <c r="I874" s="24"/>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c r="BW874" s="21"/>
      <c r="BX874" s="21"/>
      <c r="BY874" s="21"/>
      <c r="BZ874" s="21"/>
      <c r="CA874" s="21"/>
      <c r="CB874" s="21"/>
      <c r="CC874" s="21"/>
      <c r="CD874" s="21"/>
    </row>
    <row r="875" spans="1:82" ht="16.5" customHeight="1" x14ac:dyDescent="0.3">
      <c r="A875" s="23"/>
      <c r="B875" s="23"/>
      <c r="C875" s="23"/>
      <c r="D875" s="23"/>
      <c r="E875" s="23"/>
      <c r="F875" s="23"/>
      <c r="G875" s="23"/>
      <c r="H875" s="21"/>
      <c r="I875" s="24"/>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c r="BW875" s="21"/>
      <c r="BX875" s="21"/>
      <c r="BY875" s="21"/>
      <c r="BZ875" s="21"/>
      <c r="CA875" s="21"/>
      <c r="CB875" s="21"/>
      <c r="CC875" s="21"/>
      <c r="CD875" s="21"/>
    </row>
    <row r="876" spans="1:82" ht="16.5" customHeight="1" x14ac:dyDescent="0.3">
      <c r="A876" s="23"/>
      <c r="B876" s="23"/>
      <c r="C876" s="23"/>
      <c r="D876" s="23"/>
      <c r="E876" s="23"/>
      <c r="F876" s="23"/>
      <c r="G876" s="23"/>
      <c r="H876" s="21"/>
      <c r="I876" s="24"/>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row>
    <row r="877" spans="1:82" ht="16.5" customHeight="1" x14ac:dyDescent="0.3">
      <c r="A877" s="23"/>
      <c r="B877" s="23"/>
      <c r="C877" s="23"/>
      <c r="D877" s="23"/>
      <c r="E877" s="23"/>
      <c r="F877" s="23"/>
      <c r="G877" s="23"/>
      <c r="H877" s="21"/>
      <c r="I877" s="24"/>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c r="BW877" s="21"/>
      <c r="BX877" s="21"/>
      <c r="BY877" s="21"/>
      <c r="BZ877" s="21"/>
      <c r="CA877" s="21"/>
      <c r="CB877" s="21"/>
      <c r="CC877" s="21"/>
      <c r="CD877" s="21"/>
    </row>
    <row r="878" spans="1:82" ht="16.5" customHeight="1" x14ac:dyDescent="0.3">
      <c r="A878" s="23"/>
      <c r="B878" s="23"/>
      <c r="C878" s="23"/>
      <c r="D878" s="23"/>
      <c r="E878" s="23"/>
      <c r="F878" s="23"/>
      <c r="G878" s="23"/>
      <c r="H878" s="21"/>
      <c r="I878" s="24"/>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21"/>
      <c r="BD878" s="21"/>
      <c r="BE878" s="21"/>
      <c r="BF878" s="21"/>
      <c r="BG878" s="21"/>
      <c r="BH878" s="21"/>
      <c r="BI878" s="21"/>
      <c r="BJ878" s="21"/>
      <c r="BK878" s="21"/>
      <c r="BL878" s="21"/>
      <c r="BM878" s="21"/>
      <c r="BN878" s="21"/>
      <c r="BO878" s="21"/>
      <c r="BP878" s="21"/>
      <c r="BQ878" s="21"/>
      <c r="BR878" s="21"/>
      <c r="BS878" s="21"/>
      <c r="BT878" s="21"/>
      <c r="BU878" s="21"/>
      <c r="BV878" s="21"/>
      <c r="BW878" s="21"/>
      <c r="BX878" s="21"/>
      <c r="BY878" s="21"/>
      <c r="BZ878" s="21"/>
      <c r="CA878" s="21"/>
      <c r="CB878" s="21"/>
      <c r="CC878" s="21"/>
      <c r="CD878" s="21"/>
    </row>
    <row r="879" spans="1:82" ht="16.5" customHeight="1" x14ac:dyDescent="0.3">
      <c r="A879" s="23"/>
      <c r="B879" s="23"/>
      <c r="C879" s="23"/>
      <c r="D879" s="23"/>
      <c r="E879" s="23"/>
      <c r="F879" s="23"/>
      <c r="G879" s="23"/>
      <c r="H879" s="21"/>
      <c r="I879" s="24"/>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c r="BW879" s="21"/>
      <c r="BX879" s="21"/>
      <c r="BY879" s="21"/>
      <c r="BZ879" s="21"/>
      <c r="CA879" s="21"/>
      <c r="CB879" s="21"/>
      <c r="CC879" s="21"/>
      <c r="CD879" s="21"/>
    </row>
    <row r="880" spans="1:82" ht="16.5" customHeight="1" x14ac:dyDescent="0.3">
      <c r="A880" s="23"/>
      <c r="B880" s="23"/>
      <c r="C880" s="23"/>
      <c r="D880" s="23"/>
      <c r="E880" s="23"/>
      <c r="F880" s="23"/>
      <c r="G880" s="23"/>
      <c r="H880" s="21"/>
      <c r="I880" s="24"/>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21"/>
      <c r="BD880" s="21"/>
      <c r="BE880" s="21"/>
      <c r="BF880" s="21"/>
      <c r="BG880" s="21"/>
      <c r="BH880" s="21"/>
      <c r="BI880" s="21"/>
      <c r="BJ880" s="21"/>
      <c r="BK880" s="21"/>
      <c r="BL880" s="21"/>
      <c r="BM880" s="21"/>
      <c r="BN880" s="21"/>
      <c r="BO880" s="21"/>
      <c r="BP880" s="21"/>
      <c r="BQ880" s="21"/>
      <c r="BR880" s="21"/>
      <c r="BS880" s="21"/>
      <c r="BT880" s="21"/>
      <c r="BU880" s="21"/>
      <c r="BV880" s="21"/>
      <c r="BW880" s="21"/>
      <c r="BX880" s="21"/>
      <c r="BY880" s="21"/>
      <c r="BZ880" s="21"/>
      <c r="CA880" s="21"/>
      <c r="CB880" s="21"/>
      <c r="CC880" s="21"/>
      <c r="CD880" s="21"/>
    </row>
    <row r="881" spans="1:82" ht="16.5" customHeight="1" x14ac:dyDescent="0.3">
      <c r="A881" s="23"/>
      <c r="B881" s="23"/>
      <c r="C881" s="23"/>
      <c r="D881" s="23"/>
      <c r="E881" s="23"/>
      <c r="F881" s="23"/>
      <c r="G881" s="23"/>
      <c r="H881" s="21"/>
      <c r="I881" s="24"/>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c r="BW881" s="21"/>
      <c r="BX881" s="21"/>
      <c r="BY881" s="21"/>
      <c r="BZ881" s="21"/>
      <c r="CA881" s="21"/>
      <c r="CB881" s="21"/>
      <c r="CC881" s="21"/>
      <c r="CD881" s="21"/>
    </row>
    <row r="882" spans="1:82" ht="16.5" customHeight="1" x14ac:dyDescent="0.3">
      <c r="A882" s="23"/>
      <c r="B882" s="23"/>
      <c r="C882" s="23"/>
      <c r="D882" s="23"/>
      <c r="E882" s="23"/>
      <c r="F882" s="23"/>
      <c r="G882" s="23"/>
      <c r="H882" s="21"/>
      <c r="I882" s="24"/>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21"/>
      <c r="BD882" s="21"/>
      <c r="BE882" s="21"/>
      <c r="BF882" s="21"/>
      <c r="BG882" s="21"/>
      <c r="BH882" s="21"/>
      <c r="BI882" s="21"/>
      <c r="BJ882" s="21"/>
      <c r="BK882" s="21"/>
      <c r="BL882" s="21"/>
      <c r="BM882" s="21"/>
      <c r="BN882" s="21"/>
      <c r="BO882" s="21"/>
      <c r="BP882" s="21"/>
      <c r="BQ882" s="21"/>
      <c r="BR882" s="21"/>
      <c r="BS882" s="21"/>
      <c r="BT882" s="21"/>
      <c r="BU882" s="21"/>
      <c r="BV882" s="21"/>
      <c r="BW882" s="21"/>
      <c r="BX882" s="21"/>
      <c r="BY882" s="21"/>
      <c r="BZ882" s="21"/>
      <c r="CA882" s="21"/>
      <c r="CB882" s="21"/>
      <c r="CC882" s="21"/>
      <c r="CD882" s="21"/>
    </row>
    <row r="883" spans="1:82" ht="16.5" customHeight="1" x14ac:dyDescent="0.3">
      <c r="A883" s="23"/>
      <c r="B883" s="23"/>
      <c r="C883" s="23"/>
      <c r="D883" s="23"/>
      <c r="E883" s="23"/>
      <c r="F883" s="23"/>
      <c r="G883" s="23"/>
      <c r="H883" s="21"/>
      <c r="I883" s="24"/>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21"/>
      <c r="BD883" s="21"/>
      <c r="BE883" s="21"/>
      <c r="BF883" s="21"/>
      <c r="BG883" s="21"/>
      <c r="BH883" s="21"/>
      <c r="BI883" s="21"/>
      <c r="BJ883" s="21"/>
      <c r="BK883" s="21"/>
      <c r="BL883" s="21"/>
      <c r="BM883" s="21"/>
      <c r="BN883" s="21"/>
      <c r="BO883" s="21"/>
      <c r="BP883" s="21"/>
      <c r="BQ883" s="21"/>
      <c r="BR883" s="21"/>
      <c r="BS883" s="21"/>
      <c r="BT883" s="21"/>
      <c r="BU883" s="21"/>
      <c r="BV883" s="21"/>
      <c r="BW883" s="21"/>
      <c r="BX883" s="21"/>
      <c r="BY883" s="21"/>
      <c r="BZ883" s="21"/>
      <c r="CA883" s="21"/>
      <c r="CB883" s="21"/>
      <c r="CC883" s="21"/>
      <c r="CD883" s="21"/>
    </row>
    <row r="884" spans="1:82" ht="16.5" customHeight="1" x14ac:dyDescent="0.3">
      <c r="A884" s="23"/>
      <c r="B884" s="23"/>
      <c r="C884" s="23"/>
      <c r="D884" s="23"/>
      <c r="E884" s="23"/>
      <c r="F884" s="23"/>
      <c r="G884" s="23"/>
      <c r="H884" s="21"/>
      <c r="I884" s="24"/>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c r="BW884" s="21"/>
      <c r="BX884" s="21"/>
      <c r="BY884" s="21"/>
      <c r="BZ884" s="21"/>
      <c r="CA884" s="21"/>
      <c r="CB884" s="21"/>
      <c r="CC884" s="21"/>
      <c r="CD884" s="21"/>
    </row>
    <row r="885" spans="1:82" ht="16.5" customHeight="1" x14ac:dyDescent="0.3">
      <c r="A885" s="23"/>
      <c r="B885" s="23"/>
      <c r="C885" s="23"/>
      <c r="D885" s="23"/>
      <c r="E885" s="23"/>
      <c r="F885" s="23"/>
      <c r="G885" s="23"/>
      <c r="H885" s="21"/>
      <c r="I885" s="24"/>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c r="BW885" s="21"/>
      <c r="BX885" s="21"/>
      <c r="BY885" s="21"/>
      <c r="BZ885" s="21"/>
      <c r="CA885" s="21"/>
      <c r="CB885" s="21"/>
      <c r="CC885" s="21"/>
      <c r="CD885" s="21"/>
    </row>
    <row r="886" spans="1:82" ht="16.5" customHeight="1" x14ac:dyDescent="0.3">
      <c r="A886" s="23"/>
      <c r="B886" s="23"/>
      <c r="C886" s="23"/>
      <c r="D886" s="23"/>
      <c r="E886" s="23"/>
      <c r="F886" s="23"/>
      <c r="G886" s="23"/>
      <c r="H886" s="21"/>
      <c r="I886" s="24"/>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row>
    <row r="887" spans="1:82" ht="16.5" customHeight="1" x14ac:dyDescent="0.3">
      <c r="A887" s="23"/>
      <c r="B887" s="23"/>
      <c r="C887" s="23"/>
      <c r="D887" s="23"/>
      <c r="E887" s="23"/>
      <c r="F887" s="23"/>
      <c r="G887" s="23"/>
      <c r="H887" s="21"/>
      <c r="I887" s="24"/>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c r="BW887" s="21"/>
      <c r="BX887" s="21"/>
      <c r="BY887" s="21"/>
      <c r="BZ887" s="21"/>
      <c r="CA887" s="21"/>
      <c r="CB887" s="21"/>
      <c r="CC887" s="21"/>
      <c r="CD887" s="21"/>
    </row>
    <row r="888" spans="1:82" ht="16.5" customHeight="1" x14ac:dyDescent="0.3">
      <c r="A888" s="23"/>
      <c r="B888" s="23"/>
      <c r="C888" s="23"/>
      <c r="D888" s="23"/>
      <c r="E888" s="23"/>
      <c r="F888" s="23"/>
      <c r="G888" s="23"/>
      <c r="H888" s="21"/>
      <c r="I888" s="24"/>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c r="BW888" s="21"/>
      <c r="BX888" s="21"/>
      <c r="BY888" s="21"/>
      <c r="BZ888" s="21"/>
      <c r="CA888" s="21"/>
      <c r="CB888" s="21"/>
      <c r="CC888" s="21"/>
      <c r="CD888" s="21"/>
    </row>
    <row r="889" spans="1:82" ht="16.5" customHeight="1" x14ac:dyDescent="0.3">
      <c r="A889" s="23"/>
      <c r="B889" s="23"/>
      <c r="C889" s="23"/>
      <c r="D889" s="23"/>
      <c r="E889" s="23"/>
      <c r="F889" s="23"/>
      <c r="G889" s="23"/>
      <c r="H889" s="21"/>
      <c r="I889" s="24"/>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21"/>
      <c r="BD889" s="21"/>
      <c r="BE889" s="21"/>
      <c r="BF889" s="21"/>
      <c r="BG889" s="21"/>
      <c r="BH889" s="21"/>
      <c r="BI889" s="21"/>
      <c r="BJ889" s="21"/>
      <c r="BK889" s="21"/>
      <c r="BL889" s="21"/>
      <c r="BM889" s="21"/>
      <c r="BN889" s="21"/>
      <c r="BO889" s="21"/>
      <c r="BP889" s="21"/>
      <c r="BQ889" s="21"/>
      <c r="BR889" s="21"/>
      <c r="BS889" s="21"/>
      <c r="BT889" s="21"/>
      <c r="BU889" s="21"/>
      <c r="BV889" s="21"/>
      <c r="BW889" s="21"/>
      <c r="BX889" s="21"/>
      <c r="BY889" s="21"/>
      <c r="BZ889" s="21"/>
      <c r="CA889" s="21"/>
      <c r="CB889" s="21"/>
      <c r="CC889" s="21"/>
      <c r="CD889" s="21"/>
    </row>
    <row r="890" spans="1:82" ht="16.5" customHeight="1" x14ac:dyDescent="0.3">
      <c r="A890" s="23"/>
      <c r="B890" s="23"/>
      <c r="C890" s="23"/>
      <c r="D890" s="23"/>
      <c r="E890" s="23"/>
      <c r="F890" s="23"/>
      <c r="G890" s="23"/>
      <c r="H890" s="21"/>
      <c r="I890" s="24"/>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c r="BW890" s="21"/>
      <c r="BX890" s="21"/>
      <c r="BY890" s="21"/>
      <c r="BZ890" s="21"/>
      <c r="CA890" s="21"/>
      <c r="CB890" s="21"/>
      <c r="CC890" s="21"/>
      <c r="CD890" s="21"/>
    </row>
    <row r="891" spans="1:82" ht="16.5" customHeight="1" x14ac:dyDescent="0.3">
      <c r="A891" s="23"/>
      <c r="B891" s="23"/>
      <c r="C891" s="23"/>
      <c r="D891" s="23"/>
      <c r="E891" s="23"/>
      <c r="F891" s="23"/>
      <c r="G891" s="23"/>
      <c r="H891" s="21"/>
      <c r="I891" s="24"/>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c r="BW891" s="21"/>
      <c r="BX891" s="21"/>
      <c r="BY891" s="21"/>
      <c r="BZ891" s="21"/>
      <c r="CA891" s="21"/>
      <c r="CB891" s="21"/>
      <c r="CC891" s="21"/>
      <c r="CD891" s="21"/>
    </row>
    <row r="892" spans="1:82" ht="16.5" customHeight="1" x14ac:dyDescent="0.3">
      <c r="A892" s="23"/>
      <c r="B892" s="23"/>
      <c r="C892" s="23"/>
      <c r="D892" s="23"/>
      <c r="E892" s="23"/>
      <c r="F892" s="23"/>
      <c r="G892" s="23"/>
      <c r="H892" s="21"/>
      <c r="I892" s="24"/>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c r="BW892" s="21"/>
      <c r="BX892" s="21"/>
      <c r="BY892" s="21"/>
      <c r="BZ892" s="21"/>
      <c r="CA892" s="21"/>
      <c r="CB892" s="21"/>
      <c r="CC892" s="21"/>
      <c r="CD892" s="21"/>
    </row>
    <row r="893" spans="1:82" ht="16.5" customHeight="1" x14ac:dyDescent="0.3">
      <c r="A893" s="23"/>
      <c r="B893" s="23"/>
      <c r="C893" s="23"/>
      <c r="D893" s="23"/>
      <c r="E893" s="23"/>
      <c r="F893" s="23"/>
      <c r="G893" s="23"/>
      <c r="H893" s="21"/>
      <c r="I893" s="24"/>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21"/>
      <c r="BD893" s="21"/>
      <c r="BE893" s="21"/>
      <c r="BF893" s="21"/>
      <c r="BG893" s="21"/>
      <c r="BH893" s="21"/>
      <c r="BI893" s="21"/>
      <c r="BJ893" s="21"/>
      <c r="BK893" s="21"/>
      <c r="BL893" s="21"/>
      <c r="BM893" s="21"/>
      <c r="BN893" s="21"/>
      <c r="BO893" s="21"/>
      <c r="BP893" s="21"/>
      <c r="BQ893" s="21"/>
      <c r="BR893" s="21"/>
      <c r="BS893" s="21"/>
      <c r="BT893" s="21"/>
      <c r="BU893" s="21"/>
      <c r="BV893" s="21"/>
      <c r="BW893" s="21"/>
      <c r="BX893" s="21"/>
      <c r="BY893" s="21"/>
      <c r="BZ893" s="21"/>
      <c r="CA893" s="21"/>
      <c r="CB893" s="21"/>
      <c r="CC893" s="21"/>
      <c r="CD893" s="21"/>
    </row>
    <row r="894" spans="1:82" ht="16.5" customHeight="1" x14ac:dyDescent="0.3">
      <c r="A894" s="23"/>
      <c r="B894" s="23"/>
      <c r="C894" s="23"/>
      <c r="D894" s="23"/>
      <c r="E894" s="23"/>
      <c r="F894" s="23"/>
      <c r="G894" s="23"/>
      <c r="H894" s="21"/>
      <c r="I894" s="24"/>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21"/>
      <c r="BD894" s="21"/>
      <c r="BE894" s="21"/>
      <c r="BF894" s="21"/>
      <c r="BG894" s="21"/>
      <c r="BH894" s="21"/>
      <c r="BI894" s="21"/>
      <c r="BJ894" s="21"/>
      <c r="BK894" s="21"/>
      <c r="BL894" s="21"/>
      <c r="BM894" s="21"/>
      <c r="BN894" s="21"/>
      <c r="BO894" s="21"/>
      <c r="BP894" s="21"/>
      <c r="BQ894" s="21"/>
      <c r="BR894" s="21"/>
      <c r="BS894" s="21"/>
      <c r="BT894" s="21"/>
      <c r="BU894" s="21"/>
      <c r="BV894" s="21"/>
      <c r="BW894" s="21"/>
      <c r="BX894" s="21"/>
      <c r="BY894" s="21"/>
      <c r="BZ894" s="21"/>
      <c r="CA894" s="21"/>
      <c r="CB894" s="21"/>
      <c r="CC894" s="21"/>
      <c r="CD894" s="21"/>
    </row>
    <row r="895" spans="1:82" ht="16.5" customHeight="1" x14ac:dyDescent="0.3">
      <c r="A895" s="23"/>
      <c r="B895" s="23"/>
      <c r="C895" s="23"/>
      <c r="D895" s="23"/>
      <c r="E895" s="23"/>
      <c r="F895" s="23"/>
      <c r="G895" s="23"/>
      <c r="H895" s="21"/>
      <c r="I895" s="24"/>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21"/>
      <c r="BD895" s="21"/>
      <c r="BE895" s="21"/>
      <c r="BF895" s="21"/>
      <c r="BG895" s="21"/>
      <c r="BH895" s="21"/>
      <c r="BI895" s="21"/>
      <c r="BJ895" s="21"/>
      <c r="BK895" s="21"/>
      <c r="BL895" s="21"/>
      <c r="BM895" s="21"/>
      <c r="BN895" s="21"/>
      <c r="BO895" s="21"/>
      <c r="BP895" s="21"/>
      <c r="BQ895" s="21"/>
      <c r="BR895" s="21"/>
      <c r="BS895" s="21"/>
      <c r="BT895" s="21"/>
      <c r="BU895" s="21"/>
      <c r="BV895" s="21"/>
      <c r="BW895" s="21"/>
      <c r="BX895" s="21"/>
      <c r="BY895" s="21"/>
      <c r="BZ895" s="21"/>
      <c r="CA895" s="21"/>
      <c r="CB895" s="21"/>
      <c r="CC895" s="21"/>
      <c r="CD895" s="21"/>
    </row>
    <row r="896" spans="1:82" ht="16.5" customHeight="1" x14ac:dyDescent="0.3">
      <c r="A896" s="23"/>
      <c r="B896" s="23"/>
      <c r="C896" s="23"/>
      <c r="D896" s="23"/>
      <c r="E896" s="23"/>
      <c r="F896" s="23"/>
      <c r="G896" s="23"/>
      <c r="H896" s="21"/>
      <c r="I896" s="24"/>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row>
    <row r="897" spans="1:82" ht="16.5" customHeight="1" x14ac:dyDescent="0.3">
      <c r="A897" s="23"/>
      <c r="B897" s="23"/>
      <c r="C897" s="23"/>
      <c r="D897" s="23"/>
      <c r="E897" s="23"/>
      <c r="F897" s="23"/>
      <c r="G897" s="23"/>
      <c r="H897" s="21"/>
      <c r="I897" s="24"/>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21"/>
      <c r="BD897" s="21"/>
      <c r="BE897" s="21"/>
      <c r="BF897" s="21"/>
      <c r="BG897" s="21"/>
      <c r="BH897" s="21"/>
      <c r="BI897" s="21"/>
      <c r="BJ897" s="21"/>
      <c r="BK897" s="21"/>
      <c r="BL897" s="21"/>
      <c r="BM897" s="21"/>
      <c r="BN897" s="21"/>
      <c r="BO897" s="21"/>
      <c r="BP897" s="21"/>
      <c r="BQ897" s="21"/>
      <c r="BR897" s="21"/>
      <c r="BS897" s="21"/>
      <c r="BT897" s="21"/>
      <c r="BU897" s="21"/>
      <c r="BV897" s="21"/>
      <c r="BW897" s="21"/>
      <c r="BX897" s="21"/>
      <c r="BY897" s="21"/>
      <c r="BZ897" s="21"/>
      <c r="CA897" s="21"/>
      <c r="CB897" s="21"/>
      <c r="CC897" s="21"/>
      <c r="CD897" s="21"/>
    </row>
    <row r="898" spans="1:82" ht="16.5" customHeight="1" x14ac:dyDescent="0.3">
      <c r="A898" s="23"/>
      <c r="B898" s="23"/>
      <c r="C898" s="23"/>
      <c r="D898" s="23"/>
      <c r="E898" s="23"/>
      <c r="F898" s="23"/>
      <c r="G898" s="23"/>
      <c r="H898" s="21"/>
      <c r="I898" s="24"/>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21"/>
      <c r="BD898" s="21"/>
      <c r="BE898" s="21"/>
      <c r="BF898" s="21"/>
      <c r="BG898" s="21"/>
      <c r="BH898" s="21"/>
      <c r="BI898" s="21"/>
      <c r="BJ898" s="21"/>
      <c r="BK898" s="21"/>
      <c r="BL898" s="21"/>
      <c r="BM898" s="21"/>
      <c r="BN898" s="21"/>
      <c r="BO898" s="21"/>
      <c r="BP898" s="21"/>
      <c r="BQ898" s="21"/>
      <c r="BR898" s="21"/>
      <c r="BS898" s="21"/>
      <c r="BT898" s="21"/>
      <c r="BU898" s="21"/>
      <c r="BV898" s="21"/>
      <c r="BW898" s="21"/>
      <c r="BX898" s="21"/>
      <c r="BY898" s="21"/>
      <c r="BZ898" s="21"/>
      <c r="CA898" s="21"/>
      <c r="CB898" s="21"/>
      <c r="CC898" s="21"/>
      <c r="CD898" s="21"/>
    </row>
    <row r="899" spans="1:82" ht="16.5" customHeight="1" x14ac:dyDescent="0.3">
      <c r="A899" s="23"/>
      <c r="B899" s="23"/>
      <c r="C899" s="23"/>
      <c r="D899" s="23"/>
      <c r="E899" s="23"/>
      <c r="F899" s="23"/>
      <c r="G899" s="23"/>
      <c r="H899" s="21"/>
      <c r="I899" s="24"/>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21"/>
      <c r="BD899" s="21"/>
      <c r="BE899" s="21"/>
      <c r="BF899" s="21"/>
      <c r="BG899" s="21"/>
      <c r="BH899" s="21"/>
      <c r="BI899" s="21"/>
      <c r="BJ899" s="21"/>
      <c r="BK899" s="21"/>
      <c r="BL899" s="21"/>
      <c r="BM899" s="21"/>
      <c r="BN899" s="21"/>
      <c r="BO899" s="21"/>
      <c r="BP899" s="21"/>
      <c r="BQ899" s="21"/>
      <c r="BR899" s="21"/>
      <c r="BS899" s="21"/>
      <c r="BT899" s="21"/>
      <c r="BU899" s="21"/>
      <c r="BV899" s="21"/>
      <c r="BW899" s="21"/>
      <c r="BX899" s="21"/>
      <c r="BY899" s="21"/>
      <c r="BZ899" s="21"/>
      <c r="CA899" s="21"/>
      <c r="CB899" s="21"/>
      <c r="CC899" s="21"/>
      <c r="CD899" s="21"/>
    </row>
    <row r="900" spans="1:82" ht="16.5" customHeight="1" x14ac:dyDescent="0.3">
      <c r="A900" s="23"/>
      <c r="B900" s="23"/>
      <c r="C900" s="23"/>
      <c r="D900" s="23"/>
      <c r="E900" s="23"/>
      <c r="F900" s="23"/>
      <c r="G900" s="23"/>
      <c r="H900" s="21"/>
      <c r="I900" s="24"/>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21"/>
      <c r="BD900" s="21"/>
      <c r="BE900" s="21"/>
      <c r="BF900" s="21"/>
      <c r="BG900" s="21"/>
      <c r="BH900" s="21"/>
      <c r="BI900" s="21"/>
      <c r="BJ900" s="21"/>
      <c r="BK900" s="21"/>
      <c r="BL900" s="21"/>
      <c r="BM900" s="21"/>
      <c r="BN900" s="21"/>
      <c r="BO900" s="21"/>
      <c r="BP900" s="21"/>
      <c r="BQ900" s="21"/>
      <c r="BR900" s="21"/>
      <c r="BS900" s="21"/>
      <c r="BT900" s="21"/>
      <c r="BU900" s="21"/>
      <c r="BV900" s="21"/>
      <c r="BW900" s="21"/>
      <c r="BX900" s="21"/>
      <c r="BY900" s="21"/>
      <c r="BZ900" s="21"/>
      <c r="CA900" s="21"/>
      <c r="CB900" s="21"/>
      <c r="CC900" s="21"/>
      <c r="CD900" s="21"/>
    </row>
    <row r="901" spans="1:82" ht="16.5" customHeight="1" x14ac:dyDescent="0.3">
      <c r="A901" s="23"/>
      <c r="B901" s="23"/>
      <c r="C901" s="23"/>
      <c r="D901" s="23"/>
      <c r="E901" s="23"/>
      <c r="F901" s="23"/>
      <c r="G901" s="23"/>
      <c r="H901" s="21"/>
      <c r="I901" s="24"/>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c r="BW901" s="21"/>
      <c r="BX901" s="21"/>
      <c r="BY901" s="21"/>
      <c r="BZ901" s="21"/>
      <c r="CA901" s="21"/>
      <c r="CB901" s="21"/>
      <c r="CC901" s="21"/>
      <c r="CD901" s="21"/>
    </row>
    <row r="902" spans="1:82" ht="16.5" customHeight="1" x14ac:dyDescent="0.3">
      <c r="A902" s="23"/>
      <c r="B902" s="23"/>
      <c r="C902" s="23"/>
      <c r="D902" s="23"/>
      <c r="E902" s="23"/>
      <c r="F902" s="23"/>
      <c r="G902" s="23"/>
      <c r="H902" s="21"/>
      <c r="I902" s="24"/>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21"/>
      <c r="BD902" s="21"/>
      <c r="BE902" s="21"/>
      <c r="BF902" s="21"/>
      <c r="BG902" s="21"/>
      <c r="BH902" s="21"/>
      <c r="BI902" s="21"/>
      <c r="BJ902" s="21"/>
      <c r="BK902" s="21"/>
      <c r="BL902" s="21"/>
      <c r="BM902" s="21"/>
      <c r="BN902" s="21"/>
      <c r="BO902" s="21"/>
      <c r="BP902" s="21"/>
      <c r="BQ902" s="21"/>
      <c r="BR902" s="21"/>
      <c r="BS902" s="21"/>
      <c r="BT902" s="21"/>
      <c r="BU902" s="21"/>
      <c r="BV902" s="21"/>
      <c r="BW902" s="21"/>
      <c r="BX902" s="21"/>
      <c r="BY902" s="21"/>
      <c r="BZ902" s="21"/>
      <c r="CA902" s="21"/>
      <c r="CB902" s="21"/>
      <c r="CC902" s="21"/>
      <c r="CD902" s="21"/>
    </row>
    <row r="903" spans="1:82" ht="16.5" customHeight="1" x14ac:dyDescent="0.3">
      <c r="A903" s="23"/>
      <c r="B903" s="23"/>
      <c r="C903" s="23"/>
      <c r="D903" s="23"/>
      <c r="E903" s="23"/>
      <c r="F903" s="23"/>
      <c r="G903" s="23"/>
      <c r="H903" s="21"/>
      <c r="I903" s="24"/>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c r="BW903" s="21"/>
      <c r="BX903" s="21"/>
      <c r="BY903" s="21"/>
      <c r="BZ903" s="21"/>
      <c r="CA903" s="21"/>
      <c r="CB903" s="21"/>
      <c r="CC903" s="21"/>
      <c r="CD903" s="21"/>
    </row>
    <row r="904" spans="1:82" ht="16.5" customHeight="1" x14ac:dyDescent="0.3">
      <c r="A904" s="23"/>
      <c r="B904" s="23"/>
      <c r="C904" s="23"/>
      <c r="D904" s="23"/>
      <c r="E904" s="23"/>
      <c r="F904" s="23"/>
      <c r="G904" s="23"/>
      <c r="H904" s="21"/>
      <c r="I904" s="24"/>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21"/>
      <c r="BD904" s="21"/>
      <c r="BE904" s="21"/>
      <c r="BF904" s="21"/>
      <c r="BG904" s="21"/>
      <c r="BH904" s="21"/>
      <c r="BI904" s="21"/>
      <c r="BJ904" s="21"/>
      <c r="BK904" s="21"/>
      <c r="BL904" s="21"/>
      <c r="BM904" s="21"/>
      <c r="BN904" s="21"/>
      <c r="BO904" s="21"/>
      <c r="BP904" s="21"/>
      <c r="BQ904" s="21"/>
      <c r="BR904" s="21"/>
      <c r="BS904" s="21"/>
      <c r="BT904" s="21"/>
      <c r="BU904" s="21"/>
      <c r="BV904" s="21"/>
      <c r="BW904" s="21"/>
      <c r="BX904" s="21"/>
      <c r="BY904" s="21"/>
      <c r="BZ904" s="21"/>
      <c r="CA904" s="21"/>
      <c r="CB904" s="21"/>
      <c r="CC904" s="21"/>
      <c r="CD904" s="21"/>
    </row>
    <row r="905" spans="1:82" ht="16.5" customHeight="1" x14ac:dyDescent="0.3">
      <c r="A905" s="23"/>
      <c r="B905" s="23"/>
      <c r="C905" s="23"/>
      <c r="D905" s="23"/>
      <c r="E905" s="23"/>
      <c r="F905" s="23"/>
      <c r="G905" s="23"/>
      <c r="H905" s="21"/>
      <c r="I905" s="24"/>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21"/>
      <c r="BD905" s="21"/>
      <c r="BE905" s="21"/>
      <c r="BF905" s="21"/>
      <c r="BG905" s="21"/>
      <c r="BH905" s="21"/>
      <c r="BI905" s="21"/>
      <c r="BJ905" s="21"/>
      <c r="BK905" s="21"/>
      <c r="BL905" s="21"/>
      <c r="BM905" s="21"/>
      <c r="BN905" s="21"/>
      <c r="BO905" s="21"/>
      <c r="BP905" s="21"/>
      <c r="BQ905" s="21"/>
      <c r="BR905" s="21"/>
      <c r="BS905" s="21"/>
      <c r="BT905" s="21"/>
      <c r="BU905" s="21"/>
      <c r="BV905" s="21"/>
      <c r="BW905" s="21"/>
      <c r="BX905" s="21"/>
      <c r="BY905" s="21"/>
      <c r="BZ905" s="21"/>
      <c r="CA905" s="21"/>
      <c r="CB905" s="21"/>
      <c r="CC905" s="21"/>
      <c r="CD905" s="21"/>
    </row>
    <row r="906" spans="1:82" ht="16.5" customHeight="1" x14ac:dyDescent="0.3">
      <c r="A906" s="23"/>
      <c r="B906" s="23"/>
      <c r="C906" s="23"/>
      <c r="D906" s="23"/>
      <c r="E906" s="23"/>
      <c r="F906" s="23"/>
      <c r="G906" s="23"/>
      <c r="H906" s="21"/>
      <c r="I906" s="24"/>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row>
    <row r="907" spans="1:82" ht="16.5" customHeight="1" x14ac:dyDescent="0.3">
      <c r="A907" s="23"/>
      <c r="B907" s="23"/>
      <c r="C907" s="23"/>
      <c r="D907" s="23"/>
      <c r="E907" s="23"/>
      <c r="F907" s="23"/>
      <c r="G907" s="23"/>
      <c r="H907" s="21"/>
      <c r="I907" s="24"/>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21"/>
      <c r="BD907" s="21"/>
      <c r="BE907" s="21"/>
      <c r="BF907" s="21"/>
      <c r="BG907" s="21"/>
      <c r="BH907" s="21"/>
      <c r="BI907" s="21"/>
      <c r="BJ907" s="21"/>
      <c r="BK907" s="21"/>
      <c r="BL907" s="21"/>
      <c r="BM907" s="21"/>
      <c r="BN907" s="21"/>
      <c r="BO907" s="21"/>
      <c r="BP907" s="21"/>
      <c r="BQ907" s="21"/>
      <c r="BR907" s="21"/>
      <c r="BS907" s="21"/>
      <c r="BT907" s="21"/>
      <c r="BU907" s="21"/>
      <c r="BV907" s="21"/>
      <c r="BW907" s="21"/>
      <c r="BX907" s="21"/>
      <c r="BY907" s="21"/>
      <c r="BZ907" s="21"/>
      <c r="CA907" s="21"/>
      <c r="CB907" s="21"/>
      <c r="CC907" s="21"/>
      <c r="CD907" s="21"/>
    </row>
    <row r="908" spans="1:82" ht="16.5" customHeight="1" x14ac:dyDescent="0.3">
      <c r="A908" s="23"/>
      <c r="B908" s="23"/>
      <c r="C908" s="23"/>
      <c r="D908" s="23"/>
      <c r="E908" s="23"/>
      <c r="F908" s="23"/>
      <c r="G908" s="23"/>
      <c r="H908" s="21"/>
      <c r="I908" s="24"/>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21"/>
      <c r="BD908" s="21"/>
      <c r="BE908" s="21"/>
      <c r="BF908" s="21"/>
      <c r="BG908" s="21"/>
      <c r="BH908" s="21"/>
      <c r="BI908" s="21"/>
      <c r="BJ908" s="21"/>
      <c r="BK908" s="21"/>
      <c r="BL908" s="21"/>
      <c r="BM908" s="21"/>
      <c r="BN908" s="21"/>
      <c r="BO908" s="21"/>
      <c r="BP908" s="21"/>
      <c r="BQ908" s="21"/>
      <c r="BR908" s="21"/>
      <c r="BS908" s="21"/>
      <c r="BT908" s="21"/>
      <c r="BU908" s="21"/>
      <c r="BV908" s="21"/>
      <c r="BW908" s="21"/>
      <c r="BX908" s="21"/>
      <c r="BY908" s="21"/>
      <c r="BZ908" s="21"/>
      <c r="CA908" s="21"/>
      <c r="CB908" s="21"/>
      <c r="CC908" s="21"/>
      <c r="CD908" s="21"/>
    </row>
    <row r="909" spans="1:82" ht="16.5" customHeight="1" x14ac:dyDescent="0.3">
      <c r="A909" s="23"/>
      <c r="B909" s="23"/>
      <c r="C909" s="23"/>
      <c r="D909" s="23"/>
      <c r="E909" s="23"/>
      <c r="F909" s="23"/>
      <c r="G909" s="23"/>
      <c r="H909" s="21"/>
      <c r="I909" s="24"/>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c r="BW909" s="21"/>
      <c r="BX909" s="21"/>
      <c r="BY909" s="21"/>
      <c r="BZ909" s="21"/>
      <c r="CA909" s="21"/>
      <c r="CB909" s="21"/>
      <c r="CC909" s="21"/>
      <c r="CD909" s="21"/>
    </row>
    <row r="910" spans="1:82" ht="16.5" customHeight="1" x14ac:dyDescent="0.3">
      <c r="A910" s="23"/>
      <c r="B910" s="23"/>
      <c r="C910" s="23"/>
      <c r="D910" s="23"/>
      <c r="E910" s="23"/>
      <c r="F910" s="23"/>
      <c r="G910" s="23"/>
      <c r="H910" s="21"/>
      <c r="I910" s="24"/>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21"/>
      <c r="BD910" s="21"/>
      <c r="BE910" s="21"/>
      <c r="BF910" s="21"/>
      <c r="BG910" s="21"/>
      <c r="BH910" s="21"/>
      <c r="BI910" s="21"/>
      <c r="BJ910" s="21"/>
      <c r="BK910" s="21"/>
      <c r="BL910" s="21"/>
      <c r="BM910" s="21"/>
      <c r="BN910" s="21"/>
      <c r="BO910" s="21"/>
      <c r="BP910" s="21"/>
      <c r="BQ910" s="21"/>
      <c r="BR910" s="21"/>
      <c r="BS910" s="21"/>
      <c r="BT910" s="21"/>
      <c r="BU910" s="21"/>
      <c r="BV910" s="21"/>
      <c r="BW910" s="21"/>
      <c r="BX910" s="21"/>
      <c r="BY910" s="21"/>
      <c r="BZ910" s="21"/>
      <c r="CA910" s="21"/>
      <c r="CB910" s="21"/>
      <c r="CC910" s="21"/>
      <c r="CD910" s="21"/>
    </row>
    <row r="911" spans="1:82" ht="16.5" customHeight="1" x14ac:dyDescent="0.3">
      <c r="A911" s="23"/>
      <c r="B911" s="23"/>
      <c r="C911" s="23"/>
      <c r="D911" s="23"/>
      <c r="E911" s="23"/>
      <c r="F911" s="23"/>
      <c r="G911" s="23"/>
      <c r="H911" s="21"/>
      <c r="I911" s="24"/>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c r="BW911" s="21"/>
      <c r="BX911" s="21"/>
      <c r="BY911" s="21"/>
      <c r="BZ911" s="21"/>
      <c r="CA911" s="21"/>
      <c r="CB911" s="21"/>
      <c r="CC911" s="21"/>
      <c r="CD911" s="21"/>
    </row>
    <row r="912" spans="1:82" ht="16.5" customHeight="1" x14ac:dyDescent="0.3">
      <c r="A912" s="23"/>
      <c r="B912" s="23"/>
      <c r="C912" s="23"/>
      <c r="D912" s="23"/>
      <c r="E912" s="23"/>
      <c r="F912" s="23"/>
      <c r="G912" s="23"/>
      <c r="H912" s="21"/>
      <c r="I912" s="24"/>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21"/>
      <c r="BD912" s="21"/>
      <c r="BE912" s="21"/>
      <c r="BF912" s="21"/>
      <c r="BG912" s="21"/>
      <c r="BH912" s="21"/>
      <c r="BI912" s="21"/>
      <c r="BJ912" s="21"/>
      <c r="BK912" s="21"/>
      <c r="BL912" s="21"/>
      <c r="BM912" s="21"/>
      <c r="BN912" s="21"/>
      <c r="BO912" s="21"/>
      <c r="BP912" s="21"/>
      <c r="BQ912" s="21"/>
      <c r="BR912" s="21"/>
      <c r="BS912" s="21"/>
      <c r="BT912" s="21"/>
      <c r="BU912" s="21"/>
      <c r="BV912" s="21"/>
      <c r="BW912" s="21"/>
      <c r="BX912" s="21"/>
      <c r="BY912" s="21"/>
      <c r="BZ912" s="21"/>
      <c r="CA912" s="21"/>
      <c r="CB912" s="21"/>
      <c r="CC912" s="21"/>
      <c r="CD912" s="21"/>
    </row>
    <row r="913" spans="1:82" ht="16.5" customHeight="1" x14ac:dyDescent="0.3">
      <c r="A913" s="23"/>
      <c r="B913" s="23"/>
      <c r="C913" s="23"/>
      <c r="D913" s="23"/>
      <c r="E913" s="23"/>
      <c r="F913" s="23"/>
      <c r="G913" s="23"/>
      <c r="H913" s="21"/>
      <c r="I913" s="24"/>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21"/>
      <c r="BD913" s="21"/>
      <c r="BE913" s="21"/>
      <c r="BF913" s="21"/>
      <c r="BG913" s="21"/>
      <c r="BH913" s="21"/>
      <c r="BI913" s="21"/>
      <c r="BJ913" s="21"/>
      <c r="BK913" s="21"/>
      <c r="BL913" s="21"/>
      <c r="BM913" s="21"/>
      <c r="BN913" s="21"/>
      <c r="BO913" s="21"/>
      <c r="BP913" s="21"/>
      <c r="BQ913" s="21"/>
      <c r="BR913" s="21"/>
      <c r="BS913" s="21"/>
      <c r="BT913" s="21"/>
      <c r="BU913" s="21"/>
      <c r="BV913" s="21"/>
      <c r="BW913" s="21"/>
      <c r="BX913" s="21"/>
      <c r="BY913" s="21"/>
      <c r="BZ913" s="21"/>
      <c r="CA913" s="21"/>
      <c r="CB913" s="21"/>
      <c r="CC913" s="21"/>
      <c r="CD913" s="21"/>
    </row>
    <row r="914" spans="1:82" ht="16.5" customHeight="1" x14ac:dyDescent="0.3">
      <c r="A914" s="23"/>
      <c r="B914" s="23"/>
      <c r="C914" s="23"/>
      <c r="D914" s="23"/>
      <c r="E914" s="23"/>
      <c r="F914" s="23"/>
      <c r="G914" s="23"/>
      <c r="H914" s="21"/>
      <c r="I914" s="24"/>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21"/>
      <c r="BD914" s="21"/>
      <c r="BE914" s="21"/>
      <c r="BF914" s="21"/>
      <c r="BG914" s="21"/>
      <c r="BH914" s="21"/>
      <c r="BI914" s="21"/>
      <c r="BJ914" s="21"/>
      <c r="BK914" s="21"/>
      <c r="BL914" s="21"/>
      <c r="BM914" s="21"/>
      <c r="BN914" s="21"/>
      <c r="BO914" s="21"/>
      <c r="BP914" s="21"/>
      <c r="BQ914" s="21"/>
      <c r="BR914" s="21"/>
      <c r="BS914" s="21"/>
      <c r="BT914" s="21"/>
      <c r="BU914" s="21"/>
      <c r="BV914" s="21"/>
      <c r="BW914" s="21"/>
      <c r="BX914" s="21"/>
      <c r="BY914" s="21"/>
      <c r="BZ914" s="21"/>
      <c r="CA914" s="21"/>
      <c r="CB914" s="21"/>
      <c r="CC914" s="21"/>
      <c r="CD914" s="21"/>
    </row>
    <row r="915" spans="1:82" ht="16.5" customHeight="1" x14ac:dyDescent="0.3">
      <c r="A915" s="23"/>
      <c r="B915" s="23"/>
      <c r="C915" s="23"/>
      <c r="D915" s="23"/>
      <c r="E915" s="23"/>
      <c r="F915" s="23"/>
      <c r="G915" s="23"/>
      <c r="H915" s="21"/>
      <c r="I915" s="24"/>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21"/>
      <c r="BD915" s="21"/>
      <c r="BE915" s="21"/>
      <c r="BF915" s="21"/>
      <c r="BG915" s="21"/>
      <c r="BH915" s="21"/>
      <c r="BI915" s="21"/>
      <c r="BJ915" s="21"/>
      <c r="BK915" s="21"/>
      <c r="BL915" s="21"/>
      <c r="BM915" s="21"/>
      <c r="BN915" s="21"/>
      <c r="BO915" s="21"/>
      <c r="BP915" s="21"/>
      <c r="BQ915" s="21"/>
      <c r="BR915" s="21"/>
      <c r="BS915" s="21"/>
      <c r="BT915" s="21"/>
      <c r="BU915" s="21"/>
      <c r="BV915" s="21"/>
      <c r="BW915" s="21"/>
      <c r="BX915" s="21"/>
      <c r="BY915" s="21"/>
      <c r="BZ915" s="21"/>
      <c r="CA915" s="21"/>
      <c r="CB915" s="21"/>
      <c r="CC915" s="21"/>
      <c r="CD915" s="21"/>
    </row>
    <row r="916" spans="1:82" ht="16.5" customHeight="1" x14ac:dyDescent="0.3">
      <c r="A916" s="23"/>
      <c r="B916" s="23"/>
      <c r="C916" s="23"/>
      <c r="D916" s="23"/>
      <c r="E916" s="23"/>
      <c r="F916" s="23"/>
      <c r="G916" s="23"/>
      <c r="H916" s="21"/>
      <c r="I916" s="24"/>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row>
    <row r="917" spans="1:82" ht="16.5" customHeight="1" x14ac:dyDescent="0.3">
      <c r="A917" s="23"/>
      <c r="B917" s="23"/>
      <c r="C917" s="23"/>
      <c r="D917" s="23"/>
      <c r="E917" s="23"/>
      <c r="F917" s="23"/>
      <c r="G917" s="23"/>
      <c r="H917" s="21"/>
      <c r="I917" s="24"/>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21"/>
      <c r="BD917" s="21"/>
      <c r="BE917" s="21"/>
      <c r="BF917" s="21"/>
      <c r="BG917" s="21"/>
      <c r="BH917" s="21"/>
      <c r="BI917" s="21"/>
      <c r="BJ917" s="21"/>
      <c r="BK917" s="21"/>
      <c r="BL917" s="21"/>
      <c r="BM917" s="21"/>
      <c r="BN917" s="21"/>
      <c r="BO917" s="21"/>
      <c r="BP917" s="21"/>
      <c r="BQ917" s="21"/>
      <c r="BR917" s="21"/>
      <c r="BS917" s="21"/>
      <c r="BT917" s="21"/>
      <c r="BU917" s="21"/>
      <c r="BV917" s="21"/>
      <c r="BW917" s="21"/>
      <c r="BX917" s="21"/>
      <c r="BY917" s="21"/>
      <c r="BZ917" s="21"/>
      <c r="CA917" s="21"/>
      <c r="CB917" s="21"/>
      <c r="CC917" s="21"/>
      <c r="CD917" s="21"/>
    </row>
    <row r="918" spans="1:82" ht="16.5" customHeight="1" x14ac:dyDescent="0.3">
      <c r="A918" s="23"/>
      <c r="B918" s="23"/>
      <c r="C918" s="23"/>
      <c r="D918" s="23"/>
      <c r="E918" s="23"/>
      <c r="F918" s="23"/>
      <c r="G918" s="23"/>
      <c r="H918" s="21"/>
      <c r="I918" s="24"/>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21"/>
      <c r="BD918" s="21"/>
      <c r="BE918" s="21"/>
      <c r="BF918" s="21"/>
      <c r="BG918" s="21"/>
      <c r="BH918" s="21"/>
      <c r="BI918" s="21"/>
      <c r="BJ918" s="21"/>
      <c r="BK918" s="21"/>
      <c r="BL918" s="21"/>
      <c r="BM918" s="21"/>
      <c r="BN918" s="21"/>
      <c r="BO918" s="21"/>
      <c r="BP918" s="21"/>
      <c r="BQ918" s="21"/>
      <c r="BR918" s="21"/>
      <c r="BS918" s="21"/>
      <c r="BT918" s="21"/>
      <c r="BU918" s="21"/>
      <c r="BV918" s="21"/>
      <c r="BW918" s="21"/>
      <c r="BX918" s="21"/>
      <c r="BY918" s="21"/>
      <c r="BZ918" s="21"/>
      <c r="CA918" s="21"/>
      <c r="CB918" s="21"/>
      <c r="CC918" s="21"/>
      <c r="CD918" s="21"/>
    </row>
    <row r="919" spans="1:82" ht="16.5" customHeight="1" x14ac:dyDescent="0.3">
      <c r="A919" s="23"/>
      <c r="B919" s="23"/>
      <c r="C919" s="23"/>
      <c r="D919" s="23"/>
      <c r="E919" s="23"/>
      <c r="F919" s="23"/>
      <c r="G919" s="23"/>
      <c r="H919" s="21"/>
      <c r="I919" s="24"/>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21"/>
      <c r="BD919" s="21"/>
      <c r="BE919" s="21"/>
      <c r="BF919" s="21"/>
      <c r="BG919" s="21"/>
      <c r="BH919" s="21"/>
      <c r="BI919" s="21"/>
      <c r="BJ919" s="21"/>
      <c r="BK919" s="21"/>
      <c r="BL919" s="21"/>
      <c r="BM919" s="21"/>
      <c r="BN919" s="21"/>
      <c r="BO919" s="21"/>
      <c r="BP919" s="21"/>
      <c r="BQ919" s="21"/>
      <c r="BR919" s="21"/>
      <c r="BS919" s="21"/>
      <c r="BT919" s="21"/>
      <c r="BU919" s="21"/>
      <c r="BV919" s="21"/>
      <c r="BW919" s="21"/>
      <c r="BX919" s="21"/>
      <c r="BY919" s="21"/>
      <c r="BZ919" s="21"/>
      <c r="CA919" s="21"/>
      <c r="CB919" s="21"/>
      <c r="CC919" s="21"/>
      <c r="CD919" s="21"/>
    </row>
    <row r="920" spans="1:82" ht="16.5" customHeight="1" x14ac:dyDescent="0.3">
      <c r="A920" s="23"/>
      <c r="B920" s="23"/>
      <c r="C920" s="23"/>
      <c r="D920" s="23"/>
      <c r="E920" s="23"/>
      <c r="F920" s="23"/>
      <c r="G920" s="23"/>
      <c r="H920" s="21"/>
      <c r="I920" s="24"/>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21"/>
      <c r="BD920" s="21"/>
      <c r="BE920" s="21"/>
      <c r="BF920" s="21"/>
      <c r="BG920" s="21"/>
      <c r="BH920" s="21"/>
      <c r="BI920" s="21"/>
      <c r="BJ920" s="21"/>
      <c r="BK920" s="21"/>
      <c r="BL920" s="21"/>
      <c r="BM920" s="21"/>
      <c r="BN920" s="21"/>
      <c r="BO920" s="21"/>
      <c r="BP920" s="21"/>
      <c r="BQ920" s="21"/>
      <c r="BR920" s="21"/>
      <c r="BS920" s="21"/>
      <c r="BT920" s="21"/>
      <c r="BU920" s="21"/>
      <c r="BV920" s="21"/>
      <c r="BW920" s="21"/>
      <c r="BX920" s="21"/>
      <c r="BY920" s="21"/>
      <c r="BZ920" s="21"/>
      <c r="CA920" s="21"/>
      <c r="CB920" s="21"/>
      <c r="CC920" s="21"/>
      <c r="CD920" s="21"/>
    </row>
    <row r="921" spans="1:82" ht="16.5" customHeight="1" x14ac:dyDescent="0.3">
      <c r="A921" s="23"/>
      <c r="B921" s="23"/>
      <c r="C921" s="23"/>
      <c r="D921" s="23"/>
      <c r="E921" s="23"/>
      <c r="F921" s="23"/>
      <c r="G921" s="23"/>
      <c r="H921" s="21"/>
      <c r="I921" s="24"/>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21"/>
      <c r="BD921" s="21"/>
      <c r="BE921" s="21"/>
      <c r="BF921" s="21"/>
      <c r="BG921" s="21"/>
      <c r="BH921" s="21"/>
      <c r="BI921" s="21"/>
      <c r="BJ921" s="21"/>
      <c r="BK921" s="21"/>
      <c r="BL921" s="21"/>
      <c r="BM921" s="21"/>
      <c r="BN921" s="21"/>
      <c r="BO921" s="21"/>
      <c r="BP921" s="21"/>
      <c r="BQ921" s="21"/>
      <c r="BR921" s="21"/>
      <c r="BS921" s="21"/>
      <c r="BT921" s="21"/>
      <c r="BU921" s="21"/>
      <c r="BV921" s="21"/>
      <c r="BW921" s="21"/>
      <c r="BX921" s="21"/>
      <c r="BY921" s="21"/>
      <c r="BZ921" s="21"/>
      <c r="CA921" s="21"/>
      <c r="CB921" s="21"/>
      <c r="CC921" s="21"/>
      <c r="CD921" s="21"/>
    </row>
    <row r="922" spans="1:82" ht="16.5" customHeight="1" x14ac:dyDescent="0.3">
      <c r="A922" s="23"/>
      <c r="B922" s="23"/>
      <c r="C922" s="23"/>
      <c r="D922" s="23"/>
      <c r="E922" s="23"/>
      <c r="F922" s="23"/>
      <c r="G922" s="23"/>
      <c r="H922" s="21"/>
      <c r="I922" s="24"/>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21"/>
      <c r="BD922" s="21"/>
      <c r="BE922" s="21"/>
      <c r="BF922" s="21"/>
      <c r="BG922" s="21"/>
      <c r="BH922" s="21"/>
      <c r="BI922" s="21"/>
      <c r="BJ922" s="21"/>
      <c r="BK922" s="21"/>
      <c r="BL922" s="21"/>
      <c r="BM922" s="21"/>
      <c r="BN922" s="21"/>
      <c r="BO922" s="21"/>
      <c r="BP922" s="21"/>
      <c r="BQ922" s="21"/>
      <c r="BR922" s="21"/>
      <c r="BS922" s="21"/>
      <c r="BT922" s="21"/>
      <c r="BU922" s="21"/>
      <c r="BV922" s="21"/>
      <c r="BW922" s="21"/>
      <c r="BX922" s="21"/>
      <c r="BY922" s="21"/>
      <c r="BZ922" s="21"/>
      <c r="CA922" s="21"/>
      <c r="CB922" s="21"/>
      <c r="CC922" s="21"/>
      <c r="CD922" s="21"/>
    </row>
    <row r="923" spans="1:82" ht="16.5" customHeight="1" x14ac:dyDescent="0.3">
      <c r="A923" s="23"/>
      <c r="B923" s="23"/>
      <c r="C923" s="23"/>
      <c r="D923" s="23"/>
      <c r="E923" s="23"/>
      <c r="F923" s="23"/>
      <c r="G923" s="23"/>
      <c r="H923" s="21"/>
      <c r="I923" s="24"/>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21"/>
      <c r="BD923" s="21"/>
      <c r="BE923" s="21"/>
      <c r="BF923" s="21"/>
      <c r="BG923" s="21"/>
      <c r="BH923" s="21"/>
      <c r="BI923" s="21"/>
      <c r="BJ923" s="21"/>
      <c r="BK923" s="21"/>
      <c r="BL923" s="21"/>
      <c r="BM923" s="21"/>
      <c r="BN923" s="21"/>
      <c r="BO923" s="21"/>
      <c r="BP923" s="21"/>
      <c r="BQ923" s="21"/>
      <c r="BR923" s="21"/>
      <c r="BS923" s="21"/>
      <c r="BT923" s="21"/>
      <c r="BU923" s="21"/>
      <c r="BV923" s="21"/>
      <c r="BW923" s="21"/>
      <c r="BX923" s="21"/>
      <c r="BY923" s="21"/>
      <c r="BZ923" s="21"/>
      <c r="CA923" s="21"/>
      <c r="CB923" s="21"/>
      <c r="CC923" s="21"/>
      <c r="CD923" s="21"/>
    </row>
    <row r="924" spans="1:82" ht="16.5" customHeight="1" x14ac:dyDescent="0.3">
      <c r="A924" s="23"/>
      <c r="B924" s="23"/>
      <c r="C924" s="23"/>
      <c r="D924" s="23"/>
      <c r="E924" s="23"/>
      <c r="F924" s="23"/>
      <c r="G924" s="23"/>
      <c r="H924" s="21"/>
      <c r="I924" s="24"/>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21"/>
      <c r="BD924" s="21"/>
      <c r="BE924" s="21"/>
      <c r="BF924" s="21"/>
      <c r="BG924" s="21"/>
      <c r="BH924" s="21"/>
      <c r="BI924" s="21"/>
      <c r="BJ924" s="21"/>
      <c r="BK924" s="21"/>
      <c r="BL924" s="21"/>
      <c r="BM924" s="21"/>
      <c r="BN924" s="21"/>
      <c r="BO924" s="21"/>
      <c r="BP924" s="21"/>
      <c r="BQ924" s="21"/>
      <c r="BR924" s="21"/>
      <c r="BS924" s="21"/>
      <c r="BT924" s="21"/>
      <c r="BU924" s="21"/>
      <c r="BV924" s="21"/>
      <c r="BW924" s="21"/>
      <c r="BX924" s="21"/>
      <c r="BY924" s="21"/>
      <c r="BZ924" s="21"/>
      <c r="CA924" s="21"/>
      <c r="CB924" s="21"/>
      <c r="CC924" s="21"/>
      <c r="CD924" s="21"/>
    </row>
    <row r="925" spans="1:82" ht="16.5" customHeight="1" x14ac:dyDescent="0.3">
      <c r="A925" s="23"/>
      <c r="B925" s="23"/>
      <c r="C925" s="23"/>
      <c r="D925" s="23"/>
      <c r="E925" s="23"/>
      <c r="F925" s="23"/>
      <c r="G925" s="23"/>
      <c r="H925" s="21"/>
      <c r="I925" s="24"/>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21"/>
      <c r="BD925" s="21"/>
      <c r="BE925" s="21"/>
      <c r="BF925" s="21"/>
      <c r="BG925" s="21"/>
      <c r="BH925" s="21"/>
      <c r="BI925" s="21"/>
      <c r="BJ925" s="21"/>
      <c r="BK925" s="21"/>
      <c r="BL925" s="21"/>
      <c r="BM925" s="21"/>
      <c r="BN925" s="21"/>
      <c r="BO925" s="21"/>
      <c r="BP925" s="21"/>
      <c r="BQ925" s="21"/>
      <c r="BR925" s="21"/>
      <c r="BS925" s="21"/>
      <c r="BT925" s="21"/>
      <c r="BU925" s="21"/>
      <c r="BV925" s="21"/>
      <c r="BW925" s="21"/>
      <c r="BX925" s="21"/>
      <c r="BY925" s="21"/>
      <c r="BZ925" s="21"/>
      <c r="CA925" s="21"/>
      <c r="CB925" s="21"/>
      <c r="CC925" s="21"/>
      <c r="CD925" s="21"/>
    </row>
    <row r="926" spans="1:82" ht="16.5" customHeight="1" x14ac:dyDescent="0.3">
      <c r="A926" s="23"/>
      <c r="B926" s="23"/>
      <c r="C926" s="23"/>
      <c r="D926" s="23"/>
      <c r="E926" s="23"/>
      <c r="F926" s="23"/>
      <c r="G926" s="23"/>
      <c r="H926" s="21"/>
      <c r="I926" s="24"/>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row>
    <row r="927" spans="1:82" ht="16.5" customHeight="1" x14ac:dyDescent="0.3">
      <c r="A927" s="23"/>
      <c r="B927" s="23"/>
      <c r="C927" s="23"/>
      <c r="D927" s="23"/>
      <c r="E927" s="23"/>
      <c r="F927" s="23"/>
      <c r="G927" s="23"/>
      <c r="H927" s="21"/>
      <c r="I927" s="24"/>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21"/>
      <c r="BD927" s="21"/>
      <c r="BE927" s="21"/>
      <c r="BF927" s="21"/>
      <c r="BG927" s="21"/>
      <c r="BH927" s="21"/>
      <c r="BI927" s="21"/>
      <c r="BJ927" s="21"/>
      <c r="BK927" s="21"/>
      <c r="BL927" s="21"/>
      <c r="BM927" s="21"/>
      <c r="BN927" s="21"/>
      <c r="BO927" s="21"/>
      <c r="BP927" s="21"/>
      <c r="BQ927" s="21"/>
      <c r="BR927" s="21"/>
      <c r="BS927" s="21"/>
      <c r="BT927" s="21"/>
      <c r="BU927" s="21"/>
      <c r="BV927" s="21"/>
      <c r="BW927" s="21"/>
      <c r="BX927" s="21"/>
      <c r="BY927" s="21"/>
      <c r="BZ927" s="21"/>
      <c r="CA927" s="21"/>
      <c r="CB927" s="21"/>
      <c r="CC927" s="21"/>
      <c r="CD927" s="21"/>
    </row>
    <row r="928" spans="1:82" ht="16.5" customHeight="1" x14ac:dyDescent="0.3">
      <c r="A928" s="23"/>
      <c r="B928" s="23"/>
      <c r="C928" s="23"/>
      <c r="D928" s="23"/>
      <c r="E928" s="23"/>
      <c r="F928" s="23"/>
      <c r="G928" s="23"/>
      <c r="H928" s="21"/>
      <c r="I928" s="24"/>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21"/>
      <c r="BD928" s="21"/>
      <c r="BE928" s="21"/>
      <c r="BF928" s="21"/>
      <c r="BG928" s="21"/>
      <c r="BH928" s="21"/>
      <c r="BI928" s="21"/>
      <c r="BJ928" s="21"/>
      <c r="BK928" s="21"/>
      <c r="BL928" s="21"/>
      <c r="BM928" s="21"/>
      <c r="BN928" s="21"/>
      <c r="BO928" s="21"/>
      <c r="BP928" s="21"/>
      <c r="BQ928" s="21"/>
      <c r="BR928" s="21"/>
      <c r="BS928" s="21"/>
      <c r="BT928" s="21"/>
      <c r="BU928" s="21"/>
      <c r="BV928" s="21"/>
      <c r="BW928" s="21"/>
      <c r="BX928" s="21"/>
      <c r="BY928" s="21"/>
      <c r="BZ928" s="21"/>
      <c r="CA928" s="21"/>
      <c r="CB928" s="21"/>
      <c r="CC928" s="21"/>
      <c r="CD928" s="21"/>
    </row>
    <row r="929" spans="1:82" ht="16.5" customHeight="1" x14ac:dyDescent="0.3">
      <c r="A929" s="23"/>
      <c r="B929" s="23"/>
      <c r="C929" s="23"/>
      <c r="D929" s="23"/>
      <c r="E929" s="23"/>
      <c r="F929" s="23"/>
      <c r="G929" s="23"/>
      <c r="H929" s="21"/>
      <c r="I929" s="24"/>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21"/>
      <c r="BD929" s="21"/>
      <c r="BE929" s="21"/>
      <c r="BF929" s="21"/>
      <c r="BG929" s="21"/>
      <c r="BH929" s="21"/>
      <c r="BI929" s="21"/>
      <c r="BJ929" s="21"/>
      <c r="BK929" s="21"/>
      <c r="BL929" s="21"/>
      <c r="BM929" s="21"/>
      <c r="BN929" s="21"/>
      <c r="BO929" s="21"/>
      <c r="BP929" s="21"/>
      <c r="BQ929" s="21"/>
      <c r="BR929" s="21"/>
      <c r="BS929" s="21"/>
      <c r="BT929" s="21"/>
      <c r="BU929" s="21"/>
      <c r="BV929" s="21"/>
      <c r="BW929" s="21"/>
      <c r="BX929" s="21"/>
      <c r="BY929" s="21"/>
      <c r="BZ929" s="21"/>
      <c r="CA929" s="21"/>
      <c r="CB929" s="21"/>
      <c r="CC929" s="21"/>
      <c r="CD929" s="21"/>
    </row>
    <row r="930" spans="1:82" ht="16.5" customHeight="1" x14ac:dyDescent="0.3">
      <c r="A930" s="23"/>
      <c r="B930" s="23"/>
      <c r="C930" s="23"/>
      <c r="D930" s="23"/>
      <c r="E930" s="23"/>
      <c r="F930" s="23"/>
      <c r="G930" s="23"/>
      <c r="H930" s="21"/>
      <c r="I930" s="24"/>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21"/>
      <c r="BD930" s="21"/>
      <c r="BE930" s="21"/>
      <c r="BF930" s="21"/>
      <c r="BG930" s="21"/>
      <c r="BH930" s="21"/>
      <c r="BI930" s="21"/>
      <c r="BJ930" s="21"/>
      <c r="BK930" s="21"/>
      <c r="BL930" s="21"/>
      <c r="BM930" s="21"/>
      <c r="BN930" s="21"/>
      <c r="BO930" s="21"/>
      <c r="BP930" s="21"/>
      <c r="BQ930" s="21"/>
      <c r="BR930" s="21"/>
      <c r="BS930" s="21"/>
      <c r="BT930" s="21"/>
      <c r="BU930" s="21"/>
      <c r="BV930" s="21"/>
      <c r="BW930" s="21"/>
      <c r="BX930" s="21"/>
      <c r="BY930" s="21"/>
      <c r="BZ930" s="21"/>
      <c r="CA930" s="21"/>
      <c r="CB930" s="21"/>
      <c r="CC930" s="21"/>
      <c r="CD930" s="21"/>
    </row>
    <row r="931" spans="1:82" ht="16.5" customHeight="1" x14ac:dyDescent="0.3">
      <c r="A931" s="23"/>
      <c r="B931" s="23"/>
      <c r="C931" s="23"/>
      <c r="D931" s="23"/>
      <c r="E931" s="23"/>
      <c r="F931" s="23"/>
      <c r="G931" s="23"/>
      <c r="H931" s="21"/>
      <c r="I931" s="24"/>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21"/>
      <c r="BD931" s="21"/>
      <c r="BE931" s="21"/>
      <c r="BF931" s="21"/>
      <c r="BG931" s="21"/>
      <c r="BH931" s="21"/>
      <c r="BI931" s="21"/>
      <c r="BJ931" s="21"/>
      <c r="BK931" s="21"/>
      <c r="BL931" s="21"/>
      <c r="BM931" s="21"/>
      <c r="BN931" s="21"/>
      <c r="BO931" s="21"/>
      <c r="BP931" s="21"/>
      <c r="BQ931" s="21"/>
      <c r="BR931" s="21"/>
      <c r="BS931" s="21"/>
      <c r="BT931" s="21"/>
      <c r="BU931" s="21"/>
      <c r="BV931" s="21"/>
      <c r="BW931" s="21"/>
      <c r="BX931" s="21"/>
      <c r="BY931" s="21"/>
      <c r="BZ931" s="21"/>
      <c r="CA931" s="21"/>
      <c r="CB931" s="21"/>
      <c r="CC931" s="21"/>
      <c r="CD931" s="21"/>
    </row>
    <row r="932" spans="1:82" ht="16.5" customHeight="1" x14ac:dyDescent="0.3">
      <c r="A932" s="23"/>
      <c r="B932" s="23"/>
      <c r="C932" s="23"/>
      <c r="D932" s="23"/>
      <c r="E932" s="23"/>
      <c r="F932" s="23"/>
      <c r="G932" s="23"/>
      <c r="H932" s="21"/>
      <c r="I932" s="24"/>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21"/>
      <c r="BD932" s="21"/>
      <c r="BE932" s="21"/>
      <c r="BF932" s="21"/>
      <c r="BG932" s="21"/>
      <c r="BH932" s="21"/>
      <c r="BI932" s="21"/>
      <c r="BJ932" s="21"/>
      <c r="BK932" s="21"/>
      <c r="BL932" s="21"/>
      <c r="BM932" s="21"/>
      <c r="BN932" s="21"/>
      <c r="BO932" s="21"/>
      <c r="BP932" s="21"/>
      <c r="BQ932" s="21"/>
      <c r="BR932" s="21"/>
      <c r="BS932" s="21"/>
      <c r="BT932" s="21"/>
      <c r="BU932" s="21"/>
      <c r="BV932" s="21"/>
      <c r="BW932" s="21"/>
      <c r="BX932" s="21"/>
      <c r="BY932" s="21"/>
      <c r="BZ932" s="21"/>
      <c r="CA932" s="21"/>
      <c r="CB932" s="21"/>
      <c r="CC932" s="21"/>
      <c r="CD932" s="21"/>
    </row>
    <row r="933" spans="1:82" ht="16.5" customHeight="1" x14ac:dyDescent="0.3">
      <c r="A933" s="23"/>
      <c r="B933" s="23"/>
      <c r="C933" s="23"/>
      <c r="D933" s="23"/>
      <c r="E933" s="23"/>
      <c r="F933" s="23"/>
      <c r="G933" s="23"/>
      <c r="H933" s="21"/>
      <c r="I933" s="24"/>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21"/>
      <c r="BD933" s="21"/>
      <c r="BE933" s="21"/>
      <c r="BF933" s="21"/>
      <c r="BG933" s="21"/>
      <c r="BH933" s="21"/>
      <c r="BI933" s="21"/>
      <c r="BJ933" s="21"/>
      <c r="BK933" s="21"/>
      <c r="BL933" s="21"/>
      <c r="BM933" s="21"/>
      <c r="BN933" s="21"/>
      <c r="BO933" s="21"/>
      <c r="BP933" s="21"/>
      <c r="BQ933" s="21"/>
      <c r="BR933" s="21"/>
      <c r="BS933" s="21"/>
      <c r="BT933" s="21"/>
      <c r="BU933" s="21"/>
      <c r="BV933" s="21"/>
      <c r="BW933" s="21"/>
      <c r="BX933" s="21"/>
      <c r="BY933" s="21"/>
      <c r="BZ933" s="21"/>
      <c r="CA933" s="21"/>
      <c r="CB933" s="21"/>
      <c r="CC933" s="21"/>
      <c r="CD933" s="21"/>
    </row>
    <row r="934" spans="1:82" ht="16.5" customHeight="1" x14ac:dyDescent="0.3">
      <c r="A934" s="23"/>
      <c r="B934" s="23"/>
      <c r="C934" s="23"/>
      <c r="D934" s="23"/>
      <c r="E934" s="23"/>
      <c r="F934" s="23"/>
      <c r="G934" s="23"/>
      <c r="H934" s="21"/>
      <c r="I934" s="24"/>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21"/>
      <c r="BD934" s="21"/>
      <c r="BE934" s="21"/>
      <c r="BF934" s="21"/>
      <c r="BG934" s="21"/>
      <c r="BH934" s="21"/>
      <c r="BI934" s="21"/>
      <c r="BJ934" s="21"/>
      <c r="BK934" s="21"/>
      <c r="BL934" s="21"/>
      <c r="BM934" s="21"/>
      <c r="BN934" s="21"/>
      <c r="BO934" s="21"/>
      <c r="BP934" s="21"/>
      <c r="BQ934" s="21"/>
      <c r="BR934" s="21"/>
      <c r="BS934" s="21"/>
      <c r="BT934" s="21"/>
      <c r="BU934" s="21"/>
      <c r="BV934" s="21"/>
      <c r="BW934" s="21"/>
      <c r="BX934" s="21"/>
      <c r="BY934" s="21"/>
      <c r="BZ934" s="21"/>
      <c r="CA934" s="21"/>
      <c r="CB934" s="21"/>
      <c r="CC934" s="21"/>
      <c r="CD934" s="21"/>
    </row>
    <row r="935" spans="1:82" ht="16.5" customHeight="1" x14ac:dyDescent="0.3">
      <c r="A935" s="23"/>
      <c r="B935" s="23"/>
      <c r="C935" s="23"/>
      <c r="D935" s="23"/>
      <c r="E935" s="23"/>
      <c r="F935" s="23"/>
      <c r="G935" s="23"/>
      <c r="H935" s="21"/>
      <c r="I935" s="24"/>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21"/>
      <c r="BD935" s="21"/>
      <c r="BE935" s="21"/>
      <c r="BF935" s="21"/>
      <c r="BG935" s="21"/>
      <c r="BH935" s="21"/>
      <c r="BI935" s="21"/>
      <c r="BJ935" s="21"/>
      <c r="BK935" s="21"/>
      <c r="BL935" s="21"/>
      <c r="BM935" s="21"/>
      <c r="BN935" s="21"/>
      <c r="BO935" s="21"/>
      <c r="BP935" s="21"/>
      <c r="BQ935" s="21"/>
      <c r="BR935" s="21"/>
      <c r="BS935" s="21"/>
      <c r="BT935" s="21"/>
      <c r="BU935" s="21"/>
      <c r="BV935" s="21"/>
      <c r="BW935" s="21"/>
      <c r="BX935" s="21"/>
      <c r="BY935" s="21"/>
      <c r="BZ935" s="21"/>
      <c r="CA935" s="21"/>
      <c r="CB935" s="21"/>
      <c r="CC935" s="21"/>
      <c r="CD935" s="21"/>
    </row>
    <row r="936" spans="1:82" ht="16.5" customHeight="1" x14ac:dyDescent="0.3">
      <c r="A936" s="23"/>
      <c r="B936" s="23"/>
      <c r="C936" s="23"/>
      <c r="D936" s="23"/>
      <c r="E936" s="23"/>
      <c r="F936" s="23"/>
      <c r="G936" s="23"/>
      <c r="H936" s="21"/>
      <c r="I936" s="24"/>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row>
    <row r="937" spans="1:82" ht="16.5" customHeight="1" x14ac:dyDescent="0.3">
      <c r="A937" s="23"/>
      <c r="B937" s="23"/>
      <c r="C937" s="23"/>
      <c r="D937" s="23"/>
      <c r="E937" s="23"/>
      <c r="F937" s="23"/>
      <c r="G937" s="23"/>
      <c r="H937" s="21"/>
      <c r="I937" s="24"/>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21"/>
      <c r="BD937" s="21"/>
      <c r="BE937" s="21"/>
      <c r="BF937" s="21"/>
      <c r="BG937" s="21"/>
      <c r="BH937" s="21"/>
      <c r="BI937" s="21"/>
      <c r="BJ937" s="21"/>
      <c r="BK937" s="21"/>
      <c r="BL937" s="21"/>
      <c r="BM937" s="21"/>
      <c r="BN937" s="21"/>
      <c r="BO937" s="21"/>
      <c r="BP937" s="21"/>
      <c r="BQ937" s="21"/>
      <c r="BR937" s="21"/>
      <c r="BS937" s="21"/>
      <c r="BT937" s="21"/>
      <c r="BU937" s="21"/>
      <c r="BV937" s="21"/>
      <c r="BW937" s="21"/>
      <c r="BX937" s="21"/>
      <c r="BY937" s="21"/>
      <c r="BZ937" s="21"/>
      <c r="CA937" s="21"/>
      <c r="CB937" s="21"/>
      <c r="CC937" s="21"/>
      <c r="CD937" s="21"/>
    </row>
    <row r="938" spans="1:82" ht="16.5" customHeight="1" x14ac:dyDescent="0.3">
      <c r="A938" s="23"/>
      <c r="B938" s="23"/>
      <c r="C938" s="23"/>
      <c r="D938" s="23"/>
      <c r="E938" s="23"/>
      <c r="F938" s="23"/>
      <c r="G938" s="23"/>
      <c r="H938" s="21"/>
      <c r="I938" s="24"/>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21"/>
      <c r="BD938" s="21"/>
      <c r="BE938" s="21"/>
      <c r="BF938" s="21"/>
      <c r="BG938" s="21"/>
      <c r="BH938" s="21"/>
      <c r="BI938" s="21"/>
      <c r="BJ938" s="21"/>
      <c r="BK938" s="21"/>
      <c r="BL938" s="21"/>
      <c r="BM938" s="21"/>
      <c r="BN938" s="21"/>
      <c r="BO938" s="21"/>
      <c r="BP938" s="21"/>
      <c r="BQ938" s="21"/>
      <c r="BR938" s="21"/>
      <c r="BS938" s="21"/>
      <c r="BT938" s="21"/>
      <c r="BU938" s="21"/>
      <c r="BV938" s="21"/>
      <c r="BW938" s="21"/>
      <c r="BX938" s="21"/>
      <c r="BY938" s="21"/>
      <c r="BZ938" s="21"/>
      <c r="CA938" s="21"/>
      <c r="CB938" s="21"/>
      <c r="CC938" s="21"/>
      <c r="CD938" s="21"/>
    </row>
    <row r="939" spans="1:82" ht="16.5" customHeight="1" x14ac:dyDescent="0.3">
      <c r="A939" s="23"/>
      <c r="B939" s="23"/>
      <c r="C939" s="23"/>
      <c r="D939" s="23"/>
      <c r="E939" s="23"/>
      <c r="F939" s="23"/>
      <c r="G939" s="23"/>
      <c r="H939" s="21"/>
      <c r="I939" s="24"/>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21"/>
      <c r="BD939" s="21"/>
      <c r="BE939" s="21"/>
      <c r="BF939" s="21"/>
      <c r="BG939" s="21"/>
      <c r="BH939" s="21"/>
      <c r="BI939" s="21"/>
      <c r="BJ939" s="21"/>
      <c r="BK939" s="21"/>
      <c r="BL939" s="21"/>
      <c r="BM939" s="21"/>
      <c r="BN939" s="21"/>
      <c r="BO939" s="21"/>
      <c r="BP939" s="21"/>
      <c r="BQ939" s="21"/>
      <c r="BR939" s="21"/>
      <c r="BS939" s="21"/>
      <c r="BT939" s="21"/>
      <c r="BU939" s="21"/>
      <c r="BV939" s="21"/>
      <c r="BW939" s="21"/>
      <c r="BX939" s="21"/>
      <c r="BY939" s="21"/>
      <c r="BZ939" s="21"/>
      <c r="CA939" s="21"/>
      <c r="CB939" s="21"/>
      <c r="CC939" s="21"/>
      <c r="CD939" s="21"/>
    </row>
    <row r="940" spans="1:82" ht="16.5" customHeight="1" x14ac:dyDescent="0.3">
      <c r="A940" s="23"/>
      <c r="B940" s="23"/>
      <c r="C940" s="23"/>
      <c r="D940" s="23"/>
      <c r="E940" s="23"/>
      <c r="F940" s="23"/>
      <c r="G940" s="23"/>
      <c r="H940" s="21"/>
      <c r="I940" s="24"/>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21"/>
      <c r="BD940" s="21"/>
      <c r="BE940" s="21"/>
      <c r="BF940" s="21"/>
      <c r="BG940" s="21"/>
      <c r="BH940" s="21"/>
      <c r="BI940" s="21"/>
      <c r="BJ940" s="21"/>
      <c r="BK940" s="21"/>
      <c r="BL940" s="21"/>
      <c r="BM940" s="21"/>
      <c r="BN940" s="21"/>
      <c r="BO940" s="21"/>
      <c r="BP940" s="21"/>
      <c r="BQ940" s="21"/>
      <c r="BR940" s="21"/>
      <c r="BS940" s="21"/>
      <c r="BT940" s="21"/>
      <c r="BU940" s="21"/>
      <c r="BV940" s="21"/>
      <c r="BW940" s="21"/>
      <c r="BX940" s="21"/>
      <c r="BY940" s="21"/>
      <c r="BZ940" s="21"/>
      <c r="CA940" s="21"/>
      <c r="CB940" s="21"/>
      <c r="CC940" s="21"/>
      <c r="CD940" s="21"/>
    </row>
    <row r="941" spans="1:82" ht="16.5" customHeight="1" x14ac:dyDescent="0.3">
      <c r="A941" s="23"/>
      <c r="B941" s="23"/>
      <c r="C941" s="23"/>
      <c r="D941" s="23"/>
      <c r="E941" s="23"/>
      <c r="F941" s="23"/>
      <c r="G941" s="23"/>
      <c r="H941" s="21"/>
      <c r="I941" s="24"/>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21"/>
      <c r="BD941" s="21"/>
      <c r="BE941" s="21"/>
      <c r="BF941" s="21"/>
      <c r="BG941" s="21"/>
      <c r="BH941" s="21"/>
      <c r="BI941" s="21"/>
      <c r="BJ941" s="21"/>
      <c r="BK941" s="21"/>
      <c r="BL941" s="21"/>
      <c r="BM941" s="21"/>
      <c r="BN941" s="21"/>
      <c r="BO941" s="21"/>
      <c r="BP941" s="21"/>
      <c r="BQ941" s="21"/>
      <c r="BR941" s="21"/>
      <c r="BS941" s="21"/>
      <c r="BT941" s="21"/>
      <c r="BU941" s="21"/>
      <c r="BV941" s="21"/>
      <c r="BW941" s="21"/>
      <c r="BX941" s="21"/>
      <c r="BY941" s="21"/>
      <c r="BZ941" s="21"/>
      <c r="CA941" s="21"/>
      <c r="CB941" s="21"/>
      <c r="CC941" s="21"/>
      <c r="CD941" s="21"/>
    </row>
    <row r="942" spans="1:82" ht="16.5" customHeight="1" x14ac:dyDescent="0.3">
      <c r="A942" s="23"/>
      <c r="B942" s="23"/>
      <c r="C942" s="23"/>
      <c r="D942" s="23"/>
      <c r="E942" s="23"/>
      <c r="F942" s="23"/>
      <c r="G942" s="23"/>
      <c r="H942" s="21"/>
      <c r="I942" s="24"/>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21"/>
      <c r="BD942" s="21"/>
      <c r="BE942" s="21"/>
      <c r="BF942" s="21"/>
      <c r="BG942" s="21"/>
      <c r="BH942" s="21"/>
      <c r="BI942" s="21"/>
      <c r="BJ942" s="21"/>
      <c r="BK942" s="21"/>
      <c r="BL942" s="21"/>
      <c r="BM942" s="21"/>
      <c r="BN942" s="21"/>
      <c r="BO942" s="21"/>
      <c r="BP942" s="21"/>
      <c r="BQ942" s="21"/>
      <c r="BR942" s="21"/>
      <c r="BS942" s="21"/>
      <c r="BT942" s="21"/>
      <c r="BU942" s="21"/>
      <c r="BV942" s="21"/>
      <c r="BW942" s="21"/>
      <c r="BX942" s="21"/>
      <c r="BY942" s="21"/>
      <c r="BZ942" s="21"/>
      <c r="CA942" s="21"/>
      <c r="CB942" s="21"/>
      <c r="CC942" s="21"/>
      <c r="CD942" s="21"/>
    </row>
    <row r="943" spans="1:82" ht="16.5" customHeight="1" x14ac:dyDescent="0.3">
      <c r="A943" s="23"/>
      <c r="B943" s="23"/>
      <c r="C943" s="23"/>
      <c r="D943" s="23"/>
      <c r="E943" s="23"/>
      <c r="F943" s="23"/>
      <c r="G943" s="23"/>
      <c r="H943" s="21"/>
      <c r="I943" s="24"/>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21"/>
      <c r="BD943" s="21"/>
      <c r="BE943" s="21"/>
      <c r="BF943" s="21"/>
      <c r="BG943" s="21"/>
      <c r="BH943" s="21"/>
      <c r="BI943" s="21"/>
      <c r="BJ943" s="21"/>
      <c r="BK943" s="21"/>
      <c r="BL943" s="21"/>
      <c r="BM943" s="21"/>
      <c r="BN943" s="21"/>
      <c r="BO943" s="21"/>
      <c r="BP943" s="21"/>
      <c r="BQ943" s="21"/>
      <c r="BR943" s="21"/>
      <c r="BS943" s="21"/>
      <c r="BT943" s="21"/>
      <c r="BU943" s="21"/>
      <c r="BV943" s="21"/>
      <c r="BW943" s="21"/>
      <c r="BX943" s="21"/>
      <c r="BY943" s="21"/>
      <c r="BZ943" s="21"/>
      <c r="CA943" s="21"/>
      <c r="CB943" s="21"/>
      <c r="CC943" s="21"/>
      <c r="CD943" s="21"/>
    </row>
    <row r="944" spans="1:82" ht="16.5" customHeight="1" x14ac:dyDescent="0.3">
      <c r="A944" s="23"/>
      <c r="B944" s="23"/>
      <c r="C944" s="23"/>
      <c r="D944" s="23"/>
      <c r="E944" s="23"/>
      <c r="F944" s="23"/>
      <c r="G944" s="23"/>
      <c r="H944" s="21"/>
      <c r="I944" s="24"/>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21"/>
      <c r="BD944" s="21"/>
      <c r="BE944" s="21"/>
      <c r="BF944" s="21"/>
      <c r="BG944" s="21"/>
      <c r="BH944" s="21"/>
      <c r="BI944" s="21"/>
      <c r="BJ944" s="21"/>
      <c r="BK944" s="21"/>
      <c r="BL944" s="21"/>
      <c r="BM944" s="21"/>
      <c r="BN944" s="21"/>
      <c r="BO944" s="21"/>
      <c r="BP944" s="21"/>
      <c r="BQ944" s="21"/>
      <c r="BR944" s="21"/>
      <c r="BS944" s="21"/>
      <c r="BT944" s="21"/>
      <c r="BU944" s="21"/>
      <c r="BV944" s="21"/>
      <c r="BW944" s="21"/>
      <c r="BX944" s="21"/>
      <c r="BY944" s="21"/>
      <c r="BZ944" s="21"/>
      <c r="CA944" s="21"/>
      <c r="CB944" s="21"/>
      <c r="CC944" s="21"/>
      <c r="CD944" s="21"/>
    </row>
    <row r="945" spans="1:82" ht="16.5" customHeight="1" x14ac:dyDescent="0.3">
      <c r="A945" s="23"/>
      <c r="B945" s="23"/>
      <c r="C945" s="23"/>
      <c r="D945" s="23"/>
      <c r="E945" s="23"/>
      <c r="F945" s="23"/>
      <c r="G945" s="23"/>
      <c r="H945" s="21"/>
      <c r="I945" s="24"/>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21"/>
      <c r="BD945" s="21"/>
      <c r="BE945" s="21"/>
      <c r="BF945" s="21"/>
      <c r="BG945" s="21"/>
      <c r="BH945" s="21"/>
      <c r="BI945" s="21"/>
      <c r="BJ945" s="21"/>
      <c r="BK945" s="21"/>
      <c r="BL945" s="21"/>
      <c r="BM945" s="21"/>
      <c r="BN945" s="21"/>
      <c r="BO945" s="21"/>
      <c r="BP945" s="21"/>
      <c r="BQ945" s="21"/>
      <c r="BR945" s="21"/>
      <c r="BS945" s="21"/>
      <c r="BT945" s="21"/>
      <c r="BU945" s="21"/>
      <c r="BV945" s="21"/>
      <c r="BW945" s="21"/>
      <c r="BX945" s="21"/>
      <c r="BY945" s="21"/>
      <c r="BZ945" s="21"/>
      <c r="CA945" s="21"/>
      <c r="CB945" s="21"/>
      <c r="CC945" s="21"/>
      <c r="CD945" s="21"/>
    </row>
    <row r="946" spans="1:82" ht="16.5" customHeight="1" x14ac:dyDescent="0.3">
      <c r="A946" s="23"/>
      <c r="B946" s="23"/>
      <c r="C946" s="23"/>
      <c r="D946" s="23"/>
      <c r="E946" s="23"/>
      <c r="F946" s="23"/>
      <c r="G946" s="23"/>
      <c r="H946" s="21"/>
      <c r="I946" s="24"/>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row>
    <row r="947" spans="1:82" ht="16.5" customHeight="1" x14ac:dyDescent="0.3">
      <c r="A947" s="23"/>
      <c r="B947" s="23"/>
      <c r="C947" s="23"/>
      <c r="D947" s="23"/>
      <c r="E947" s="23"/>
      <c r="F947" s="23"/>
      <c r="G947" s="23"/>
      <c r="H947" s="21"/>
      <c r="I947" s="24"/>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21"/>
      <c r="BD947" s="21"/>
      <c r="BE947" s="21"/>
      <c r="BF947" s="21"/>
      <c r="BG947" s="21"/>
      <c r="BH947" s="21"/>
      <c r="BI947" s="21"/>
      <c r="BJ947" s="21"/>
      <c r="BK947" s="21"/>
      <c r="BL947" s="21"/>
      <c r="BM947" s="21"/>
      <c r="BN947" s="21"/>
      <c r="BO947" s="21"/>
      <c r="BP947" s="21"/>
      <c r="BQ947" s="21"/>
      <c r="BR947" s="21"/>
      <c r="BS947" s="21"/>
      <c r="BT947" s="21"/>
      <c r="BU947" s="21"/>
      <c r="BV947" s="21"/>
      <c r="BW947" s="21"/>
      <c r="BX947" s="21"/>
      <c r="BY947" s="21"/>
      <c r="BZ947" s="21"/>
      <c r="CA947" s="21"/>
      <c r="CB947" s="21"/>
      <c r="CC947" s="21"/>
      <c r="CD947" s="21"/>
    </row>
    <row r="948" spans="1:82" ht="16.5" customHeight="1" x14ac:dyDescent="0.3">
      <c r="A948" s="23"/>
      <c r="B948" s="23"/>
      <c r="C948" s="23"/>
      <c r="D948" s="23"/>
      <c r="E948" s="23"/>
      <c r="F948" s="23"/>
      <c r="G948" s="23"/>
      <c r="H948" s="21"/>
      <c r="I948" s="24"/>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21"/>
      <c r="BD948" s="21"/>
      <c r="BE948" s="21"/>
      <c r="BF948" s="21"/>
      <c r="BG948" s="21"/>
      <c r="BH948" s="21"/>
      <c r="BI948" s="21"/>
      <c r="BJ948" s="21"/>
      <c r="BK948" s="21"/>
      <c r="BL948" s="21"/>
      <c r="BM948" s="21"/>
      <c r="BN948" s="21"/>
      <c r="BO948" s="21"/>
      <c r="BP948" s="21"/>
      <c r="BQ948" s="21"/>
      <c r="BR948" s="21"/>
      <c r="BS948" s="21"/>
      <c r="BT948" s="21"/>
      <c r="BU948" s="21"/>
      <c r="BV948" s="21"/>
      <c r="BW948" s="21"/>
      <c r="BX948" s="21"/>
      <c r="BY948" s="21"/>
      <c r="BZ948" s="21"/>
      <c r="CA948" s="21"/>
      <c r="CB948" s="21"/>
      <c r="CC948" s="21"/>
      <c r="CD948" s="21"/>
    </row>
    <row r="949" spans="1:82" ht="16.5" customHeight="1" x14ac:dyDescent="0.3">
      <c r="A949" s="23"/>
      <c r="B949" s="23"/>
      <c r="C949" s="23"/>
      <c r="D949" s="23"/>
      <c r="E949" s="23"/>
      <c r="F949" s="23"/>
      <c r="G949" s="23"/>
      <c r="H949" s="21"/>
      <c r="I949" s="24"/>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21"/>
      <c r="BD949" s="21"/>
      <c r="BE949" s="21"/>
      <c r="BF949" s="21"/>
      <c r="BG949" s="21"/>
      <c r="BH949" s="21"/>
      <c r="BI949" s="21"/>
      <c r="BJ949" s="21"/>
      <c r="BK949" s="21"/>
      <c r="BL949" s="21"/>
      <c r="BM949" s="21"/>
      <c r="BN949" s="21"/>
      <c r="BO949" s="21"/>
      <c r="BP949" s="21"/>
      <c r="BQ949" s="21"/>
      <c r="BR949" s="21"/>
      <c r="BS949" s="21"/>
      <c r="BT949" s="21"/>
      <c r="BU949" s="21"/>
      <c r="BV949" s="21"/>
      <c r="BW949" s="21"/>
      <c r="BX949" s="21"/>
      <c r="BY949" s="21"/>
      <c r="BZ949" s="21"/>
      <c r="CA949" s="21"/>
      <c r="CB949" s="21"/>
      <c r="CC949" s="21"/>
      <c r="CD949" s="21"/>
    </row>
    <row r="950" spans="1:82" ht="16.5" customHeight="1" x14ac:dyDescent="0.3">
      <c r="A950" s="23"/>
      <c r="B950" s="23"/>
      <c r="C950" s="23"/>
      <c r="D950" s="23"/>
      <c r="E950" s="23"/>
      <c r="F950" s="23"/>
      <c r="G950" s="23"/>
      <c r="H950" s="21"/>
      <c r="I950" s="24"/>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21"/>
      <c r="BD950" s="21"/>
      <c r="BE950" s="21"/>
      <c r="BF950" s="21"/>
      <c r="BG950" s="21"/>
      <c r="BH950" s="21"/>
      <c r="BI950" s="21"/>
      <c r="BJ950" s="21"/>
      <c r="BK950" s="21"/>
      <c r="BL950" s="21"/>
      <c r="BM950" s="21"/>
      <c r="BN950" s="21"/>
      <c r="BO950" s="21"/>
      <c r="BP950" s="21"/>
      <c r="BQ950" s="21"/>
      <c r="BR950" s="21"/>
      <c r="BS950" s="21"/>
      <c r="BT950" s="21"/>
      <c r="BU950" s="21"/>
      <c r="BV950" s="21"/>
      <c r="BW950" s="21"/>
      <c r="BX950" s="21"/>
      <c r="BY950" s="21"/>
      <c r="BZ950" s="21"/>
      <c r="CA950" s="21"/>
      <c r="CB950" s="21"/>
      <c r="CC950" s="21"/>
      <c r="CD950" s="21"/>
    </row>
    <row r="951" spans="1:82" ht="16.5" customHeight="1" x14ac:dyDescent="0.3">
      <c r="A951" s="23"/>
      <c r="B951" s="23"/>
      <c r="C951" s="23"/>
      <c r="D951" s="23"/>
      <c r="E951" s="23"/>
      <c r="F951" s="23"/>
      <c r="G951" s="23"/>
      <c r="H951" s="21"/>
      <c r="I951" s="24"/>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21"/>
      <c r="BD951" s="21"/>
      <c r="BE951" s="21"/>
      <c r="BF951" s="21"/>
      <c r="BG951" s="21"/>
      <c r="BH951" s="21"/>
      <c r="BI951" s="21"/>
      <c r="BJ951" s="21"/>
      <c r="BK951" s="21"/>
      <c r="BL951" s="21"/>
      <c r="BM951" s="21"/>
      <c r="BN951" s="21"/>
      <c r="BO951" s="21"/>
      <c r="BP951" s="21"/>
      <c r="BQ951" s="21"/>
      <c r="BR951" s="21"/>
      <c r="BS951" s="21"/>
      <c r="BT951" s="21"/>
      <c r="BU951" s="21"/>
      <c r="BV951" s="21"/>
      <c r="BW951" s="21"/>
      <c r="BX951" s="21"/>
      <c r="BY951" s="21"/>
      <c r="BZ951" s="21"/>
      <c r="CA951" s="21"/>
      <c r="CB951" s="21"/>
      <c r="CC951" s="21"/>
      <c r="CD951" s="21"/>
    </row>
    <row r="952" spans="1:82" ht="16.5" customHeight="1" x14ac:dyDescent="0.3">
      <c r="A952" s="23"/>
      <c r="B952" s="23"/>
      <c r="C952" s="23"/>
      <c r="D952" s="23"/>
      <c r="E952" s="23"/>
      <c r="F952" s="23"/>
      <c r="G952" s="23"/>
      <c r="H952" s="21"/>
      <c r="I952" s="24"/>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21"/>
      <c r="BD952" s="21"/>
      <c r="BE952" s="21"/>
      <c r="BF952" s="21"/>
      <c r="BG952" s="21"/>
      <c r="BH952" s="21"/>
      <c r="BI952" s="21"/>
      <c r="BJ952" s="21"/>
      <c r="BK952" s="21"/>
      <c r="BL952" s="21"/>
      <c r="BM952" s="21"/>
      <c r="BN952" s="21"/>
      <c r="BO952" s="21"/>
      <c r="BP952" s="21"/>
      <c r="BQ952" s="21"/>
      <c r="BR952" s="21"/>
      <c r="BS952" s="21"/>
      <c r="BT952" s="21"/>
      <c r="BU952" s="21"/>
      <c r="BV952" s="21"/>
      <c r="BW952" s="21"/>
      <c r="BX952" s="21"/>
      <c r="BY952" s="21"/>
      <c r="BZ952" s="21"/>
      <c r="CA952" s="21"/>
      <c r="CB952" s="21"/>
      <c r="CC952" s="21"/>
      <c r="CD952" s="21"/>
    </row>
    <row r="953" spans="1:82" ht="16.5" customHeight="1" x14ac:dyDescent="0.3">
      <c r="A953" s="23"/>
      <c r="B953" s="23"/>
      <c r="C953" s="23"/>
      <c r="D953" s="23"/>
      <c r="E953" s="23"/>
      <c r="F953" s="23"/>
      <c r="G953" s="23"/>
      <c r="H953" s="21"/>
      <c r="I953" s="24"/>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21"/>
      <c r="BD953" s="21"/>
      <c r="BE953" s="21"/>
      <c r="BF953" s="21"/>
      <c r="BG953" s="21"/>
      <c r="BH953" s="21"/>
      <c r="BI953" s="21"/>
      <c r="BJ953" s="21"/>
      <c r="BK953" s="21"/>
      <c r="BL953" s="21"/>
      <c r="BM953" s="21"/>
      <c r="BN953" s="21"/>
      <c r="BO953" s="21"/>
      <c r="BP953" s="21"/>
      <c r="BQ953" s="21"/>
      <c r="BR953" s="21"/>
      <c r="BS953" s="21"/>
      <c r="BT953" s="21"/>
      <c r="BU953" s="21"/>
      <c r="BV953" s="21"/>
      <c r="BW953" s="21"/>
      <c r="BX953" s="21"/>
      <c r="BY953" s="21"/>
      <c r="BZ953" s="21"/>
      <c r="CA953" s="21"/>
      <c r="CB953" s="21"/>
      <c r="CC953" s="21"/>
      <c r="CD953" s="21"/>
    </row>
    <row r="954" spans="1:82" ht="16.5" customHeight="1" x14ac:dyDescent="0.3">
      <c r="A954" s="23"/>
      <c r="B954" s="23"/>
      <c r="C954" s="23"/>
      <c r="D954" s="23"/>
      <c r="E954" s="23"/>
      <c r="F954" s="23"/>
      <c r="G954" s="23"/>
      <c r="H954" s="21"/>
      <c r="I954" s="24"/>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21"/>
      <c r="BD954" s="21"/>
      <c r="BE954" s="21"/>
      <c r="BF954" s="21"/>
      <c r="BG954" s="21"/>
      <c r="BH954" s="21"/>
      <c r="BI954" s="21"/>
      <c r="BJ954" s="21"/>
      <c r="BK954" s="21"/>
      <c r="BL954" s="21"/>
      <c r="BM954" s="21"/>
      <c r="BN954" s="21"/>
      <c r="BO954" s="21"/>
      <c r="BP954" s="21"/>
      <c r="BQ954" s="21"/>
      <c r="BR954" s="21"/>
      <c r="BS954" s="21"/>
      <c r="BT954" s="21"/>
      <c r="BU954" s="21"/>
      <c r="BV954" s="21"/>
      <c r="BW954" s="21"/>
      <c r="BX954" s="21"/>
      <c r="BY954" s="21"/>
      <c r="BZ954" s="21"/>
      <c r="CA954" s="21"/>
      <c r="CB954" s="21"/>
      <c r="CC954" s="21"/>
      <c r="CD954" s="21"/>
    </row>
    <row r="955" spans="1:82" ht="16.5" customHeight="1" x14ac:dyDescent="0.3">
      <c r="A955" s="23"/>
      <c r="B955" s="23"/>
      <c r="C955" s="23"/>
      <c r="D955" s="23"/>
      <c r="E955" s="23"/>
      <c r="F955" s="23"/>
      <c r="G955" s="23"/>
      <c r="H955" s="21"/>
      <c r="I955" s="24"/>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21"/>
      <c r="BD955" s="21"/>
      <c r="BE955" s="21"/>
      <c r="BF955" s="21"/>
      <c r="BG955" s="21"/>
      <c r="BH955" s="21"/>
      <c r="BI955" s="21"/>
      <c r="BJ955" s="21"/>
      <c r="BK955" s="21"/>
      <c r="BL955" s="21"/>
      <c r="BM955" s="21"/>
      <c r="BN955" s="21"/>
      <c r="BO955" s="21"/>
      <c r="BP955" s="21"/>
      <c r="BQ955" s="21"/>
      <c r="BR955" s="21"/>
      <c r="BS955" s="21"/>
      <c r="BT955" s="21"/>
      <c r="BU955" s="21"/>
      <c r="BV955" s="21"/>
      <c r="BW955" s="21"/>
      <c r="BX955" s="21"/>
      <c r="BY955" s="21"/>
      <c r="BZ955" s="21"/>
      <c r="CA955" s="21"/>
      <c r="CB955" s="21"/>
      <c r="CC955" s="21"/>
      <c r="CD955" s="21"/>
    </row>
    <row r="956" spans="1:82" ht="16.5" customHeight="1" x14ac:dyDescent="0.3">
      <c r="A956" s="23"/>
      <c r="B956" s="23"/>
      <c r="C956" s="23"/>
      <c r="D956" s="23"/>
      <c r="E956" s="23"/>
      <c r="F956" s="23"/>
      <c r="G956" s="23"/>
      <c r="H956" s="21"/>
      <c r="I956" s="24"/>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row>
    <row r="957" spans="1:82" ht="16.5" customHeight="1" x14ac:dyDescent="0.3">
      <c r="A957" s="23"/>
      <c r="B957" s="23"/>
      <c r="C957" s="23"/>
      <c r="D957" s="23"/>
      <c r="E957" s="23"/>
      <c r="F957" s="23"/>
      <c r="G957" s="23"/>
      <c r="H957" s="21"/>
      <c r="I957" s="24"/>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21"/>
      <c r="BD957" s="21"/>
      <c r="BE957" s="21"/>
      <c r="BF957" s="21"/>
      <c r="BG957" s="21"/>
      <c r="BH957" s="21"/>
      <c r="BI957" s="21"/>
      <c r="BJ957" s="21"/>
      <c r="BK957" s="21"/>
      <c r="BL957" s="21"/>
      <c r="BM957" s="21"/>
      <c r="BN957" s="21"/>
      <c r="BO957" s="21"/>
      <c r="BP957" s="21"/>
      <c r="BQ957" s="21"/>
      <c r="BR957" s="21"/>
      <c r="BS957" s="21"/>
      <c r="BT957" s="21"/>
      <c r="BU957" s="21"/>
      <c r="BV957" s="21"/>
      <c r="BW957" s="21"/>
      <c r="BX957" s="21"/>
      <c r="BY957" s="21"/>
      <c r="BZ957" s="21"/>
      <c r="CA957" s="21"/>
      <c r="CB957" s="21"/>
      <c r="CC957" s="21"/>
      <c r="CD957" s="21"/>
    </row>
    <row r="958" spans="1:82" ht="16.5" customHeight="1" x14ac:dyDescent="0.3">
      <c r="A958" s="23"/>
      <c r="B958" s="23"/>
      <c r="C958" s="23"/>
      <c r="D958" s="23"/>
      <c r="E958" s="23"/>
      <c r="F958" s="23"/>
      <c r="G958" s="23"/>
      <c r="H958" s="21"/>
      <c r="I958" s="24"/>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21"/>
      <c r="BD958" s="21"/>
      <c r="BE958" s="21"/>
      <c r="BF958" s="21"/>
      <c r="BG958" s="21"/>
      <c r="BH958" s="21"/>
      <c r="BI958" s="21"/>
      <c r="BJ958" s="21"/>
      <c r="BK958" s="21"/>
      <c r="BL958" s="21"/>
      <c r="BM958" s="21"/>
      <c r="BN958" s="21"/>
      <c r="BO958" s="21"/>
      <c r="BP958" s="21"/>
      <c r="BQ958" s="21"/>
      <c r="BR958" s="21"/>
      <c r="BS958" s="21"/>
      <c r="BT958" s="21"/>
      <c r="BU958" s="21"/>
      <c r="BV958" s="21"/>
      <c r="BW958" s="21"/>
      <c r="BX958" s="21"/>
      <c r="BY958" s="21"/>
      <c r="BZ958" s="21"/>
      <c r="CA958" s="21"/>
      <c r="CB958" s="21"/>
      <c r="CC958" s="21"/>
      <c r="CD958" s="21"/>
    </row>
    <row r="959" spans="1:82" ht="16.5" customHeight="1" x14ac:dyDescent="0.3">
      <c r="A959" s="23"/>
      <c r="B959" s="23"/>
      <c r="C959" s="23"/>
      <c r="D959" s="23"/>
      <c r="E959" s="23"/>
      <c r="F959" s="23"/>
      <c r="G959" s="23"/>
      <c r="H959" s="21"/>
      <c r="I959" s="24"/>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21"/>
      <c r="BD959" s="21"/>
      <c r="BE959" s="21"/>
      <c r="BF959" s="21"/>
      <c r="BG959" s="21"/>
      <c r="BH959" s="21"/>
      <c r="BI959" s="21"/>
      <c r="BJ959" s="21"/>
      <c r="BK959" s="21"/>
      <c r="BL959" s="21"/>
      <c r="BM959" s="21"/>
      <c r="BN959" s="21"/>
      <c r="BO959" s="21"/>
      <c r="BP959" s="21"/>
      <c r="BQ959" s="21"/>
      <c r="BR959" s="21"/>
      <c r="BS959" s="21"/>
      <c r="BT959" s="21"/>
      <c r="BU959" s="21"/>
      <c r="BV959" s="21"/>
      <c r="BW959" s="21"/>
      <c r="BX959" s="21"/>
      <c r="BY959" s="21"/>
      <c r="BZ959" s="21"/>
      <c r="CA959" s="21"/>
      <c r="CB959" s="21"/>
      <c r="CC959" s="21"/>
      <c r="CD959" s="21"/>
    </row>
    <row r="960" spans="1:82" ht="16.5" customHeight="1" x14ac:dyDescent="0.3">
      <c r="A960" s="23"/>
      <c r="B960" s="23"/>
      <c r="C960" s="23"/>
      <c r="D960" s="23"/>
      <c r="E960" s="23"/>
      <c r="F960" s="23"/>
      <c r="G960" s="23"/>
      <c r="H960" s="21"/>
      <c r="I960" s="24"/>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21"/>
      <c r="BP960" s="21"/>
      <c r="BQ960" s="21"/>
      <c r="BR960" s="21"/>
      <c r="BS960" s="21"/>
      <c r="BT960" s="21"/>
      <c r="BU960" s="21"/>
      <c r="BV960" s="21"/>
      <c r="BW960" s="21"/>
      <c r="BX960" s="21"/>
      <c r="BY960" s="21"/>
      <c r="BZ960" s="21"/>
      <c r="CA960" s="21"/>
      <c r="CB960" s="21"/>
      <c r="CC960" s="21"/>
      <c r="CD960" s="21"/>
    </row>
    <row r="961" spans="1:82" ht="16.5" customHeight="1" x14ac:dyDescent="0.3">
      <c r="A961" s="23"/>
      <c r="B961" s="23"/>
      <c r="C961" s="23"/>
      <c r="D961" s="23"/>
      <c r="E961" s="23"/>
      <c r="F961" s="23"/>
      <c r="G961" s="23"/>
      <c r="H961" s="21"/>
      <c r="I961" s="24"/>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21"/>
      <c r="BP961" s="21"/>
      <c r="BQ961" s="21"/>
      <c r="BR961" s="21"/>
      <c r="BS961" s="21"/>
      <c r="BT961" s="21"/>
      <c r="BU961" s="21"/>
      <c r="BV961" s="21"/>
      <c r="BW961" s="21"/>
      <c r="BX961" s="21"/>
      <c r="BY961" s="21"/>
      <c r="BZ961" s="21"/>
      <c r="CA961" s="21"/>
      <c r="CB961" s="21"/>
      <c r="CC961" s="21"/>
      <c r="CD961" s="21"/>
    </row>
    <row r="962" spans="1:82" ht="16.5" customHeight="1" x14ac:dyDescent="0.3">
      <c r="A962" s="23"/>
      <c r="B962" s="23"/>
      <c r="C962" s="23"/>
      <c r="D962" s="23"/>
      <c r="E962" s="23"/>
      <c r="F962" s="23"/>
      <c r="G962" s="23"/>
      <c r="H962" s="21"/>
      <c r="I962" s="24"/>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21"/>
      <c r="BP962" s="21"/>
      <c r="BQ962" s="21"/>
      <c r="BR962" s="21"/>
      <c r="BS962" s="21"/>
      <c r="BT962" s="21"/>
      <c r="BU962" s="21"/>
      <c r="BV962" s="21"/>
      <c r="BW962" s="21"/>
      <c r="BX962" s="21"/>
      <c r="BY962" s="21"/>
      <c r="BZ962" s="21"/>
      <c r="CA962" s="21"/>
      <c r="CB962" s="21"/>
      <c r="CC962" s="21"/>
      <c r="CD962" s="21"/>
    </row>
    <row r="963" spans="1:82" ht="16.5" customHeight="1" x14ac:dyDescent="0.3">
      <c r="A963" s="23"/>
      <c r="B963" s="23"/>
      <c r="C963" s="23"/>
      <c r="D963" s="23"/>
      <c r="E963" s="23"/>
      <c r="F963" s="23"/>
      <c r="G963" s="23"/>
      <c r="H963" s="21"/>
      <c r="I963" s="24"/>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21"/>
      <c r="BP963" s="21"/>
      <c r="BQ963" s="21"/>
      <c r="BR963" s="21"/>
      <c r="BS963" s="21"/>
      <c r="BT963" s="21"/>
      <c r="BU963" s="21"/>
      <c r="BV963" s="21"/>
      <c r="BW963" s="21"/>
      <c r="BX963" s="21"/>
      <c r="BY963" s="21"/>
      <c r="BZ963" s="21"/>
      <c r="CA963" s="21"/>
      <c r="CB963" s="21"/>
      <c r="CC963" s="21"/>
      <c r="CD963" s="21"/>
    </row>
    <row r="964" spans="1:82" ht="16.5" customHeight="1" x14ac:dyDescent="0.3">
      <c r="A964" s="23"/>
      <c r="B964" s="23"/>
      <c r="C964" s="23"/>
      <c r="D964" s="23"/>
      <c r="E964" s="23"/>
      <c r="F964" s="23"/>
      <c r="G964" s="23"/>
      <c r="H964" s="21"/>
      <c r="I964" s="24"/>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21"/>
      <c r="BP964" s="21"/>
      <c r="BQ964" s="21"/>
      <c r="BR964" s="21"/>
      <c r="BS964" s="21"/>
      <c r="BT964" s="21"/>
      <c r="BU964" s="21"/>
      <c r="BV964" s="21"/>
      <c r="BW964" s="21"/>
      <c r="BX964" s="21"/>
      <c r="BY964" s="21"/>
      <c r="BZ964" s="21"/>
      <c r="CA964" s="21"/>
      <c r="CB964" s="21"/>
      <c r="CC964" s="21"/>
      <c r="CD964" s="21"/>
    </row>
    <row r="965" spans="1:82" ht="16.5" customHeight="1" x14ac:dyDescent="0.3">
      <c r="A965" s="23"/>
      <c r="B965" s="23"/>
      <c r="C965" s="23"/>
      <c r="D965" s="23"/>
      <c r="E965" s="23"/>
      <c r="F965" s="23"/>
      <c r="G965" s="23"/>
      <c r="H965" s="21"/>
      <c r="I965" s="24"/>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21"/>
      <c r="BP965" s="21"/>
      <c r="BQ965" s="21"/>
      <c r="BR965" s="21"/>
      <c r="BS965" s="21"/>
      <c r="BT965" s="21"/>
      <c r="BU965" s="21"/>
      <c r="BV965" s="21"/>
      <c r="BW965" s="21"/>
      <c r="BX965" s="21"/>
      <c r="BY965" s="21"/>
      <c r="BZ965" s="21"/>
      <c r="CA965" s="21"/>
      <c r="CB965" s="21"/>
      <c r="CC965" s="21"/>
      <c r="CD965" s="21"/>
    </row>
    <row r="966" spans="1:82" ht="16.5" customHeight="1" x14ac:dyDescent="0.3">
      <c r="A966" s="23"/>
      <c r="B966" s="23"/>
      <c r="C966" s="23"/>
      <c r="D966" s="23"/>
      <c r="E966" s="23"/>
      <c r="F966" s="23"/>
      <c r="G966" s="23"/>
      <c r="H966" s="21"/>
      <c r="I966" s="24"/>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row>
    <row r="967" spans="1:82" ht="16.5" customHeight="1" x14ac:dyDescent="0.3">
      <c r="A967" s="23"/>
      <c r="B967" s="23"/>
      <c r="C967" s="23"/>
      <c r="D967" s="23"/>
      <c r="E967" s="23"/>
      <c r="F967" s="23"/>
      <c r="G967" s="23"/>
      <c r="H967" s="21"/>
      <c r="I967" s="24"/>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21"/>
      <c r="BP967" s="21"/>
      <c r="BQ967" s="21"/>
      <c r="BR967" s="21"/>
      <c r="BS967" s="21"/>
      <c r="BT967" s="21"/>
      <c r="BU967" s="21"/>
      <c r="BV967" s="21"/>
      <c r="BW967" s="21"/>
      <c r="BX967" s="21"/>
      <c r="BY967" s="21"/>
      <c r="BZ967" s="21"/>
      <c r="CA967" s="21"/>
      <c r="CB967" s="21"/>
      <c r="CC967" s="21"/>
      <c r="CD967" s="21"/>
    </row>
    <row r="968" spans="1:82" ht="16.5" customHeight="1" x14ac:dyDescent="0.3">
      <c r="A968" s="23"/>
      <c r="B968" s="23"/>
      <c r="C968" s="23"/>
      <c r="D968" s="23"/>
      <c r="E968" s="23"/>
      <c r="F968" s="23"/>
      <c r="G968" s="23"/>
      <c r="H968" s="21"/>
      <c r="I968" s="24"/>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21"/>
      <c r="BP968" s="21"/>
      <c r="BQ968" s="21"/>
      <c r="BR968" s="21"/>
      <c r="BS968" s="21"/>
      <c r="BT968" s="21"/>
      <c r="BU968" s="21"/>
      <c r="BV968" s="21"/>
      <c r="BW968" s="21"/>
      <c r="BX968" s="21"/>
      <c r="BY968" s="21"/>
      <c r="BZ968" s="21"/>
      <c r="CA968" s="21"/>
      <c r="CB968" s="21"/>
      <c r="CC968" s="21"/>
      <c r="CD968" s="21"/>
    </row>
    <row r="969" spans="1:82" ht="16.5" customHeight="1" x14ac:dyDescent="0.3">
      <c r="A969" s="23"/>
      <c r="B969" s="23"/>
      <c r="C969" s="23"/>
      <c r="D969" s="23"/>
      <c r="E969" s="23"/>
      <c r="F969" s="23"/>
      <c r="G969" s="23"/>
      <c r="H969" s="21"/>
      <c r="I969" s="24"/>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21"/>
      <c r="BP969" s="21"/>
      <c r="BQ969" s="21"/>
      <c r="BR969" s="21"/>
      <c r="BS969" s="21"/>
      <c r="BT969" s="21"/>
      <c r="BU969" s="21"/>
      <c r="BV969" s="21"/>
      <c r="BW969" s="21"/>
      <c r="BX969" s="21"/>
      <c r="BY969" s="21"/>
      <c r="BZ969" s="21"/>
      <c r="CA969" s="21"/>
      <c r="CB969" s="21"/>
      <c r="CC969" s="21"/>
      <c r="CD969" s="21"/>
    </row>
    <row r="970" spans="1:82" ht="16.5" customHeight="1" x14ac:dyDescent="0.3">
      <c r="A970" s="23"/>
      <c r="B970" s="23"/>
      <c r="C970" s="23"/>
      <c r="D970" s="23"/>
      <c r="E970" s="23"/>
      <c r="F970" s="23"/>
      <c r="G970" s="23"/>
      <c r="H970" s="21"/>
      <c r="I970" s="24"/>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21"/>
      <c r="BP970" s="21"/>
      <c r="BQ970" s="21"/>
      <c r="BR970" s="21"/>
      <c r="BS970" s="21"/>
      <c r="BT970" s="21"/>
      <c r="BU970" s="21"/>
      <c r="BV970" s="21"/>
      <c r="BW970" s="21"/>
      <c r="BX970" s="21"/>
      <c r="BY970" s="21"/>
      <c r="BZ970" s="21"/>
      <c r="CA970" s="21"/>
      <c r="CB970" s="21"/>
      <c r="CC970" s="21"/>
      <c r="CD970" s="21"/>
    </row>
    <row r="971" spans="1:82" ht="16.5" customHeight="1" x14ac:dyDescent="0.3">
      <c r="A971" s="23"/>
      <c r="B971" s="23"/>
      <c r="C971" s="23"/>
      <c r="D971" s="23"/>
      <c r="E971" s="23"/>
      <c r="F971" s="23"/>
      <c r="G971" s="23"/>
      <c r="H971" s="21"/>
      <c r="I971" s="24"/>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21"/>
      <c r="BP971" s="21"/>
      <c r="BQ971" s="21"/>
      <c r="BR971" s="21"/>
      <c r="BS971" s="21"/>
      <c r="BT971" s="21"/>
      <c r="BU971" s="21"/>
      <c r="BV971" s="21"/>
      <c r="BW971" s="21"/>
      <c r="BX971" s="21"/>
      <c r="BY971" s="21"/>
      <c r="BZ971" s="21"/>
      <c r="CA971" s="21"/>
      <c r="CB971" s="21"/>
      <c r="CC971" s="21"/>
      <c r="CD971" s="21"/>
    </row>
    <row r="972" spans="1:82" ht="16.5" customHeight="1" x14ac:dyDescent="0.3">
      <c r="A972" s="23"/>
      <c r="B972" s="23"/>
      <c r="C972" s="23"/>
      <c r="D972" s="23"/>
      <c r="E972" s="23"/>
      <c r="F972" s="23"/>
      <c r="G972" s="23"/>
      <c r="H972" s="21"/>
      <c r="I972" s="24"/>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21"/>
      <c r="BP972" s="21"/>
      <c r="BQ972" s="21"/>
      <c r="BR972" s="21"/>
      <c r="BS972" s="21"/>
      <c r="BT972" s="21"/>
      <c r="BU972" s="21"/>
      <c r="BV972" s="21"/>
      <c r="BW972" s="21"/>
      <c r="BX972" s="21"/>
      <c r="BY972" s="21"/>
      <c r="BZ972" s="21"/>
      <c r="CA972" s="21"/>
      <c r="CB972" s="21"/>
      <c r="CC972" s="21"/>
      <c r="CD972" s="21"/>
    </row>
    <row r="973" spans="1:82" ht="16.5" customHeight="1" x14ac:dyDescent="0.3">
      <c r="A973" s="23"/>
      <c r="B973" s="23"/>
      <c r="C973" s="23"/>
      <c r="D973" s="23"/>
      <c r="E973" s="23"/>
      <c r="F973" s="23"/>
      <c r="G973" s="23"/>
      <c r="H973" s="21"/>
      <c r="I973" s="24"/>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21"/>
      <c r="BP973" s="21"/>
      <c r="BQ973" s="21"/>
      <c r="BR973" s="21"/>
      <c r="BS973" s="21"/>
      <c r="BT973" s="21"/>
      <c r="BU973" s="21"/>
      <c r="BV973" s="21"/>
      <c r="BW973" s="21"/>
      <c r="BX973" s="21"/>
      <c r="BY973" s="21"/>
      <c r="BZ973" s="21"/>
      <c r="CA973" s="21"/>
      <c r="CB973" s="21"/>
      <c r="CC973" s="21"/>
      <c r="CD973" s="21"/>
    </row>
    <row r="974" spans="1:82" ht="16.5" customHeight="1" x14ac:dyDescent="0.3">
      <c r="A974" s="23"/>
      <c r="B974" s="23"/>
      <c r="C974" s="23"/>
      <c r="D974" s="23"/>
      <c r="E974" s="23"/>
      <c r="F974" s="23"/>
      <c r="G974" s="23"/>
      <c r="H974" s="21"/>
      <c r="I974" s="24"/>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21"/>
      <c r="BP974" s="21"/>
      <c r="BQ974" s="21"/>
      <c r="BR974" s="21"/>
      <c r="BS974" s="21"/>
      <c r="BT974" s="21"/>
      <c r="BU974" s="21"/>
      <c r="BV974" s="21"/>
      <c r="BW974" s="21"/>
      <c r="BX974" s="21"/>
      <c r="BY974" s="21"/>
      <c r="BZ974" s="21"/>
      <c r="CA974" s="21"/>
      <c r="CB974" s="21"/>
      <c r="CC974" s="21"/>
      <c r="CD974" s="21"/>
    </row>
    <row r="975" spans="1:82" ht="16.5" customHeight="1" x14ac:dyDescent="0.3">
      <c r="A975" s="23"/>
      <c r="B975" s="23"/>
      <c r="C975" s="23"/>
      <c r="D975" s="23"/>
      <c r="E975" s="23"/>
      <c r="F975" s="23"/>
      <c r="G975" s="23"/>
      <c r="H975" s="21"/>
      <c r="I975" s="24"/>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21"/>
      <c r="BP975" s="21"/>
      <c r="BQ975" s="21"/>
      <c r="BR975" s="21"/>
      <c r="BS975" s="21"/>
      <c r="BT975" s="21"/>
      <c r="BU975" s="21"/>
      <c r="BV975" s="21"/>
      <c r="BW975" s="21"/>
      <c r="BX975" s="21"/>
      <c r="BY975" s="21"/>
      <c r="BZ975" s="21"/>
      <c r="CA975" s="21"/>
      <c r="CB975" s="21"/>
      <c r="CC975" s="21"/>
      <c r="CD975" s="21"/>
    </row>
    <row r="976" spans="1:82" ht="16.5" customHeight="1" x14ac:dyDescent="0.3">
      <c r="A976" s="23"/>
      <c r="B976" s="23"/>
      <c r="C976" s="23"/>
      <c r="D976" s="23"/>
      <c r="E976" s="23"/>
      <c r="F976" s="23"/>
      <c r="G976" s="23"/>
      <c r="H976" s="21"/>
      <c r="I976" s="24"/>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row>
    <row r="977" spans="1:82" ht="16.5" customHeight="1" x14ac:dyDescent="0.3">
      <c r="A977" s="23"/>
      <c r="B977" s="23"/>
      <c r="C977" s="23"/>
      <c r="D977" s="23"/>
      <c r="E977" s="23"/>
      <c r="F977" s="23"/>
      <c r="G977" s="23"/>
      <c r="H977" s="21"/>
      <c r="I977" s="24"/>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21"/>
      <c r="BP977" s="21"/>
      <c r="BQ977" s="21"/>
      <c r="BR977" s="21"/>
      <c r="BS977" s="21"/>
      <c r="BT977" s="21"/>
      <c r="BU977" s="21"/>
      <c r="BV977" s="21"/>
      <c r="BW977" s="21"/>
      <c r="BX977" s="21"/>
      <c r="BY977" s="21"/>
      <c r="BZ977" s="21"/>
      <c r="CA977" s="21"/>
      <c r="CB977" s="21"/>
      <c r="CC977" s="21"/>
      <c r="CD977" s="21"/>
    </row>
    <row r="978" spans="1:82" ht="16.5" customHeight="1" x14ac:dyDescent="0.3">
      <c r="A978" s="23"/>
      <c r="B978" s="23"/>
      <c r="C978" s="23"/>
      <c r="D978" s="23"/>
      <c r="E978" s="23"/>
      <c r="F978" s="23"/>
      <c r="G978" s="23"/>
      <c r="H978" s="21"/>
      <c r="I978" s="24"/>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21"/>
      <c r="BP978" s="21"/>
      <c r="BQ978" s="21"/>
      <c r="BR978" s="21"/>
      <c r="BS978" s="21"/>
      <c r="BT978" s="21"/>
      <c r="BU978" s="21"/>
      <c r="BV978" s="21"/>
      <c r="BW978" s="21"/>
      <c r="BX978" s="21"/>
      <c r="BY978" s="21"/>
      <c r="BZ978" s="21"/>
      <c r="CA978" s="21"/>
      <c r="CB978" s="21"/>
      <c r="CC978" s="21"/>
      <c r="CD978" s="21"/>
    </row>
    <row r="979" spans="1:82" ht="16.5" customHeight="1" x14ac:dyDescent="0.3">
      <c r="A979" s="23"/>
      <c r="B979" s="23"/>
      <c r="C979" s="23"/>
      <c r="D979" s="23"/>
      <c r="E979" s="23"/>
      <c r="F979" s="23"/>
      <c r="G979" s="23"/>
      <c r="H979" s="21"/>
      <c r="I979" s="24"/>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21"/>
      <c r="BP979" s="21"/>
      <c r="BQ979" s="21"/>
      <c r="BR979" s="21"/>
      <c r="BS979" s="21"/>
      <c r="BT979" s="21"/>
      <c r="BU979" s="21"/>
      <c r="BV979" s="21"/>
      <c r="BW979" s="21"/>
      <c r="BX979" s="21"/>
      <c r="BY979" s="21"/>
      <c r="BZ979" s="21"/>
      <c r="CA979" s="21"/>
      <c r="CB979" s="21"/>
      <c r="CC979" s="21"/>
      <c r="CD979" s="21"/>
    </row>
    <row r="980" spans="1:82" ht="16.5" customHeight="1" x14ac:dyDescent="0.3">
      <c r="A980" s="23"/>
      <c r="B980" s="23"/>
      <c r="C980" s="23"/>
      <c r="D980" s="23"/>
      <c r="E980" s="23"/>
      <c r="F980" s="23"/>
      <c r="G980" s="23"/>
      <c r="H980" s="21"/>
      <c r="I980" s="24"/>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21"/>
      <c r="BP980" s="21"/>
      <c r="BQ980" s="21"/>
      <c r="BR980" s="21"/>
      <c r="BS980" s="21"/>
      <c r="BT980" s="21"/>
      <c r="BU980" s="21"/>
      <c r="BV980" s="21"/>
      <c r="BW980" s="21"/>
      <c r="BX980" s="21"/>
      <c r="BY980" s="21"/>
      <c r="BZ980" s="21"/>
      <c r="CA980" s="21"/>
      <c r="CB980" s="21"/>
      <c r="CC980" s="21"/>
      <c r="CD980" s="21"/>
    </row>
    <row r="981" spans="1:82" ht="16.5" customHeight="1" x14ac:dyDescent="0.3">
      <c r="A981" s="23"/>
      <c r="B981" s="23"/>
      <c r="C981" s="23"/>
      <c r="D981" s="23"/>
      <c r="E981" s="23"/>
      <c r="F981" s="23"/>
      <c r="G981" s="23"/>
      <c r="H981" s="21"/>
      <c r="I981" s="24"/>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21"/>
      <c r="BP981" s="21"/>
      <c r="BQ981" s="21"/>
      <c r="BR981" s="21"/>
      <c r="BS981" s="21"/>
      <c r="BT981" s="21"/>
      <c r="BU981" s="21"/>
      <c r="BV981" s="21"/>
      <c r="BW981" s="21"/>
      <c r="BX981" s="21"/>
      <c r="BY981" s="21"/>
      <c r="BZ981" s="21"/>
      <c r="CA981" s="21"/>
      <c r="CB981" s="21"/>
      <c r="CC981" s="21"/>
      <c r="CD981" s="21"/>
    </row>
    <row r="982" spans="1:82" ht="16.5" customHeight="1" x14ac:dyDescent="0.3">
      <c r="A982" s="23"/>
      <c r="B982" s="23"/>
      <c r="C982" s="23"/>
      <c r="D982" s="23"/>
      <c r="E982" s="23"/>
      <c r="F982" s="23"/>
      <c r="G982" s="23"/>
      <c r="H982" s="21"/>
      <c r="I982" s="24"/>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21"/>
      <c r="BP982" s="21"/>
      <c r="BQ982" s="21"/>
      <c r="BR982" s="21"/>
      <c r="BS982" s="21"/>
      <c r="BT982" s="21"/>
      <c r="BU982" s="21"/>
      <c r="BV982" s="21"/>
      <c r="BW982" s="21"/>
      <c r="BX982" s="21"/>
      <c r="BY982" s="21"/>
      <c r="BZ982" s="21"/>
      <c r="CA982" s="21"/>
      <c r="CB982" s="21"/>
      <c r="CC982" s="21"/>
      <c r="CD982" s="21"/>
    </row>
    <row r="983" spans="1:82" ht="16.5" customHeight="1" x14ac:dyDescent="0.3">
      <c r="A983" s="23"/>
      <c r="B983" s="23"/>
      <c r="C983" s="23"/>
      <c r="D983" s="23"/>
      <c r="E983" s="23"/>
      <c r="F983" s="23"/>
      <c r="G983" s="23"/>
      <c r="H983" s="21"/>
      <c r="I983" s="24"/>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21"/>
      <c r="BP983" s="21"/>
      <c r="BQ983" s="21"/>
      <c r="BR983" s="21"/>
      <c r="BS983" s="21"/>
      <c r="BT983" s="21"/>
      <c r="BU983" s="21"/>
      <c r="BV983" s="21"/>
      <c r="BW983" s="21"/>
      <c r="BX983" s="21"/>
      <c r="BY983" s="21"/>
      <c r="BZ983" s="21"/>
      <c r="CA983" s="21"/>
      <c r="CB983" s="21"/>
      <c r="CC983" s="21"/>
      <c r="CD983" s="21"/>
    </row>
    <row r="984" spans="1:82" ht="16.5" customHeight="1" x14ac:dyDescent="0.3">
      <c r="A984" s="23"/>
      <c r="B984" s="23"/>
      <c r="C984" s="23"/>
      <c r="D984" s="23"/>
      <c r="E984" s="23"/>
      <c r="F984" s="23"/>
      <c r="G984" s="23"/>
      <c r="H984" s="21"/>
      <c r="I984" s="24"/>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21"/>
      <c r="BP984" s="21"/>
      <c r="BQ984" s="21"/>
      <c r="BR984" s="21"/>
      <c r="BS984" s="21"/>
      <c r="BT984" s="21"/>
      <c r="BU984" s="21"/>
      <c r="BV984" s="21"/>
      <c r="BW984" s="21"/>
      <c r="BX984" s="21"/>
      <c r="BY984" s="21"/>
      <c r="BZ984" s="21"/>
      <c r="CA984" s="21"/>
      <c r="CB984" s="21"/>
      <c r="CC984" s="21"/>
      <c r="CD984" s="21"/>
    </row>
    <row r="985" spans="1:82" ht="16.5" customHeight="1" x14ac:dyDescent="0.3">
      <c r="A985" s="23"/>
      <c r="B985" s="23"/>
      <c r="C985" s="23"/>
      <c r="D985" s="23"/>
      <c r="E985" s="23"/>
      <c r="F985" s="23"/>
      <c r="G985" s="23"/>
      <c r="H985" s="21"/>
      <c r="I985" s="24"/>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21"/>
      <c r="BP985" s="21"/>
      <c r="BQ985" s="21"/>
      <c r="BR985" s="21"/>
      <c r="BS985" s="21"/>
      <c r="BT985" s="21"/>
      <c r="BU985" s="21"/>
      <c r="BV985" s="21"/>
      <c r="BW985" s="21"/>
      <c r="BX985" s="21"/>
      <c r="BY985" s="21"/>
      <c r="BZ985" s="21"/>
      <c r="CA985" s="21"/>
      <c r="CB985" s="21"/>
      <c r="CC985" s="21"/>
      <c r="CD985" s="21"/>
    </row>
    <row r="986" spans="1:82" ht="16.5" customHeight="1" x14ac:dyDescent="0.3">
      <c r="A986" s="23"/>
      <c r="B986" s="23"/>
      <c r="C986" s="23"/>
      <c r="D986" s="23"/>
      <c r="E986" s="23"/>
      <c r="F986" s="23"/>
      <c r="G986" s="23"/>
      <c r="H986" s="21"/>
      <c r="I986" s="24"/>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row>
    <row r="987" spans="1:82" ht="16.5" customHeight="1" x14ac:dyDescent="0.3">
      <c r="A987" s="23"/>
      <c r="B987" s="23"/>
      <c r="C987" s="23"/>
      <c r="D987" s="23"/>
      <c r="E987" s="23"/>
      <c r="F987" s="23"/>
      <c r="G987" s="23"/>
      <c r="H987" s="21"/>
      <c r="I987" s="24"/>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21"/>
      <c r="BP987" s="21"/>
      <c r="BQ987" s="21"/>
      <c r="BR987" s="21"/>
      <c r="BS987" s="21"/>
      <c r="BT987" s="21"/>
      <c r="BU987" s="21"/>
      <c r="BV987" s="21"/>
      <c r="BW987" s="21"/>
      <c r="BX987" s="21"/>
      <c r="BY987" s="21"/>
      <c r="BZ987" s="21"/>
      <c r="CA987" s="21"/>
      <c r="CB987" s="21"/>
      <c r="CC987" s="21"/>
      <c r="CD987" s="21"/>
    </row>
    <row r="988" spans="1:82" ht="16.5" customHeight="1" x14ac:dyDescent="0.3">
      <c r="A988" s="23"/>
      <c r="B988" s="23"/>
      <c r="C988" s="23"/>
      <c r="D988" s="23"/>
      <c r="E988" s="23"/>
      <c r="F988" s="23"/>
      <c r="G988" s="23"/>
      <c r="H988" s="21"/>
      <c r="I988" s="24"/>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21"/>
      <c r="BP988" s="21"/>
      <c r="BQ988" s="21"/>
      <c r="BR988" s="21"/>
      <c r="BS988" s="21"/>
      <c r="BT988" s="21"/>
      <c r="BU988" s="21"/>
      <c r="BV988" s="21"/>
      <c r="BW988" s="21"/>
      <c r="BX988" s="21"/>
      <c r="BY988" s="21"/>
      <c r="BZ988" s="21"/>
      <c r="CA988" s="21"/>
      <c r="CB988" s="21"/>
      <c r="CC988" s="21"/>
      <c r="CD988" s="21"/>
    </row>
    <row r="989" spans="1:82" ht="16.5" customHeight="1" x14ac:dyDescent="0.3">
      <c r="A989" s="23"/>
      <c r="B989" s="23"/>
      <c r="C989" s="23"/>
      <c r="D989" s="23"/>
      <c r="E989" s="23"/>
      <c r="F989" s="23"/>
      <c r="G989" s="23"/>
      <c r="H989" s="21"/>
      <c r="I989" s="24"/>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21"/>
      <c r="BP989" s="21"/>
      <c r="BQ989" s="21"/>
      <c r="BR989" s="21"/>
      <c r="BS989" s="21"/>
      <c r="BT989" s="21"/>
      <c r="BU989" s="21"/>
      <c r="BV989" s="21"/>
      <c r="BW989" s="21"/>
      <c r="BX989" s="21"/>
      <c r="BY989" s="21"/>
      <c r="BZ989" s="21"/>
      <c r="CA989" s="21"/>
      <c r="CB989" s="21"/>
      <c r="CC989" s="21"/>
      <c r="CD989" s="21"/>
    </row>
    <row r="990" spans="1:82" ht="16.5" customHeight="1" x14ac:dyDescent="0.3">
      <c r="A990" s="23"/>
      <c r="B990" s="23"/>
      <c r="C990" s="23"/>
      <c r="D990" s="23"/>
      <c r="E990" s="23"/>
      <c r="F990" s="23"/>
      <c r="G990" s="23"/>
      <c r="H990" s="21"/>
      <c r="I990" s="24"/>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21"/>
      <c r="BP990" s="21"/>
      <c r="BQ990" s="21"/>
      <c r="BR990" s="21"/>
      <c r="BS990" s="21"/>
      <c r="BT990" s="21"/>
      <c r="BU990" s="21"/>
      <c r="BV990" s="21"/>
      <c r="BW990" s="21"/>
      <c r="BX990" s="21"/>
      <c r="BY990" s="21"/>
      <c r="BZ990" s="21"/>
      <c r="CA990" s="21"/>
      <c r="CB990" s="21"/>
      <c r="CC990" s="21"/>
      <c r="CD990" s="21"/>
    </row>
    <row r="991" spans="1:82" ht="16.5" customHeight="1" x14ac:dyDescent="0.3">
      <c r="A991" s="23"/>
      <c r="B991" s="23"/>
      <c r="C991" s="23"/>
      <c r="D991" s="23"/>
      <c r="E991" s="23"/>
      <c r="F991" s="23"/>
      <c r="G991" s="23"/>
      <c r="H991" s="21"/>
      <c r="I991" s="24"/>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21"/>
      <c r="BP991" s="21"/>
      <c r="BQ991" s="21"/>
      <c r="BR991" s="21"/>
      <c r="BS991" s="21"/>
      <c r="BT991" s="21"/>
      <c r="BU991" s="21"/>
      <c r="BV991" s="21"/>
      <c r="BW991" s="21"/>
      <c r="BX991" s="21"/>
      <c r="BY991" s="21"/>
      <c r="BZ991" s="21"/>
      <c r="CA991" s="21"/>
      <c r="CB991" s="21"/>
      <c r="CC991" s="21"/>
      <c r="CD991" s="21"/>
    </row>
    <row r="992" spans="1:82" ht="16.5" customHeight="1" x14ac:dyDescent="0.3">
      <c r="A992" s="23"/>
      <c r="B992" s="23"/>
      <c r="C992" s="23"/>
      <c r="D992" s="23"/>
      <c r="E992" s="23"/>
      <c r="F992" s="23"/>
      <c r="G992" s="23"/>
      <c r="H992" s="21"/>
      <c r="I992" s="24"/>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21"/>
      <c r="BP992" s="21"/>
      <c r="BQ992" s="21"/>
      <c r="BR992" s="21"/>
      <c r="BS992" s="21"/>
      <c r="BT992" s="21"/>
      <c r="BU992" s="21"/>
      <c r="BV992" s="21"/>
      <c r="BW992" s="21"/>
      <c r="BX992" s="21"/>
      <c r="BY992" s="21"/>
      <c r="BZ992" s="21"/>
      <c r="CA992" s="21"/>
      <c r="CB992" s="21"/>
      <c r="CC992" s="21"/>
      <c r="CD992" s="21"/>
    </row>
    <row r="993" spans="1:82" ht="16.5" customHeight="1" x14ac:dyDescent="0.3">
      <c r="A993" s="23"/>
      <c r="B993" s="23"/>
      <c r="C993" s="23"/>
      <c r="D993" s="23"/>
      <c r="E993" s="23"/>
      <c r="F993" s="23"/>
      <c r="G993" s="23"/>
      <c r="H993" s="21"/>
      <c r="I993" s="24"/>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21"/>
      <c r="BP993" s="21"/>
      <c r="BQ993" s="21"/>
      <c r="BR993" s="21"/>
      <c r="BS993" s="21"/>
      <c r="BT993" s="21"/>
      <c r="BU993" s="21"/>
      <c r="BV993" s="21"/>
      <c r="BW993" s="21"/>
      <c r="BX993" s="21"/>
      <c r="BY993" s="21"/>
      <c r="BZ993" s="21"/>
      <c r="CA993" s="21"/>
      <c r="CB993" s="21"/>
      <c r="CC993" s="21"/>
      <c r="CD993" s="21"/>
    </row>
    <row r="994" spans="1:82" ht="16.5" customHeight="1" x14ac:dyDescent="0.3">
      <c r="A994" s="23"/>
      <c r="B994" s="23"/>
      <c r="C994" s="23"/>
      <c r="D994" s="23"/>
      <c r="E994" s="23"/>
      <c r="F994" s="23"/>
      <c r="G994" s="23"/>
      <c r="H994" s="21"/>
      <c r="I994" s="24"/>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21"/>
      <c r="BP994" s="21"/>
      <c r="BQ994" s="21"/>
      <c r="BR994" s="21"/>
      <c r="BS994" s="21"/>
      <c r="BT994" s="21"/>
      <c r="BU994" s="21"/>
      <c r="BV994" s="21"/>
      <c r="BW994" s="21"/>
      <c r="BX994" s="21"/>
      <c r="BY994" s="21"/>
      <c r="BZ994" s="21"/>
      <c r="CA994" s="21"/>
      <c r="CB994" s="21"/>
      <c r="CC994" s="21"/>
      <c r="CD994" s="21"/>
    </row>
    <row r="995" spans="1:82" ht="16.5" customHeight="1" x14ac:dyDescent="0.3">
      <c r="A995" s="23"/>
      <c r="B995" s="23"/>
      <c r="C995" s="23"/>
      <c r="D995" s="23"/>
      <c r="E995" s="23"/>
      <c r="F995" s="23"/>
      <c r="G995" s="23"/>
      <c r="H995" s="21"/>
      <c r="I995" s="24"/>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21"/>
      <c r="BP995" s="21"/>
      <c r="BQ995" s="21"/>
      <c r="BR995" s="21"/>
      <c r="BS995" s="21"/>
      <c r="BT995" s="21"/>
      <c r="BU995" s="21"/>
      <c r="BV995" s="21"/>
      <c r="BW995" s="21"/>
      <c r="BX995" s="21"/>
      <c r="BY995" s="21"/>
      <c r="BZ995" s="21"/>
      <c r="CA995" s="21"/>
      <c r="CB995" s="21"/>
      <c r="CC995" s="21"/>
      <c r="CD995" s="21"/>
    </row>
    <row r="996" spans="1:82" ht="16.5" customHeight="1" x14ac:dyDescent="0.3">
      <c r="A996" s="23"/>
      <c r="B996" s="23"/>
      <c r="C996" s="23"/>
      <c r="D996" s="23"/>
      <c r="E996" s="23"/>
      <c r="F996" s="23"/>
      <c r="G996" s="23"/>
      <c r="H996" s="21"/>
      <c r="I996" s="24"/>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row>
    <row r="997" spans="1:82" ht="16.5" customHeight="1" x14ac:dyDescent="0.3">
      <c r="A997" s="23"/>
      <c r="B997" s="23"/>
      <c r="C997" s="23"/>
      <c r="D997" s="23"/>
      <c r="E997" s="23"/>
      <c r="F997" s="23"/>
      <c r="G997" s="23"/>
      <c r="H997" s="21"/>
      <c r="I997" s="24"/>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21"/>
      <c r="BP997" s="21"/>
      <c r="BQ997" s="21"/>
      <c r="BR997" s="21"/>
      <c r="BS997" s="21"/>
      <c r="BT997" s="21"/>
      <c r="BU997" s="21"/>
      <c r="BV997" s="21"/>
      <c r="BW997" s="21"/>
      <c r="BX997" s="21"/>
      <c r="BY997" s="21"/>
      <c r="BZ997" s="21"/>
      <c r="CA997" s="21"/>
      <c r="CB997" s="21"/>
      <c r="CC997" s="21"/>
      <c r="CD997" s="21"/>
    </row>
    <row r="998" spans="1:82" ht="16.5" customHeight="1" x14ac:dyDescent="0.3">
      <c r="A998" s="23"/>
      <c r="B998" s="23"/>
      <c r="C998" s="23"/>
      <c r="D998" s="23"/>
      <c r="E998" s="23"/>
      <c r="F998" s="23"/>
      <c r="G998" s="23"/>
      <c r="H998" s="21"/>
      <c r="I998" s="24"/>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21"/>
      <c r="BP998" s="21"/>
      <c r="BQ998" s="21"/>
      <c r="BR998" s="21"/>
      <c r="BS998" s="21"/>
      <c r="BT998" s="21"/>
      <c r="BU998" s="21"/>
      <c r="BV998" s="21"/>
      <c r="BW998" s="21"/>
      <c r="BX998" s="21"/>
      <c r="BY998" s="21"/>
      <c r="BZ998" s="21"/>
      <c r="CA998" s="21"/>
      <c r="CB998" s="21"/>
      <c r="CC998" s="21"/>
      <c r="CD998" s="21"/>
    </row>
    <row r="999" spans="1:82" ht="16.5" customHeight="1" x14ac:dyDescent="0.3">
      <c r="A999" s="23"/>
      <c r="B999" s="23"/>
      <c r="C999" s="23"/>
      <c r="D999" s="23"/>
      <c r="E999" s="23"/>
      <c r="F999" s="23"/>
      <c r="G999" s="23"/>
      <c r="H999" s="21"/>
      <c r="I999" s="24"/>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21"/>
      <c r="BP999" s="21"/>
      <c r="BQ999" s="21"/>
      <c r="BR999" s="21"/>
      <c r="BS999" s="21"/>
      <c r="BT999" s="21"/>
      <c r="BU999" s="21"/>
      <c r="BV999" s="21"/>
      <c r="BW999" s="21"/>
      <c r="BX999" s="21"/>
      <c r="BY999" s="21"/>
      <c r="BZ999" s="21"/>
      <c r="CA999" s="21"/>
      <c r="CB999" s="21"/>
      <c r="CC999" s="21"/>
      <c r="CD999" s="21"/>
    </row>
    <row r="1000" spans="1:82" ht="16.5" customHeight="1" x14ac:dyDescent="0.3">
      <c r="A1000" s="23"/>
      <c r="B1000" s="23"/>
      <c r="C1000" s="23"/>
      <c r="D1000" s="23"/>
      <c r="E1000" s="23"/>
      <c r="F1000" s="23"/>
      <c r="G1000" s="23"/>
      <c r="H1000" s="21"/>
      <c r="I1000" s="24"/>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21"/>
      <c r="BP1000" s="21"/>
      <c r="BQ1000" s="21"/>
      <c r="BR1000" s="21"/>
      <c r="BS1000" s="21"/>
      <c r="BT1000" s="21"/>
      <c r="BU1000" s="21"/>
      <c r="BV1000" s="21"/>
      <c r="BW1000" s="21"/>
      <c r="BX1000" s="21"/>
      <c r="BY1000" s="21"/>
      <c r="BZ1000" s="21"/>
      <c r="CA1000" s="21"/>
      <c r="CB1000" s="21"/>
      <c r="CC1000" s="21"/>
      <c r="CD1000" s="21"/>
    </row>
  </sheetData>
  <mergeCells count="562">
    <mergeCell ref="AG66:AG69"/>
    <mergeCell ref="X66:X69"/>
    <mergeCell ref="Y66:Y69"/>
    <mergeCell ref="Z66:Z69"/>
    <mergeCell ref="AA66:AA69"/>
    <mergeCell ref="AB66:AB69"/>
    <mergeCell ref="AC66:AC69"/>
    <mergeCell ref="AD66:AD69"/>
    <mergeCell ref="AE66:AE69"/>
    <mergeCell ref="AF66:AF69"/>
    <mergeCell ref="AF53:AF56"/>
    <mergeCell ref="AG53:AG56"/>
    <mergeCell ref="AH53:AH56"/>
    <mergeCell ref="B57:B59"/>
    <mergeCell ref="P57:P59"/>
    <mergeCell ref="Q57:Q59"/>
    <mergeCell ref="R57:R59"/>
    <mergeCell ref="S57:S59"/>
    <mergeCell ref="T57:T59"/>
    <mergeCell ref="U57:U59"/>
    <mergeCell ref="V57:V59"/>
    <mergeCell ref="W57:W59"/>
    <mergeCell ref="X57:X59"/>
    <mergeCell ref="Y57:Y59"/>
    <mergeCell ref="Z57:Z59"/>
    <mergeCell ref="AA57:AA59"/>
    <mergeCell ref="AB57:AB59"/>
    <mergeCell ref="AC57:AC59"/>
    <mergeCell ref="AD57:AD59"/>
    <mergeCell ref="AE57:AE59"/>
    <mergeCell ref="AF57:AF59"/>
    <mergeCell ref="U53:U56"/>
    <mergeCell ref="AG57:AG59"/>
    <mergeCell ref="AH57:AH59"/>
    <mergeCell ref="AG45:AG48"/>
    <mergeCell ref="AH45:AH48"/>
    <mergeCell ref="X49:X52"/>
    <mergeCell ref="Y49:Y52"/>
    <mergeCell ref="Z49:Z52"/>
    <mergeCell ref="AA49:AA52"/>
    <mergeCell ref="AB49:AB52"/>
    <mergeCell ref="AC49:AC52"/>
    <mergeCell ref="AD49:AD52"/>
    <mergeCell ref="AE49:AE52"/>
    <mergeCell ref="AF49:AF52"/>
    <mergeCell ref="AG49:AG52"/>
    <mergeCell ref="AH49:AH52"/>
    <mergeCell ref="AC40:AC44"/>
    <mergeCell ref="AD40:AD44"/>
    <mergeCell ref="AE40:AE44"/>
    <mergeCell ref="AF40:AF44"/>
    <mergeCell ref="AG40:AG44"/>
    <mergeCell ref="AH40:AH44"/>
    <mergeCell ref="B45:B48"/>
    <mergeCell ref="P45:P48"/>
    <mergeCell ref="Q45:Q48"/>
    <mergeCell ref="R45:R48"/>
    <mergeCell ref="S45:S48"/>
    <mergeCell ref="T45:T48"/>
    <mergeCell ref="U45:U48"/>
    <mergeCell ref="V45:V48"/>
    <mergeCell ref="W45:W48"/>
    <mergeCell ref="X45:X48"/>
    <mergeCell ref="Y45:Y48"/>
    <mergeCell ref="Z45:Z48"/>
    <mergeCell ref="AA45:AA48"/>
    <mergeCell ref="AB45:AB48"/>
    <mergeCell ref="AC45:AC48"/>
    <mergeCell ref="AD45:AD48"/>
    <mergeCell ref="AE45:AE48"/>
    <mergeCell ref="AF45:AF48"/>
    <mergeCell ref="M30:M34"/>
    <mergeCell ref="U40:U44"/>
    <mergeCell ref="V40:V44"/>
    <mergeCell ref="W40:W44"/>
    <mergeCell ref="X40:X44"/>
    <mergeCell ref="Y40:Y44"/>
    <mergeCell ref="Z40:Z44"/>
    <mergeCell ref="AA40:AA44"/>
    <mergeCell ref="AB40:AB44"/>
    <mergeCell ref="N30:N34"/>
    <mergeCell ref="O30:O34"/>
    <mergeCell ref="AG30:AG34"/>
    <mergeCell ref="AH30:AH34"/>
    <mergeCell ref="B35:B39"/>
    <mergeCell ref="P35:P39"/>
    <mergeCell ref="Q35:Q39"/>
    <mergeCell ref="R35:R39"/>
    <mergeCell ref="S35:S39"/>
    <mergeCell ref="T35:T39"/>
    <mergeCell ref="U35:U39"/>
    <mergeCell ref="V35:V39"/>
    <mergeCell ref="W35:W39"/>
    <mergeCell ref="X35:X39"/>
    <mergeCell ref="Y35:Y39"/>
    <mergeCell ref="Z35:Z39"/>
    <mergeCell ref="AA35:AA39"/>
    <mergeCell ref="AB35:AB39"/>
    <mergeCell ref="AC35:AC39"/>
    <mergeCell ref="AD35:AD39"/>
    <mergeCell ref="AE35:AE39"/>
    <mergeCell ref="AF35:AF39"/>
    <mergeCell ref="AG35:AG39"/>
    <mergeCell ref="AH35:AH39"/>
    <mergeCell ref="K30:K34"/>
    <mergeCell ref="L30:L34"/>
    <mergeCell ref="AC24:AC29"/>
    <mergeCell ref="AD24:AD29"/>
    <mergeCell ref="AE24:AE29"/>
    <mergeCell ref="AF24:AF29"/>
    <mergeCell ref="AG24:AG29"/>
    <mergeCell ref="AH24:AH29"/>
    <mergeCell ref="B30:B34"/>
    <mergeCell ref="P30:P34"/>
    <mergeCell ref="Q30:Q34"/>
    <mergeCell ref="R30:R34"/>
    <mergeCell ref="S30:S34"/>
    <mergeCell ref="T30:T34"/>
    <mergeCell ref="U30:U34"/>
    <mergeCell ref="V30:V34"/>
    <mergeCell ref="W30:W34"/>
    <mergeCell ref="X30:X34"/>
    <mergeCell ref="Y30:Y34"/>
    <mergeCell ref="Z30:Z34"/>
    <mergeCell ref="AA30:AA34"/>
    <mergeCell ref="AB30:AB34"/>
    <mergeCell ref="AC30:AC34"/>
    <mergeCell ref="AD30:AD34"/>
    <mergeCell ref="AE30:AE34"/>
    <mergeCell ref="AF30:AF34"/>
    <mergeCell ref="W14:W17"/>
    <mergeCell ref="U24:U29"/>
    <mergeCell ref="V24:V29"/>
    <mergeCell ref="W24:W29"/>
    <mergeCell ref="X24:X29"/>
    <mergeCell ref="Y24:Y29"/>
    <mergeCell ref="Z24:Z29"/>
    <mergeCell ref="AA24:AA29"/>
    <mergeCell ref="AB24:AB29"/>
    <mergeCell ref="AB14:AB17"/>
    <mergeCell ref="D10:D13"/>
    <mergeCell ref="AF14:AF17"/>
    <mergeCell ref="AG14:AG17"/>
    <mergeCell ref="AH14:AH17"/>
    <mergeCell ref="B18:B23"/>
    <mergeCell ref="P18:P23"/>
    <mergeCell ref="Q18:Q23"/>
    <mergeCell ref="R18:R23"/>
    <mergeCell ref="S18:S23"/>
    <mergeCell ref="T18:T23"/>
    <mergeCell ref="U18:U23"/>
    <mergeCell ref="V18:V23"/>
    <mergeCell ref="W18:W23"/>
    <mergeCell ref="X18:X23"/>
    <mergeCell ref="Y18:Y23"/>
    <mergeCell ref="Z18:Z23"/>
    <mergeCell ref="AA18:AA23"/>
    <mergeCell ref="AB18:AB23"/>
    <mergeCell ref="AC18:AC23"/>
    <mergeCell ref="AD18:AD23"/>
    <mergeCell ref="AE18:AE23"/>
    <mergeCell ref="AF18:AF23"/>
    <mergeCell ref="AG18:AG23"/>
    <mergeCell ref="AH18:AH23"/>
    <mergeCell ref="AC14:AC17"/>
    <mergeCell ref="AD14:AD17"/>
    <mergeCell ref="AK66:AK69"/>
    <mergeCell ref="AE14:AE17"/>
    <mergeCell ref="B10:B13"/>
    <mergeCell ref="B14:B17"/>
    <mergeCell ref="P14:P17"/>
    <mergeCell ref="Q14:Q17"/>
    <mergeCell ref="R14:R17"/>
    <mergeCell ref="S14:S17"/>
    <mergeCell ref="T14:T17"/>
    <mergeCell ref="U14:U17"/>
    <mergeCell ref="V14:V17"/>
    <mergeCell ref="Q10:Q13"/>
    <mergeCell ref="R10:R13"/>
    <mergeCell ref="S10:S13"/>
    <mergeCell ref="T10:T13"/>
    <mergeCell ref="U10:U13"/>
    <mergeCell ref="V10:V13"/>
    <mergeCell ref="W10:W13"/>
    <mergeCell ref="X10:X13"/>
    <mergeCell ref="Y10:Y13"/>
    <mergeCell ref="Z10:Z13"/>
    <mergeCell ref="AA10:AA13"/>
    <mergeCell ref="AK60:AK65"/>
    <mergeCell ref="A66:A69"/>
    <mergeCell ref="C66:C69"/>
    <mergeCell ref="D66:D69"/>
    <mergeCell ref="E66:E69"/>
    <mergeCell ref="F66:F69"/>
    <mergeCell ref="G66:G69"/>
    <mergeCell ref="H66:H69"/>
    <mergeCell ref="I66:I69"/>
    <mergeCell ref="J66:J69"/>
    <mergeCell ref="K66:K69"/>
    <mergeCell ref="L66:L69"/>
    <mergeCell ref="M66:M69"/>
    <mergeCell ref="N66:N69"/>
    <mergeCell ref="O66:O69"/>
    <mergeCell ref="AI66:AI69"/>
    <mergeCell ref="AJ66:AJ69"/>
    <mergeCell ref="U60:U65"/>
    <mergeCell ref="V60:V65"/>
    <mergeCell ref="W60:W65"/>
    <mergeCell ref="AH66:AH69"/>
    <mergeCell ref="U66:U69"/>
    <mergeCell ref="V66:V69"/>
    <mergeCell ref="W66:W69"/>
    <mergeCell ref="B66:B69"/>
    <mergeCell ref="P66:P69"/>
    <mergeCell ref="Q66:Q69"/>
    <mergeCell ref="R66:R69"/>
    <mergeCell ref="S66:S69"/>
    <mergeCell ref="T66:T69"/>
    <mergeCell ref="K57:K59"/>
    <mergeCell ref="L57:L59"/>
    <mergeCell ref="M57:M59"/>
    <mergeCell ref="N57:N59"/>
    <mergeCell ref="O57:O59"/>
    <mergeCell ref="J57:J59"/>
    <mergeCell ref="H57:H59"/>
    <mergeCell ref="I57:I59"/>
    <mergeCell ref="B60:B65"/>
    <mergeCell ref="P60:P65"/>
    <mergeCell ref="Q60:Q65"/>
    <mergeCell ref="R60:R65"/>
    <mergeCell ref="S60:S65"/>
    <mergeCell ref="T60:T65"/>
    <mergeCell ref="AI57:AI59"/>
    <mergeCell ref="X60:X65"/>
    <mergeCell ref="Y60:Y65"/>
    <mergeCell ref="Z60:Z65"/>
    <mergeCell ref="AA60:AA65"/>
    <mergeCell ref="AB60:AB65"/>
    <mergeCell ref="AC60:AC65"/>
    <mergeCell ref="AD60:AD65"/>
    <mergeCell ref="AE60:AE65"/>
    <mergeCell ref="AF60:AF65"/>
    <mergeCell ref="AG60:AG65"/>
    <mergeCell ref="AH60:AH65"/>
    <mergeCell ref="AJ57:AJ59"/>
    <mergeCell ref="AK57:AK59"/>
    <mergeCell ref="A60:A65"/>
    <mergeCell ref="C60:C65"/>
    <mergeCell ref="D60:D65"/>
    <mergeCell ref="E60:E65"/>
    <mergeCell ref="F60:F65"/>
    <mergeCell ref="G60:G65"/>
    <mergeCell ref="H60:H65"/>
    <mergeCell ref="I60:I65"/>
    <mergeCell ref="J60:J65"/>
    <mergeCell ref="K60:K65"/>
    <mergeCell ref="L60:L65"/>
    <mergeCell ref="M60:M65"/>
    <mergeCell ref="N60:N65"/>
    <mergeCell ref="O60:O65"/>
    <mergeCell ref="AI60:AI65"/>
    <mergeCell ref="AJ60:AJ65"/>
    <mergeCell ref="A57:A59"/>
    <mergeCell ref="C57:C59"/>
    <mergeCell ref="D57:D59"/>
    <mergeCell ref="E57:E59"/>
    <mergeCell ref="F57:F59"/>
    <mergeCell ref="G57:G59"/>
    <mergeCell ref="K53:K56"/>
    <mergeCell ref="L53:L56"/>
    <mergeCell ref="M53:M56"/>
    <mergeCell ref="N53:N56"/>
    <mergeCell ref="O53:O56"/>
    <mergeCell ref="AI53:AI56"/>
    <mergeCell ref="AJ53:AJ56"/>
    <mergeCell ref="AK53:AK56"/>
    <mergeCell ref="B53:B56"/>
    <mergeCell ref="P53:P56"/>
    <mergeCell ref="Q53:Q56"/>
    <mergeCell ref="R53:R56"/>
    <mergeCell ref="S53:S56"/>
    <mergeCell ref="T53:T56"/>
    <mergeCell ref="V53:V56"/>
    <mergeCell ref="W53:W56"/>
    <mergeCell ref="X53:X56"/>
    <mergeCell ref="Y53:Y56"/>
    <mergeCell ref="Z53:Z56"/>
    <mergeCell ref="AA53:AA56"/>
    <mergeCell ref="AB53:AB56"/>
    <mergeCell ref="AC53:AC56"/>
    <mergeCell ref="AD53:AD56"/>
    <mergeCell ref="AE53:AE56"/>
    <mergeCell ref="A53:A56"/>
    <mergeCell ref="C53:C56"/>
    <mergeCell ref="D53:D56"/>
    <mergeCell ref="E53:E56"/>
    <mergeCell ref="F53:F56"/>
    <mergeCell ref="G53:G56"/>
    <mergeCell ref="H53:H56"/>
    <mergeCell ref="I53:I56"/>
    <mergeCell ref="J53:J56"/>
    <mergeCell ref="K45:K48"/>
    <mergeCell ref="L45:L48"/>
    <mergeCell ref="M45:M48"/>
    <mergeCell ref="N45:N48"/>
    <mergeCell ref="O45:O48"/>
    <mergeCell ref="AI45:AI48"/>
    <mergeCell ref="AJ45:AJ48"/>
    <mergeCell ref="AK45:AK48"/>
    <mergeCell ref="K49:K52"/>
    <mergeCell ref="L49:L52"/>
    <mergeCell ref="M49:M52"/>
    <mergeCell ref="N49:N52"/>
    <mergeCell ref="O49:O52"/>
    <mergeCell ref="AI49:AI52"/>
    <mergeCell ref="AJ49:AJ52"/>
    <mergeCell ref="P49:P52"/>
    <mergeCell ref="Q49:Q52"/>
    <mergeCell ref="R49:R52"/>
    <mergeCell ref="S49:S52"/>
    <mergeCell ref="T49:T52"/>
    <mergeCell ref="U49:U52"/>
    <mergeCell ref="V49:V52"/>
    <mergeCell ref="W49:W52"/>
    <mergeCell ref="AK49:AK52"/>
    <mergeCell ref="A49:A52"/>
    <mergeCell ref="C49:C52"/>
    <mergeCell ref="D49:D52"/>
    <mergeCell ref="E49:E52"/>
    <mergeCell ref="F49:F52"/>
    <mergeCell ref="G49:G52"/>
    <mergeCell ref="H49:H52"/>
    <mergeCell ref="I49:I52"/>
    <mergeCell ref="J49:J52"/>
    <mergeCell ref="B49:B52"/>
    <mergeCell ref="A45:A48"/>
    <mergeCell ref="C45:C48"/>
    <mergeCell ref="D45:D48"/>
    <mergeCell ref="E45:E48"/>
    <mergeCell ref="F45:F48"/>
    <mergeCell ref="G45:G48"/>
    <mergeCell ref="H45:H48"/>
    <mergeCell ref="I45:I48"/>
    <mergeCell ref="J45:J48"/>
    <mergeCell ref="AK35:AK39"/>
    <mergeCell ref="A40:A44"/>
    <mergeCell ref="C40:C44"/>
    <mergeCell ref="D40:D44"/>
    <mergeCell ref="E40:E44"/>
    <mergeCell ref="F40:F44"/>
    <mergeCell ref="G40:G44"/>
    <mergeCell ref="H40:H44"/>
    <mergeCell ref="I40:I44"/>
    <mergeCell ref="J40:J44"/>
    <mergeCell ref="K40:K44"/>
    <mergeCell ref="L40:L44"/>
    <mergeCell ref="M40:M44"/>
    <mergeCell ref="N40:N44"/>
    <mergeCell ref="O40:O44"/>
    <mergeCell ref="AI40:AI44"/>
    <mergeCell ref="AJ40:AJ44"/>
    <mergeCell ref="AK40:AK44"/>
    <mergeCell ref="B40:B44"/>
    <mergeCell ref="P40:P44"/>
    <mergeCell ref="Q40:Q44"/>
    <mergeCell ref="R40:R44"/>
    <mergeCell ref="S40:S44"/>
    <mergeCell ref="T40:T44"/>
    <mergeCell ref="AI30:AI34"/>
    <mergeCell ref="AJ30:AJ34"/>
    <mergeCell ref="AK30:AK34"/>
    <mergeCell ref="A35:A39"/>
    <mergeCell ref="C35:C39"/>
    <mergeCell ref="D35:D39"/>
    <mergeCell ref="E35:E39"/>
    <mergeCell ref="F35:F39"/>
    <mergeCell ref="G35:G39"/>
    <mergeCell ref="H35:H39"/>
    <mergeCell ref="I35:I39"/>
    <mergeCell ref="J35:J39"/>
    <mergeCell ref="K35:K39"/>
    <mergeCell ref="L35:L39"/>
    <mergeCell ref="M35:M39"/>
    <mergeCell ref="N35:N39"/>
    <mergeCell ref="O35:O39"/>
    <mergeCell ref="AI35:AI39"/>
    <mergeCell ref="AJ35:AJ39"/>
    <mergeCell ref="A30:A34"/>
    <mergeCell ref="C30:C34"/>
    <mergeCell ref="D30:D34"/>
    <mergeCell ref="E30:E34"/>
    <mergeCell ref="F30:F34"/>
    <mergeCell ref="G30:G34"/>
    <mergeCell ref="H30:H34"/>
    <mergeCell ref="I30:I34"/>
    <mergeCell ref="J30:J34"/>
    <mergeCell ref="AK18:AK23"/>
    <mergeCell ref="A24:A29"/>
    <mergeCell ref="C24:C29"/>
    <mergeCell ref="D24:D29"/>
    <mergeCell ref="E24:E29"/>
    <mergeCell ref="F24:F29"/>
    <mergeCell ref="G24:G29"/>
    <mergeCell ref="H24:H29"/>
    <mergeCell ref="I24:I29"/>
    <mergeCell ref="J24:J29"/>
    <mergeCell ref="K24:K29"/>
    <mergeCell ref="L24:L29"/>
    <mergeCell ref="M24:M29"/>
    <mergeCell ref="N24:N29"/>
    <mergeCell ref="O24:O29"/>
    <mergeCell ref="AI24:AI29"/>
    <mergeCell ref="AJ24:AJ29"/>
    <mergeCell ref="AK24:AK29"/>
    <mergeCell ref="B24:B29"/>
    <mergeCell ref="P24:P29"/>
    <mergeCell ref="Q24:Q29"/>
    <mergeCell ref="R24:R29"/>
    <mergeCell ref="S24:S29"/>
    <mergeCell ref="T24:T29"/>
    <mergeCell ref="K14:K17"/>
    <mergeCell ref="L14:L17"/>
    <mergeCell ref="M14:M17"/>
    <mergeCell ref="N14:N17"/>
    <mergeCell ref="O14:O17"/>
    <mergeCell ref="J14:J17"/>
    <mergeCell ref="AI14:AI17"/>
    <mergeCell ref="AJ14:AJ17"/>
    <mergeCell ref="AK14:AK17"/>
    <mergeCell ref="A18:A23"/>
    <mergeCell ref="C18:C23"/>
    <mergeCell ref="D18:D23"/>
    <mergeCell ref="E18:E23"/>
    <mergeCell ref="F18:F23"/>
    <mergeCell ref="G18:G23"/>
    <mergeCell ref="H18:H23"/>
    <mergeCell ref="I18:I23"/>
    <mergeCell ref="J18:J23"/>
    <mergeCell ref="K18:K23"/>
    <mergeCell ref="L18:L23"/>
    <mergeCell ref="M18:M23"/>
    <mergeCell ref="N18:N23"/>
    <mergeCell ref="O18:O23"/>
    <mergeCell ref="AI18:AI23"/>
    <mergeCell ref="AJ18:AJ23"/>
    <mergeCell ref="X14:X17"/>
    <mergeCell ref="Y14:Y17"/>
    <mergeCell ref="Z14:Z17"/>
    <mergeCell ref="AA14:AA17"/>
    <mergeCell ref="B4:B5"/>
    <mergeCell ref="B6:B9"/>
    <mergeCell ref="P6:P9"/>
    <mergeCell ref="Q6:Q9"/>
    <mergeCell ref="R6:R9"/>
    <mergeCell ref="S6:S9"/>
    <mergeCell ref="T6:T9"/>
    <mergeCell ref="U6:U9"/>
    <mergeCell ref="V6:V9"/>
    <mergeCell ref="P4:AH4"/>
    <mergeCell ref="C4:C5"/>
    <mergeCell ref="F4:F5"/>
    <mergeCell ref="N6:N9"/>
    <mergeCell ref="O6:O9"/>
    <mergeCell ref="AG6:AG9"/>
    <mergeCell ref="AH6:AH9"/>
    <mergeCell ref="Z6:Z9"/>
    <mergeCell ref="AA6:AA9"/>
    <mergeCell ref="AB6:AB9"/>
    <mergeCell ref="AC6:AC9"/>
    <mergeCell ref="AD6:AD9"/>
    <mergeCell ref="M6:M9"/>
    <mergeCell ref="C70:BJ70"/>
    <mergeCell ref="A6:A9"/>
    <mergeCell ref="C6:C9"/>
    <mergeCell ref="F6:F9"/>
    <mergeCell ref="G6:G9"/>
    <mergeCell ref="H6:H9"/>
    <mergeCell ref="G4:G5"/>
    <mergeCell ref="H4:H5"/>
    <mergeCell ref="I4:I5"/>
    <mergeCell ref="K4:K5"/>
    <mergeCell ref="L4:L5"/>
    <mergeCell ref="M4:M5"/>
    <mergeCell ref="L10:L13"/>
    <mergeCell ref="M10:M13"/>
    <mergeCell ref="D4:D5"/>
    <mergeCell ref="D6:D9"/>
    <mergeCell ref="A10:A13"/>
    <mergeCell ref="C10:C13"/>
    <mergeCell ref="BF4:BF5"/>
    <mergeCell ref="BG4:BG5"/>
    <mergeCell ref="X6:X9"/>
    <mergeCell ref="Y6:Y9"/>
    <mergeCell ref="AJ4:AJ5"/>
    <mergeCell ref="AK4:AK5"/>
    <mergeCell ref="A1:BJ2"/>
    <mergeCell ref="BI4:BI5"/>
    <mergeCell ref="BJ4:BJ5"/>
    <mergeCell ref="A3:K3"/>
    <mergeCell ref="L3:AK3"/>
    <mergeCell ref="AL3:AW3"/>
    <mergeCell ref="AX3:BD3"/>
    <mergeCell ref="BE3:BJ3"/>
    <mergeCell ref="A4:A5"/>
    <mergeCell ref="AP4:AP5"/>
    <mergeCell ref="AQ4:AQ5"/>
    <mergeCell ref="AR4:AW4"/>
    <mergeCell ref="AX4:AX5"/>
    <mergeCell ref="AY4:AY5"/>
    <mergeCell ref="AZ4:AZ5"/>
    <mergeCell ref="BA4:BA5"/>
    <mergeCell ref="BB4:BB5"/>
    <mergeCell ref="E4:E5"/>
    <mergeCell ref="BC4:BC5"/>
    <mergeCell ref="BD4:BD5"/>
    <mergeCell ref="N4:N5"/>
    <mergeCell ref="O4:O5"/>
    <mergeCell ref="AM4:AO4"/>
    <mergeCell ref="AL4:AL5"/>
    <mergeCell ref="BE4:BE5"/>
    <mergeCell ref="BH4:BH5"/>
    <mergeCell ref="A14:A17"/>
    <mergeCell ref="C14:C17"/>
    <mergeCell ref="D14:D17"/>
    <mergeCell ref="E14:E17"/>
    <mergeCell ref="F14:F17"/>
    <mergeCell ref="G14:G17"/>
    <mergeCell ref="H14:H17"/>
    <mergeCell ref="I14:I17"/>
    <mergeCell ref="N10:N13"/>
    <mergeCell ref="O10:O13"/>
    <mergeCell ref="AI10:AI13"/>
    <mergeCell ref="AJ10:AJ13"/>
    <mergeCell ref="AK10:AK13"/>
    <mergeCell ref="E10:E13"/>
    <mergeCell ref="J4:J5"/>
    <mergeCell ref="J6:J9"/>
    <mergeCell ref="J10:J13"/>
    <mergeCell ref="AJ6:AJ9"/>
    <mergeCell ref="AK6:AK9"/>
    <mergeCell ref="I6:I9"/>
    <mergeCell ref="K6:K9"/>
    <mergeCell ref="L6:L9"/>
    <mergeCell ref="F10:F13"/>
    <mergeCell ref="G10:G13"/>
    <mergeCell ref="H10:H13"/>
    <mergeCell ref="I10:I13"/>
    <mergeCell ref="K10:K13"/>
    <mergeCell ref="AI4:AI5"/>
    <mergeCell ref="E6:E9"/>
    <mergeCell ref="AC10:AC13"/>
    <mergeCell ref="AD10:AD13"/>
    <mergeCell ref="W6:W9"/>
    <mergeCell ref="AE6:AE9"/>
    <mergeCell ref="AF6:AF9"/>
    <mergeCell ref="AI6:AI9"/>
    <mergeCell ref="AF10:AF13"/>
    <mergeCell ref="AG10:AG13"/>
    <mergeCell ref="AH10:AH13"/>
    <mergeCell ref="P10:P13"/>
    <mergeCell ref="AB10:AB13"/>
    <mergeCell ref="AE10:AE13"/>
  </mergeCells>
  <phoneticPr fontId="53" type="noConversion"/>
  <conditionalFormatting sqref="L6 AY6:AY69 L10 L14 L18 L24 L30 L35 L40 L45 L49 L53 L57 L60 L66">
    <cfRule type="cellIs" dxfId="81" priority="96" operator="equal">
      <formula>"Muy Baja"</formula>
    </cfRule>
    <cfRule type="cellIs" dxfId="80" priority="95" operator="equal">
      <formula>"Baja"</formula>
    </cfRule>
    <cfRule type="cellIs" dxfId="79" priority="94" operator="equal">
      <formula>"Media"</formula>
    </cfRule>
    <cfRule type="cellIs" dxfId="78" priority="93" operator="equal">
      <formula>"Alta"</formula>
    </cfRule>
    <cfRule type="cellIs" dxfId="77" priority="92" operator="equal">
      <formula>"Muy Alta"</formula>
    </cfRule>
  </conditionalFormatting>
  <conditionalFormatting sqref="O6:O69">
    <cfRule type="containsText" dxfId="76" priority="322" operator="containsText" text="❌">
      <formula>NOT(ISERROR(SEARCH(("❌"),(O6))))</formula>
    </cfRule>
  </conditionalFormatting>
  <conditionalFormatting sqref="P6:AH6">
    <cfRule type="containsText" dxfId="75" priority="91" operator="containsText" text="❌">
      <formula>NOT(ISERROR(SEARCH(("❌"),(P6))))</formula>
    </cfRule>
  </conditionalFormatting>
  <conditionalFormatting sqref="P10:AH10">
    <cfRule type="containsText" dxfId="74" priority="14" operator="containsText" text="❌">
      <formula>NOT(ISERROR(SEARCH(("❌"),(P10))))</formula>
    </cfRule>
  </conditionalFormatting>
  <conditionalFormatting sqref="P14:AH14">
    <cfRule type="containsText" dxfId="73" priority="13" operator="containsText" text="❌">
      <formula>NOT(ISERROR(SEARCH(("❌"),(P14))))</formula>
    </cfRule>
  </conditionalFormatting>
  <conditionalFormatting sqref="P18:AH18">
    <cfRule type="containsText" dxfId="72" priority="12" operator="containsText" text="❌">
      <formula>NOT(ISERROR(SEARCH(("❌"),(P18))))</formula>
    </cfRule>
  </conditionalFormatting>
  <conditionalFormatting sqref="P24:AH24">
    <cfRule type="containsText" dxfId="71" priority="11" operator="containsText" text="❌">
      <formula>NOT(ISERROR(SEARCH(("❌"),(P24))))</formula>
    </cfRule>
  </conditionalFormatting>
  <conditionalFormatting sqref="P30:AH30">
    <cfRule type="containsText" dxfId="70" priority="10" operator="containsText" text="❌">
      <formula>NOT(ISERROR(SEARCH(("❌"),(P30))))</formula>
    </cfRule>
  </conditionalFormatting>
  <conditionalFormatting sqref="P35:AH35">
    <cfRule type="containsText" dxfId="69" priority="9" operator="containsText" text="❌">
      <formula>NOT(ISERROR(SEARCH(("❌"),(P35))))</formula>
    </cfRule>
  </conditionalFormatting>
  <conditionalFormatting sqref="P40:AH40">
    <cfRule type="containsText" dxfId="68" priority="8" operator="containsText" text="❌">
      <formula>NOT(ISERROR(SEARCH(("❌"),(P40))))</formula>
    </cfRule>
  </conditionalFormatting>
  <conditionalFormatting sqref="P45:AH45">
    <cfRule type="containsText" dxfId="67" priority="7" operator="containsText" text="❌">
      <formula>NOT(ISERROR(SEARCH(("❌"),(P45))))</formula>
    </cfRule>
  </conditionalFormatting>
  <conditionalFormatting sqref="P49:AH49">
    <cfRule type="containsText" dxfId="66" priority="6" operator="containsText" text="❌">
      <formula>NOT(ISERROR(SEARCH(("❌"),(P49))))</formula>
    </cfRule>
  </conditionalFormatting>
  <conditionalFormatting sqref="P53:AH53">
    <cfRule type="containsText" dxfId="65" priority="5" operator="containsText" text="❌">
      <formula>NOT(ISERROR(SEARCH(("❌"),(P53))))</formula>
    </cfRule>
  </conditionalFormatting>
  <conditionalFormatting sqref="P57:AH57">
    <cfRule type="containsText" dxfId="64" priority="4" operator="containsText" text="❌">
      <formula>NOT(ISERROR(SEARCH(("❌"),(P57))))</formula>
    </cfRule>
  </conditionalFormatting>
  <conditionalFormatting sqref="P60:AH60">
    <cfRule type="containsText" dxfId="63" priority="3" operator="containsText" text="❌">
      <formula>NOT(ISERROR(SEARCH(("❌"),(P60))))</formula>
    </cfRule>
  </conditionalFormatting>
  <conditionalFormatting sqref="P66:AH66">
    <cfRule type="containsText" dxfId="62" priority="1" operator="containsText" text="❌">
      <formula>NOT(ISERROR(SEARCH(("❌"),(P66))))</formula>
    </cfRule>
  </conditionalFormatting>
  <conditionalFormatting sqref="AI6 BA6:BA69 AI10 AI14 AI18 AI24 AI30 AI35 AI40 AI45 AI49 AI53 AI57 AI60 AI66">
    <cfRule type="cellIs" dxfId="61" priority="101" operator="equal">
      <formula>"Leve"</formula>
    </cfRule>
    <cfRule type="cellIs" dxfId="60" priority="100" operator="equal">
      <formula>"Menor"</formula>
    </cfRule>
    <cfRule type="cellIs" dxfId="59" priority="99" operator="equal">
      <formula>"Moderado"</formula>
    </cfRule>
    <cfRule type="cellIs" dxfId="58" priority="98" operator="equal">
      <formula>"Mayor"</formula>
    </cfRule>
    <cfRule type="cellIs" dxfId="57" priority="97" operator="equal">
      <formula>"Catastrófico"</formula>
    </cfRule>
  </conditionalFormatting>
  <conditionalFormatting sqref="AK6 BC6:BC69">
    <cfRule type="cellIs" dxfId="56" priority="105" operator="equal">
      <formula>"Bajo"</formula>
    </cfRule>
    <cfRule type="cellIs" dxfId="55" priority="104" operator="equal">
      <formula>"Moderado"</formula>
    </cfRule>
    <cfRule type="cellIs" dxfId="54" priority="103" operator="equal">
      <formula>"Alto"</formula>
    </cfRule>
    <cfRule type="cellIs" dxfId="53" priority="102" operator="equal">
      <formula>"Extremo"</formula>
    </cfRule>
  </conditionalFormatting>
  <conditionalFormatting sqref="AK10">
    <cfRule type="cellIs" dxfId="52" priority="128" operator="equal">
      <formula>"Bajo"</formula>
    </cfRule>
    <cfRule type="cellIs" dxfId="51" priority="127" operator="equal">
      <formula>"Moderado"</formula>
    </cfRule>
    <cfRule type="cellIs" dxfId="50" priority="126" operator="equal">
      <formula>"Alto"</formula>
    </cfRule>
    <cfRule type="cellIs" dxfId="49" priority="125" operator="equal">
      <formula>"Extremo"</formula>
    </cfRule>
  </conditionalFormatting>
  <conditionalFormatting sqref="AK14">
    <cfRule type="cellIs" dxfId="48" priority="87" operator="equal">
      <formula>"Extremo"</formula>
    </cfRule>
    <cfRule type="cellIs" dxfId="47" priority="90" operator="equal">
      <formula>"Bajo"</formula>
    </cfRule>
    <cfRule type="cellIs" dxfId="46" priority="89" operator="equal">
      <formula>"Moderado"</formula>
    </cfRule>
    <cfRule type="cellIs" dxfId="45" priority="88" operator="equal">
      <formula>"Alto"</formula>
    </cfRule>
  </conditionalFormatting>
  <conditionalFormatting sqref="AK18">
    <cfRule type="cellIs" dxfId="44" priority="83" operator="equal">
      <formula>"Extremo"</formula>
    </cfRule>
    <cfRule type="cellIs" dxfId="43" priority="86" operator="equal">
      <formula>"Bajo"</formula>
    </cfRule>
    <cfRule type="cellIs" dxfId="42" priority="85" operator="equal">
      <formula>"Moderado"</formula>
    </cfRule>
    <cfRule type="cellIs" dxfId="41" priority="84" operator="equal">
      <formula>"Alto"</formula>
    </cfRule>
  </conditionalFormatting>
  <conditionalFormatting sqref="AK24">
    <cfRule type="cellIs" dxfId="40" priority="79" operator="equal">
      <formula>"Extremo"</formula>
    </cfRule>
    <cfRule type="cellIs" dxfId="39" priority="80" operator="equal">
      <formula>"Alto"</formula>
    </cfRule>
    <cfRule type="cellIs" dxfId="38" priority="81" operator="equal">
      <formula>"Moderado"</formula>
    </cfRule>
    <cfRule type="cellIs" dxfId="37" priority="82" operator="equal">
      <formula>"Bajo"</formula>
    </cfRule>
  </conditionalFormatting>
  <conditionalFormatting sqref="AK30">
    <cfRule type="cellIs" dxfId="36" priority="75" operator="equal">
      <formula>"Extremo"</formula>
    </cfRule>
    <cfRule type="cellIs" dxfId="35" priority="76" operator="equal">
      <formula>"Alto"</formula>
    </cfRule>
    <cfRule type="cellIs" dxfId="34" priority="77" operator="equal">
      <formula>"Moderado"</formula>
    </cfRule>
    <cfRule type="cellIs" dxfId="33" priority="78" operator="equal">
      <formula>"Bajo"</formula>
    </cfRule>
  </conditionalFormatting>
  <conditionalFormatting sqref="AK35">
    <cfRule type="cellIs" dxfId="32" priority="71" operator="equal">
      <formula>"Extremo"</formula>
    </cfRule>
    <cfRule type="cellIs" dxfId="31" priority="72" operator="equal">
      <formula>"Alto"</formula>
    </cfRule>
    <cfRule type="cellIs" dxfId="30" priority="73" operator="equal">
      <formula>"Moderado"</formula>
    </cfRule>
    <cfRule type="cellIs" dxfId="29" priority="74" operator="equal">
      <formula>"Bajo"</formula>
    </cfRule>
  </conditionalFormatting>
  <conditionalFormatting sqref="AK40">
    <cfRule type="cellIs" dxfId="28" priority="70" operator="equal">
      <formula>"Bajo"</formula>
    </cfRule>
    <cfRule type="cellIs" dxfId="27" priority="69" operator="equal">
      <formula>"Moderado"</formula>
    </cfRule>
    <cfRule type="cellIs" dxfId="26" priority="68" operator="equal">
      <formula>"Alto"</formula>
    </cfRule>
    <cfRule type="cellIs" dxfId="25" priority="67" operator="equal">
      <formula>"Extremo"</formula>
    </cfRule>
  </conditionalFormatting>
  <conditionalFormatting sqref="AK45">
    <cfRule type="cellIs" dxfId="24" priority="66" operator="equal">
      <formula>"Bajo"</formula>
    </cfRule>
    <cfRule type="cellIs" dxfId="23" priority="65" operator="equal">
      <formula>"Moderado"</formula>
    </cfRule>
    <cfRule type="cellIs" dxfId="22" priority="64" operator="equal">
      <formula>"Alto"</formula>
    </cfRule>
    <cfRule type="cellIs" dxfId="21" priority="63" operator="equal">
      <formula>"Extremo"</formula>
    </cfRule>
  </conditionalFormatting>
  <conditionalFormatting sqref="AK49">
    <cfRule type="cellIs" dxfId="20" priority="62" operator="equal">
      <formula>"Bajo"</formula>
    </cfRule>
    <cfRule type="cellIs" dxfId="19" priority="61" operator="equal">
      <formula>"Moderado"</formula>
    </cfRule>
    <cfRule type="cellIs" dxfId="18" priority="60" operator="equal">
      <formula>"Alto"</formula>
    </cfRule>
    <cfRule type="cellIs" dxfId="17" priority="59" operator="equal">
      <formula>"Extremo"</formula>
    </cfRule>
  </conditionalFormatting>
  <conditionalFormatting sqref="AK53">
    <cfRule type="cellIs" dxfId="16" priority="57" operator="equal">
      <formula>"Moderado"</formula>
    </cfRule>
    <cfRule type="cellIs" dxfId="15" priority="55" operator="equal">
      <formula>"Extremo"</formula>
    </cfRule>
    <cfRule type="cellIs" dxfId="14" priority="56" operator="equal">
      <formula>"Alto"</formula>
    </cfRule>
    <cfRule type="cellIs" dxfId="13" priority="58" operator="equal">
      <formula>"Bajo"</formula>
    </cfRule>
  </conditionalFormatting>
  <conditionalFormatting sqref="AK57">
    <cfRule type="cellIs" dxfId="12" priority="51" operator="equal">
      <formula>"Extremo"</formula>
    </cfRule>
    <cfRule type="cellIs" dxfId="11" priority="52" operator="equal">
      <formula>"Alto"</formula>
    </cfRule>
    <cfRule type="cellIs" dxfId="10" priority="53" operator="equal">
      <formula>"Moderado"</formula>
    </cfRule>
    <cfRule type="cellIs" dxfId="9" priority="54" operator="equal">
      <formula>"Bajo"</formula>
    </cfRule>
  </conditionalFormatting>
  <conditionalFormatting sqref="AK60">
    <cfRule type="cellIs" dxfId="8" priority="49" operator="equal">
      <formula>"Moderado"</formula>
    </cfRule>
    <cfRule type="cellIs" dxfId="7" priority="47" operator="equal">
      <formula>"Extremo"</formula>
    </cfRule>
    <cfRule type="cellIs" dxfId="6" priority="48" operator="equal">
      <formula>"Alto"</formula>
    </cfRule>
    <cfRule type="cellIs" dxfId="5" priority="50" operator="equal">
      <formula>"Bajo"</formula>
    </cfRule>
  </conditionalFormatting>
  <conditionalFormatting sqref="AK66">
    <cfRule type="cellIs" dxfId="4" priority="43" operator="equal">
      <formula>"Extremo"</formula>
    </cfRule>
    <cfRule type="cellIs" dxfId="3" priority="44" operator="equal">
      <formula>"Alto"</formula>
    </cfRule>
    <cfRule type="cellIs" dxfId="2" priority="45" operator="equal">
      <formula>"Moderado"</formula>
    </cfRule>
    <cfRule type="cellIs" dxfId="1" priority="46" operator="equal">
      <formula>"Bajo"</formula>
    </cfRule>
  </conditionalFormatting>
  <dataValidations xWindow="1736" yWindow="645" count="1">
    <dataValidation type="list" allowBlank="1" showInputMessage="1" showErrorMessage="1" sqref="E6:E69" xr:uid="{F6B97FE2-1F67-4B6C-8475-8C75504DDBAE}">
      <formula1>INDIRECT(D6)</formula1>
    </dataValidation>
  </dataValidations>
  <pageMargins left="0.7" right="0.7" top="0.75" bottom="0.75" header="0" footer="0"/>
  <pageSetup orientation="portrait" r:id="rId1"/>
  <extLst>
    <ext xmlns:x14="http://schemas.microsoft.com/office/spreadsheetml/2009/9/main" uri="{CCE6A557-97BC-4b89-ADB6-D9C93CAAB3DF}">
      <x14:dataValidations xmlns:xm="http://schemas.microsoft.com/office/excel/2006/main" xWindow="1736" yWindow="645" count="20">
        <x14:dataValidation type="list" allowBlank="1" showErrorMessage="1" xr:uid="{00196F71-1F29-4C06-A876-0C4038C28E5F}">
          <x14:formula1>
            <xm:f>'Tabla Impacto'!$F$210:$F$221</xm:f>
          </x14:formula1>
          <xm:sqref>N6 N10 N14 N18 N24 N30 N35 N40 N45 N49 N53 N57 N60 N66</xm:sqref>
        </x14:dataValidation>
        <x14:dataValidation type="list" allowBlank="1" showErrorMessage="1" xr:uid="{C2C5FE9F-215E-43BE-A69E-AD6D9277C55C}">
          <x14:formula1>
            <xm:f>'Opciones Tratamiento'!$B$9:$B$10</xm:f>
          </x14:formula1>
          <xm:sqref>BJ6:BJ7 BJ57:BJ58 BJ10:BJ11 BJ14:BJ15 BJ21:BJ22 BJ24:BJ25 BJ27:BJ28 BJ30:BJ31 BJ18:BJ19 BJ35:BJ36 BJ40:BJ41 BJ45:BJ46 BJ49:BJ50 BJ53:BJ54 BJ60:BJ61 BJ63:BJ64 BJ66:BJ67 BJ13 BJ33 BJ38 BJ43</xm:sqref>
        </x14:dataValidation>
        <x14:dataValidation type="list" allowBlank="1" showErrorMessage="1" xr:uid="{86E7B08E-6F62-4227-ADDC-CFA8C55D2153}">
          <x14:formula1>
            <xm:f>'Opciones Tratamiento'!$E$2:$E$4</xm:f>
          </x14:formula1>
          <xm:sqref>C10 C6 C14 C18 C24 C30 C35 C40 C45 C49 C53 C57 C60 C66</xm:sqref>
        </x14:dataValidation>
        <x14:dataValidation type="list" allowBlank="1" showInputMessage="1" showErrorMessage="1" xr:uid="{EF3D500F-B189-45BF-B067-C6F729CA5E74}">
          <x14:formula1>
            <xm:f>'Opciones Tratamiento'!$P$2:$P$4</xm:f>
          </x14:formula1>
          <xm:sqref>Q7:AH9 Q11:AH13 Q15:AH17 Q19:AH23 Q25:AH29 Q31:AH34 Q36:AH39 Q41:AH44 Q46:AH48 Q50:AH52 Q54:AH56 Q58:AH59 P67:AH69</xm:sqref>
        </x14:dataValidation>
        <x14:dataValidation type="custom" allowBlank="1" showInputMessage="1" showErrorMessage="1" prompt="Recuerde que las acciones se generan bajo la medida de mitigar el riesgo" xr:uid="{56CF9FBA-6826-4804-BB65-90FF759EDC7B}">
          <x14:formula1>
            <xm:f>IF(OR(BD6='Opciones Tratamiento'!$B$2,BD6='Opciones Tratamiento'!$B$3,BD6='Opciones Tratamiento'!$B$4),ISBLANK(BD6),ISTEXT(BD6))</xm:f>
          </x14:formula1>
          <xm:sqref>BE45:BE69 BE6:BE43</xm:sqref>
        </x14:dataValidation>
        <x14:dataValidation type="custom" allowBlank="1" showInputMessage="1" showErrorMessage="1" prompt="Recuerde que las acciones se generan bajo la medida de mitigar el riesgo" xr:uid="{AF1DDC02-26DE-4830-85CE-29B9C6BBF7E0}">
          <x14:formula1>
            <xm:f>IF(OR(BD6='Opciones Tratamiento'!$B$2,BD6='Opciones Tratamiento'!$B$3,BD6='Opciones Tratamiento'!$B$4),ISBLANK(BD6),ISTEXT(BD6))</xm:f>
          </x14:formula1>
          <xm:sqref>BH45:BH69 BH6:BH43</xm:sqref>
        </x14:dataValidation>
        <x14:dataValidation type="custom" allowBlank="1" showInputMessage="1" showErrorMessage="1" prompt="Recuerde que las acciones se generan bajo la medida de mitigar el riesgo" xr:uid="{B33A575D-296D-4F85-9D9B-4DC82A781D7F}">
          <x14:formula1>
            <xm:f>IF(OR(BD6='Opciones Tratamiento'!$B$2,BD6='Opciones Tratamiento'!$B$3,BD6='Opciones Tratamiento'!$B$4),ISBLANK(BD6),ISTEXT(BD6))</xm:f>
          </x14:formula1>
          <xm:sqref>BG45:BG69 BG6:BG43</xm:sqref>
        </x14:dataValidation>
        <x14:dataValidation type="custom" allowBlank="1" showInputMessage="1" showErrorMessage="1" prompt="Recuerde que las acciones se generan bajo la medida de mitigar el riesgo" xr:uid="{E6C97E70-6A31-4293-86BF-2F35EB8375EE}">
          <x14:formula1>
            <xm:f>IF(OR(BD6='Opciones Tratamiento'!$B$2,BD6='Opciones Tratamiento'!$B$3,BD6='Opciones Tratamiento'!$B$4),ISBLANK(BD6),ISTEXT(BD6))</xm:f>
          </x14:formula1>
          <xm:sqref>BF45:BF69 BF6:BF43</xm:sqref>
        </x14:dataValidation>
        <x14:dataValidation type="list" allowBlank="1" showErrorMessage="1" xr:uid="{049F869D-D887-450A-BC41-B6DB928887F9}">
          <x14:formula1>
            <xm:f>'Tabla Valoración controles'!$D$11:$D$12</xm:f>
          </x14:formula1>
          <xm:sqref>AV6:AV44</xm:sqref>
        </x14:dataValidation>
        <x14:dataValidation type="list" allowBlank="1" showErrorMessage="1" xr:uid="{709BDCDF-A96B-4A1F-A3C4-E655D60169D2}">
          <x14:formula1>
            <xm:f>'Tabla Valoración controles'!$D$9:$D$10</xm:f>
          </x14:formula1>
          <xm:sqref>AU6:AU44</xm:sqref>
        </x14:dataValidation>
        <x14:dataValidation type="list" allowBlank="1" showErrorMessage="1" xr:uid="{E0C8ED39-71B4-4047-9D70-A890CFDFF4D5}">
          <x14:formula1>
            <xm:f>'Tabla Valoración controles'!$D$13:$D$14</xm:f>
          </x14:formula1>
          <xm:sqref>AW6:AW44</xm:sqref>
        </x14:dataValidation>
        <x14:dataValidation type="list" allowBlank="1" showErrorMessage="1" xr:uid="{300F580D-C62E-43C7-826A-F38AE15016B4}">
          <x14:formula1>
            <xm:f>'Opciones Tratamiento'!$B$2:$B$5</xm:f>
          </x14:formula1>
          <xm:sqref>BD6:BD69</xm:sqref>
        </x14:dataValidation>
        <x14:dataValidation type="list" allowBlank="1" showErrorMessage="1" xr:uid="{766F8884-A2F5-41A0-9444-46657E946BB4}">
          <x14:formula1>
            <xm:f>'Tabla Valoración controles'!$D$7:$D$8</xm:f>
          </x14:formula1>
          <xm:sqref>AS6:AS69</xm:sqref>
        </x14:dataValidation>
        <x14:dataValidation type="list" allowBlank="1" showErrorMessage="1" xr:uid="{3B53EB85-6381-4C36-91F3-D219B31B5F9D}">
          <x14:formula1>
            <xm:f>'Tabla Valoración controles'!$D$4:$D$6</xm:f>
          </x14:formula1>
          <xm:sqref>AR6:AR69</xm:sqref>
        </x14:dataValidation>
        <x14:dataValidation type="list" allowBlank="1" showInputMessage="1" showErrorMessage="1" xr:uid="{78C490CA-8F22-4DC5-84E7-DD36F7CEA155}">
          <x14:formula1>
            <xm:f>'Opciones Tratamiento'!$H$2:$H$4</xm:f>
          </x14:formula1>
          <xm:sqref>D6:D69</xm:sqref>
        </x14:dataValidation>
        <x14:dataValidation type="list" allowBlank="1" showInputMessage="1" showErrorMessage="1" xr:uid="{CBD39705-7B52-4CD9-B1F2-3EC640276815}">
          <x14:formula1>
            <xm:f>'Opciones Tratamiento'!$J$2:$J$3</xm:f>
          </x14:formula1>
          <xm:sqref>J6:J69</xm:sqref>
        </x14:dataValidation>
        <x14:dataValidation type="list" allowBlank="1" showErrorMessage="1" xr:uid="{FA8FA69B-27B5-4E73-9E52-C27AF018B197}">
          <x14:formula1>
            <xm:f>'Opciones Tratamiento'!$B$13:$B$22</xm:f>
          </x14:formula1>
          <xm:sqref>I6:I69</xm:sqref>
        </x14:dataValidation>
        <x14:dataValidation type="list" allowBlank="1" showInputMessage="1" showErrorMessage="1" xr:uid="{BFDAA0A5-1B94-4214-9289-05415224ABFC}">
          <x14:formula1>
            <xm:f>'Opciones Tratamiento'!$K$2:$K$17</xm:f>
          </x14:formula1>
          <xm:sqref>K6:K69</xm:sqref>
        </x14:dataValidation>
        <x14:dataValidation type="list" allowBlank="1" showInputMessage="1" showErrorMessage="1" xr:uid="{8F85A27B-6690-4201-97A8-15D9A9D5A458}">
          <x14:formula1>
            <xm:f>'Opciones Tratamiento'!$M$2:$M$37</xm:f>
          </x14:formula1>
          <xm:sqref>AM6:AM69</xm:sqref>
        </x14:dataValidation>
        <x14:dataValidation type="custom" allowBlank="1" showInputMessage="1" showErrorMessage="1" prompt="Recuerde que las acciones se generan bajo la medida de mitigar el riesgo" xr:uid="{CAD4B520-BFA7-428E-BDD7-D4F633C489D3}">
          <x14:formula1>
            <xm:f>IF(OR(BD6='Opciones Tratamiento'!$B$2,BD6='Opciones Tratamiento'!$B$3,BD6='Opciones Tratamiento'!$B$4),ISBLANK(BD6),ISTEXT(BD6))</xm:f>
          </x14:formula1>
          <xm:sqref>BI6:BI69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00"/>
  <sheetViews>
    <sheetView topLeftCell="D1" workbookViewId="0">
      <selection activeCell="I7" sqref="I7"/>
    </sheetView>
  </sheetViews>
  <sheetFormatPr baseColWidth="10" defaultColWidth="12.625" defaultRowHeight="15" customHeight="1" x14ac:dyDescent="0.2"/>
  <cols>
    <col min="1" max="7" width="9.375" customWidth="1"/>
    <col min="8" max="8" width="17.375" customWidth="1"/>
    <col min="9" max="9" width="21.125" customWidth="1"/>
    <col min="10" max="11" width="10.625" customWidth="1"/>
    <col min="12" max="12" width="23.375" customWidth="1"/>
    <col min="13" max="13" width="22.5" customWidth="1"/>
    <col min="14" max="16" width="10.625" customWidth="1"/>
    <col min="17" max="27" width="9.375" customWidth="1"/>
  </cols>
  <sheetData>
    <row r="1" spans="2:16" ht="15" customHeight="1" x14ac:dyDescent="0.2">
      <c r="H1" t="s">
        <v>207</v>
      </c>
      <c r="I1" t="s">
        <v>209</v>
      </c>
      <c r="J1" t="s">
        <v>224</v>
      </c>
      <c r="K1" t="s">
        <v>230</v>
      </c>
      <c r="L1" t="s">
        <v>231</v>
      </c>
      <c r="M1" t="s">
        <v>276</v>
      </c>
      <c r="N1" t="s">
        <v>277</v>
      </c>
      <c r="O1" t="s">
        <v>278</v>
      </c>
      <c r="P1" t="s">
        <v>211</v>
      </c>
    </row>
    <row r="2" spans="2:16" x14ac:dyDescent="0.25">
      <c r="B2" s="95" t="s">
        <v>186</v>
      </c>
      <c r="E2" s="95" t="s">
        <v>187</v>
      </c>
      <c r="H2" t="s">
        <v>212</v>
      </c>
      <c r="I2" t="s">
        <v>210</v>
      </c>
      <c r="J2" t="s">
        <v>225</v>
      </c>
      <c r="K2" t="s">
        <v>232</v>
      </c>
      <c r="L2" t="s">
        <v>233</v>
      </c>
      <c r="M2" t="s">
        <v>279</v>
      </c>
      <c r="N2" t="s">
        <v>280</v>
      </c>
      <c r="O2" t="s">
        <v>281</v>
      </c>
      <c r="P2" s="115" t="s">
        <v>225</v>
      </c>
    </row>
    <row r="3" spans="2:16" x14ac:dyDescent="0.25">
      <c r="B3" s="95" t="s">
        <v>188</v>
      </c>
      <c r="E3" s="95" t="s">
        <v>189</v>
      </c>
      <c r="H3" t="s">
        <v>222</v>
      </c>
      <c r="I3" t="s">
        <v>210</v>
      </c>
      <c r="J3" t="s">
        <v>226</v>
      </c>
      <c r="K3" t="s">
        <v>234</v>
      </c>
      <c r="L3" t="s">
        <v>235</v>
      </c>
      <c r="M3" t="s">
        <v>282</v>
      </c>
      <c r="N3" t="s">
        <v>283</v>
      </c>
      <c r="O3" t="s">
        <v>284</v>
      </c>
      <c r="P3" s="115" t="s">
        <v>226</v>
      </c>
    </row>
    <row r="4" spans="2:16" x14ac:dyDescent="0.25">
      <c r="B4" s="95" t="s">
        <v>190</v>
      </c>
      <c r="E4" s="95" t="s">
        <v>191</v>
      </c>
      <c r="H4" t="s">
        <v>213</v>
      </c>
      <c r="I4" t="s">
        <v>389</v>
      </c>
      <c r="K4" t="s">
        <v>236</v>
      </c>
      <c r="L4" t="s">
        <v>237</v>
      </c>
      <c r="M4" t="s">
        <v>285</v>
      </c>
      <c r="N4" t="s">
        <v>286</v>
      </c>
      <c r="O4" t="s">
        <v>287</v>
      </c>
      <c r="P4" s="115" t="s">
        <v>210</v>
      </c>
    </row>
    <row r="5" spans="2:16" x14ac:dyDescent="0.25">
      <c r="B5" s="95" t="s">
        <v>192</v>
      </c>
      <c r="I5" s="115" t="s">
        <v>390</v>
      </c>
      <c r="K5" t="s">
        <v>238</v>
      </c>
      <c r="L5" t="s">
        <v>237</v>
      </c>
      <c r="M5" t="s">
        <v>288</v>
      </c>
      <c r="N5" t="s">
        <v>289</v>
      </c>
      <c r="O5" t="s">
        <v>290</v>
      </c>
      <c r="P5" s="115"/>
    </row>
    <row r="6" spans="2:16" ht="15" customHeight="1" x14ac:dyDescent="0.2">
      <c r="I6" t="s">
        <v>391</v>
      </c>
      <c r="K6" t="s">
        <v>239</v>
      </c>
      <c r="L6" t="s">
        <v>237</v>
      </c>
      <c r="M6" t="s">
        <v>291</v>
      </c>
      <c r="N6" t="s">
        <v>292</v>
      </c>
      <c r="O6" t="s">
        <v>293</v>
      </c>
      <c r="P6" s="115"/>
    </row>
    <row r="7" spans="2:16" ht="15" customHeight="1" x14ac:dyDescent="0.2">
      <c r="I7" t="s">
        <v>214</v>
      </c>
      <c r="K7" t="s">
        <v>240</v>
      </c>
      <c r="L7" t="s">
        <v>237</v>
      </c>
      <c r="M7" t="s">
        <v>294</v>
      </c>
      <c r="N7" t="s">
        <v>295</v>
      </c>
      <c r="O7" t="s">
        <v>296</v>
      </c>
    </row>
    <row r="8" spans="2:16" x14ac:dyDescent="0.25">
      <c r="B8" s="95" t="s">
        <v>193</v>
      </c>
      <c r="I8" t="s">
        <v>215</v>
      </c>
      <c r="K8" t="s">
        <v>241</v>
      </c>
      <c r="L8" t="s">
        <v>237</v>
      </c>
      <c r="M8" t="s">
        <v>297</v>
      </c>
      <c r="N8" t="s">
        <v>298</v>
      </c>
      <c r="O8" t="s">
        <v>299</v>
      </c>
    </row>
    <row r="9" spans="2:16" x14ac:dyDescent="0.25">
      <c r="B9" s="95" t="s">
        <v>194</v>
      </c>
      <c r="I9" t="s">
        <v>216</v>
      </c>
      <c r="K9" t="s">
        <v>242</v>
      </c>
      <c r="L9" t="s">
        <v>237</v>
      </c>
      <c r="M9" t="s">
        <v>300</v>
      </c>
      <c r="N9" t="s">
        <v>301</v>
      </c>
      <c r="O9" t="s">
        <v>302</v>
      </c>
    </row>
    <row r="10" spans="2:16" x14ac:dyDescent="0.25">
      <c r="B10" s="95" t="s">
        <v>195</v>
      </c>
      <c r="I10" t="s">
        <v>217</v>
      </c>
      <c r="K10" t="s">
        <v>243</v>
      </c>
      <c r="L10" t="s">
        <v>244</v>
      </c>
      <c r="M10" t="s">
        <v>303</v>
      </c>
      <c r="N10" t="s">
        <v>304</v>
      </c>
      <c r="O10" t="s">
        <v>305</v>
      </c>
    </row>
    <row r="11" spans="2:16" ht="15" customHeight="1" x14ac:dyDescent="0.2">
      <c r="I11" t="s">
        <v>218</v>
      </c>
      <c r="K11" t="s">
        <v>245</v>
      </c>
      <c r="L11" t="s">
        <v>244</v>
      </c>
      <c r="M11" t="s">
        <v>306</v>
      </c>
      <c r="N11" t="s">
        <v>307</v>
      </c>
      <c r="O11" t="s">
        <v>308</v>
      </c>
    </row>
    <row r="12" spans="2:16" ht="15" customHeight="1" x14ac:dyDescent="0.2">
      <c r="I12" t="s">
        <v>219</v>
      </c>
      <c r="K12" t="s">
        <v>246</v>
      </c>
      <c r="L12" t="s">
        <v>244</v>
      </c>
      <c r="M12" t="s">
        <v>309</v>
      </c>
      <c r="N12" t="s">
        <v>310</v>
      </c>
      <c r="O12" t="s">
        <v>311</v>
      </c>
    </row>
    <row r="13" spans="2:16" x14ac:dyDescent="0.25">
      <c r="B13" s="95" t="s">
        <v>196</v>
      </c>
      <c r="I13" t="s">
        <v>220</v>
      </c>
      <c r="K13" t="s">
        <v>247</v>
      </c>
      <c r="L13" t="s">
        <v>244</v>
      </c>
      <c r="M13" t="s">
        <v>312</v>
      </c>
      <c r="N13" t="s">
        <v>313</v>
      </c>
      <c r="O13" t="s">
        <v>314</v>
      </c>
    </row>
    <row r="14" spans="2:16" x14ac:dyDescent="0.25">
      <c r="B14" s="95" t="s">
        <v>197</v>
      </c>
      <c r="I14" t="s">
        <v>221</v>
      </c>
      <c r="K14" t="s">
        <v>248</v>
      </c>
      <c r="L14" t="s">
        <v>249</v>
      </c>
      <c r="M14" t="s">
        <v>315</v>
      </c>
      <c r="N14" t="s">
        <v>316</v>
      </c>
      <c r="O14" t="s">
        <v>317</v>
      </c>
    </row>
    <row r="15" spans="2:16" x14ac:dyDescent="0.25">
      <c r="B15" s="95" t="s">
        <v>198</v>
      </c>
      <c r="K15" t="s">
        <v>250</v>
      </c>
      <c r="L15" t="s">
        <v>249</v>
      </c>
      <c r="M15" t="s">
        <v>318</v>
      </c>
      <c r="N15" t="s">
        <v>319</v>
      </c>
      <c r="O15" t="s">
        <v>320</v>
      </c>
    </row>
    <row r="16" spans="2:16" x14ac:dyDescent="0.25">
      <c r="B16" s="95" t="s">
        <v>199</v>
      </c>
      <c r="K16" t="s">
        <v>251</v>
      </c>
      <c r="L16" t="s">
        <v>249</v>
      </c>
      <c r="M16" t="s">
        <v>321</v>
      </c>
      <c r="N16" t="s">
        <v>322</v>
      </c>
      <c r="O16" t="s">
        <v>323</v>
      </c>
    </row>
    <row r="17" spans="2:15" x14ac:dyDescent="0.25">
      <c r="B17" s="95" t="s">
        <v>200</v>
      </c>
      <c r="K17" t="s">
        <v>252</v>
      </c>
      <c r="L17" t="s">
        <v>233</v>
      </c>
      <c r="M17" t="s">
        <v>254</v>
      </c>
      <c r="N17" t="s">
        <v>324</v>
      </c>
      <c r="O17" t="s">
        <v>325</v>
      </c>
    </row>
    <row r="18" spans="2:15" x14ac:dyDescent="0.25">
      <c r="B18" s="95" t="s">
        <v>201</v>
      </c>
      <c r="M18" t="s">
        <v>326</v>
      </c>
      <c r="N18" t="s">
        <v>327</v>
      </c>
      <c r="O18" t="s">
        <v>328</v>
      </c>
    </row>
    <row r="19" spans="2:15" x14ac:dyDescent="0.25">
      <c r="B19" s="95" t="s">
        <v>202</v>
      </c>
      <c r="M19" t="s">
        <v>329</v>
      </c>
      <c r="N19" t="s">
        <v>330</v>
      </c>
      <c r="O19" t="s">
        <v>331</v>
      </c>
    </row>
    <row r="20" spans="2:15" ht="15" customHeight="1" x14ac:dyDescent="0.25">
      <c r="B20" s="93" t="s">
        <v>227</v>
      </c>
      <c r="M20" t="s">
        <v>332</v>
      </c>
      <c r="N20" t="s">
        <v>333</v>
      </c>
      <c r="O20" t="s">
        <v>334</v>
      </c>
    </row>
    <row r="21" spans="2:15" ht="15.75" customHeight="1" x14ac:dyDescent="0.25">
      <c r="B21" s="93" t="s">
        <v>228</v>
      </c>
      <c r="M21" t="s">
        <v>255</v>
      </c>
      <c r="N21" t="s">
        <v>335</v>
      </c>
      <c r="O21" t="s">
        <v>336</v>
      </c>
    </row>
    <row r="22" spans="2:15" ht="15.75" customHeight="1" x14ac:dyDescent="0.25">
      <c r="B22" s="93" t="s">
        <v>229</v>
      </c>
      <c r="M22" t="s">
        <v>337</v>
      </c>
      <c r="N22" t="s">
        <v>338</v>
      </c>
      <c r="O22" t="s">
        <v>339</v>
      </c>
    </row>
    <row r="23" spans="2:15" ht="15.75" customHeight="1" x14ac:dyDescent="0.2">
      <c r="M23" t="s">
        <v>340</v>
      </c>
      <c r="N23" t="s">
        <v>341</v>
      </c>
      <c r="O23" t="s">
        <v>342</v>
      </c>
    </row>
    <row r="24" spans="2:15" ht="15.75" customHeight="1" x14ac:dyDescent="0.2">
      <c r="M24" t="s">
        <v>343</v>
      </c>
      <c r="N24" t="s">
        <v>344</v>
      </c>
      <c r="O24" t="s">
        <v>345</v>
      </c>
    </row>
    <row r="25" spans="2:15" ht="15.75" customHeight="1" x14ac:dyDescent="0.2">
      <c r="M25" t="s">
        <v>346</v>
      </c>
      <c r="N25" t="s">
        <v>347</v>
      </c>
      <c r="O25" t="s">
        <v>348</v>
      </c>
    </row>
    <row r="26" spans="2:15" ht="15.75" customHeight="1" x14ac:dyDescent="0.2">
      <c r="M26" t="s">
        <v>349</v>
      </c>
      <c r="N26" t="s">
        <v>350</v>
      </c>
      <c r="O26" t="s">
        <v>351</v>
      </c>
    </row>
    <row r="27" spans="2:15" ht="15.75" customHeight="1" x14ac:dyDescent="0.2">
      <c r="M27" t="s">
        <v>352</v>
      </c>
      <c r="N27" t="s">
        <v>353</v>
      </c>
      <c r="O27" t="s">
        <v>354</v>
      </c>
    </row>
    <row r="28" spans="2:15" ht="15.75" customHeight="1" x14ac:dyDescent="0.2">
      <c r="M28" t="s">
        <v>355</v>
      </c>
      <c r="N28" t="s">
        <v>356</v>
      </c>
      <c r="O28" t="s">
        <v>357</v>
      </c>
    </row>
    <row r="29" spans="2:15" ht="15.75" customHeight="1" x14ac:dyDescent="0.2">
      <c r="M29" t="s">
        <v>358</v>
      </c>
      <c r="N29" t="s">
        <v>359</v>
      </c>
      <c r="O29" t="s">
        <v>360</v>
      </c>
    </row>
    <row r="30" spans="2:15" ht="15.75" customHeight="1" x14ac:dyDescent="0.2">
      <c r="M30" t="s">
        <v>361</v>
      </c>
      <c r="N30" t="s">
        <v>362</v>
      </c>
      <c r="O30" t="s">
        <v>363</v>
      </c>
    </row>
    <row r="31" spans="2:15" ht="15.75" customHeight="1" x14ac:dyDescent="0.2">
      <c r="M31" t="s">
        <v>364</v>
      </c>
      <c r="N31" t="s">
        <v>365</v>
      </c>
      <c r="O31" t="s">
        <v>366</v>
      </c>
    </row>
    <row r="32" spans="2:15" ht="15.75" customHeight="1" x14ac:dyDescent="0.2">
      <c r="M32" t="s">
        <v>367</v>
      </c>
      <c r="N32" t="s">
        <v>368</v>
      </c>
      <c r="O32" t="s">
        <v>369</v>
      </c>
    </row>
    <row r="33" spans="13:15" ht="15.75" customHeight="1" x14ac:dyDescent="0.2">
      <c r="M33" t="s">
        <v>370</v>
      </c>
      <c r="N33" t="s">
        <v>371</v>
      </c>
      <c r="O33" t="s">
        <v>372</v>
      </c>
    </row>
    <row r="34" spans="13:15" ht="15.75" customHeight="1" x14ac:dyDescent="0.2">
      <c r="M34" t="s">
        <v>373</v>
      </c>
      <c r="N34" t="s">
        <v>374</v>
      </c>
      <c r="O34" t="s">
        <v>375</v>
      </c>
    </row>
    <row r="35" spans="13:15" ht="15.75" customHeight="1" x14ac:dyDescent="0.2">
      <c r="M35" t="s">
        <v>376</v>
      </c>
      <c r="N35" t="s">
        <v>377</v>
      </c>
      <c r="O35" t="s">
        <v>378</v>
      </c>
    </row>
    <row r="36" spans="13:15" ht="15.75" customHeight="1" x14ac:dyDescent="0.2">
      <c r="M36" t="s">
        <v>379</v>
      </c>
      <c r="N36" t="s">
        <v>380</v>
      </c>
      <c r="O36" t="s">
        <v>381</v>
      </c>
    </row>
    <row r="37" spans="13:15" ht="15.75" customHeight="1" x14ac:dyDescent="0.2">
      <c r="M37" s="115" t="s">
        <v>210</v>
      </c>
      <c r="N37" s="115" t="s">
        <v>210</v>
      </c>
      <c r="O37" s="115" t="s">
        <v>210</v>
      </c>
    </row>
    <row r="38" spans="13:15" ht="15.75" customHeight="1" x14ac:dyDescent="0.2"/>
    <row r="39" spans="13:15" ht="15.75" customHeight="1" x14ac:dyDescent="0.2"/>
    <row r="40" spans="13:15" ht="15.75" customHeight="1" x14ac:dyDescent="0.2"/>
    <row r="41" spans="13:15" ht="15.75" customHeight="1" x14ac:dyDescent="0.2"/>
    <row r="42" spans="13:15" ht="15.75" customHeight="1" x14ac:dyDescent="0.2"/>
    <row r="43" spans="13:15" ht="15.75" customHeight="1" x14ac:dyDescent="0.2"/>
    <row r="44" spans="13:15" ht="15.75" customHeight="1" x14ac:dyDescent="0.2"/>
    <row r="45" spans="13:15" ht="15.75" customHeight="1" x14ac:dyDescent="0.2"/>
    <row r="46" spans="13:15" ht="15.75" customHeight="1" x14ac:dyDescent="0.2"/>
    <row r="47" spans="13:15" ht="15.75" customHeight="1" x14ac:dyDescent="0.2"/>
    <row r="48" spans="13: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53" type="noConversion"/>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topLeftCell="A16" zoomScale="60" workbookViewId="0">
      <selection activeCell="N16" sqref="N16:O17"/>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70" t="s">
        <v>87</v>
      </c>
      <c r="C2" s="147"/>
      <c r="D2" s="147"/>
      <c r="E2" s="147"/>
      <c r="F2" s="147"/>
      <c r="G2" s="147"/>
      <c r="H2" s="147"/>
      <c r="I2" s="147"/>
      <c r="J2" s="271" t="s">
        <v>15</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33"/>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7"/>
      <c r="C3" s="147"/>
      <c r="D3" s="147"/>
      <c r="E3" s="147"/>
      <c r="F3" s="147"/>
      <c r="G3" s="147"/>
      <c r="H3" s="147"/>
      <c r="I3" s="147"/>
      <c r="J3" s="273"/>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274"/>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7"/>
      <c r="C4" s="147"/>
      <c r="D4" s="147"/>
      <c r="E4" s="147"/>
      <c r="F4" s="147"/>
      <c r="G4" s="147"/>
      <c r="H4" s="147"/>
      <c r="I4" s="147"/>
      <c r="J4" s="230"/>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35"/>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76" t="s">
        <v>88</v>
      </c>
      <c r="C6" s="272"/>
      <c r="D6" s="229"/>
      <c r="E6" s="264" t="s">
        <v>89</v>
      </c>
      <c r="F6" s="265"/>
      <c r="G6" s="265"/>
      <c r="H6" s="265"/>
      <c r="I6" s="247"/>
      <c r="J6" s="237" t="str">
        <f>IF(AND('Mapa final'!$L$6="Muy Alta",'Mapa final'!$AI$6="Leve"),CONCATENATE("R",'Mapa final'!$A$6),"")</f>
        <v/>
      </c>
      <c r="K6" s="238"/>
      <c r="L6" s="239" t="str">
        <f>IF(AND('Mapa final'!$L$10="Muy Alta",'Mapa final'!$AI$10="Leve"),CONCATENATE("R",'Mapa final'!$A$10),"")</f>
        <v/>
      </c>
      <c r="M6" s="238"/>
      <c r="N6" s="239" t="e">
        <f>IF(AND('Mapa final'!#REF!="Muy Alta",'Mapa final'!#REF!="Leve"),CONCATENATE("R",'Mapa final'!#REF!),"")</f>
        <v>#REF!</v>
      </c>
      <c r="O6" s="247"/>
      <c r="P6" s="237" t="str">
        <f>IF(AND('Mapa final'!$L$6="Muy Alta",'Mapa final'!$AI$6="Menor"),CONCATENATE("R",'Mapa final'!$A$6),"")</f>
        <v/>
      </c>
      <c r="Q6" s="238"/>
      <c r="R6" s="239" t="str">
        <f>IF(AND('Mapa final'!$L$10="Muy Alta",'Mapa final'!$AI$10="Menor"),CONCATENATE("R",'Mapa final'!$A$10),"")</f>
        <v/>
      </c>
      <c r="S6" s="238"/>
      <c r="T6" s="239" t="e">
        <f>IF(AND('Mapa final'!#REF!="Muy Alta",'Mapa final'!#REF!="Menor"),CONCATENATE("R",'Mapa final'!#REF!),"")</f>
        <v>#REF!</v>
      </c>
      <c r="U6" s="247"/>
      <c r="V6" s="237" t="str">
        <f>IF(AND('Mapa final'!$L$6="Muy Alta",'Mapa final'!$AI$6="Moderado"),CONCATENATE("R",'Mapa final'!$A$6),"")</f>
        <v/>
      </c>
      <c r="W6" s="238"/>
      <c r="X6" s="239" t="str">
        <f>IF(AND('Mapa final'!$L$10="Muy Alta",'Mapa final'!$AI$10="Moderado"),CONCATENATE("R",'Mapa final'!$A$10),"")</f>
        <v/>
      </c>
      <c r="Y6" s="238"/>
      <c r="Z6" s="239" t="e">
        <f>IF(AND('Mapa final'!#REF!="Muy Alta",'Mapa final'!#REF!="Moderado"),CONCATENATE("R",'Mapa final'!#REF!),"")</f>
        <v>#REF!</v>
      </c>
      <c r="AA6" s="247"/>
      <c r="AB6" s="237" t="str">
        <f>IF(AND('Mapa final'!$L$6="Muy Alta",'Mapa final'!$AI$6="Mayor"),CONCATENATE("R",'Mapa final'!$A$6),"")</f>
        <v/>
      </c>
      <c r="AC6" s="238"/>
      <c r="AD6" s="239" t="str">
        <f>IF(AND('Mapa final'!$L$10="Muy Alta",'Mapa final'!$AI$10="Mayor"),CONCATENATE("R",'Mapa final'!$A$10),"")</f>
        <v/>
      </c>
      <c r="AE6" s="238"/>
      <c r="AF6" s="239" t="e">
        <f>IF(AND('Mapa final'!#REF!="Muy Alta",'Mapa final'!#REF!="Mayor"),CONCATENATE("R",'Mapa final'!#REF!),"")</f>
        <v>#REF!</v>
      </c>
      <c r="AG6" s="247"/>
      <c r="AH6" s="249" t="str">
        <f>IF(AND('Mapa final'!$L$6="Muy Alta",'Mapa final'!$AI$6="Catastrófico"),CONCATENATE("R",'Mapa final'!$A$6),"")</f>
        <v>R1</v>
      </c>
      <c r="AI6" s="238"/>
      <c r="AJ6" s="241" t="str">
        <f>IF(AND('Mapa final'!$L$10="Muy Alta",'Mapa final'!$AI$10="Catastrófico"),CONCATENATE("R",'Mapa final'!$A$10),"")</f>
        <v/>
      </c>
      <c r="AK6" s="238"/>
      <c r="AL6" s="241" t="e">
        <f>IF(AND('Mapa final'!#REF!="Muy Alta",'Mapa final'!#REF!="Catastrófico"),CONCATENATE("R",'Mapa final'!#REF!),"")</f>
        <v>#REF!</v>
      </c>
      <c r="AM6" s="247"/>
      <c r="AO6" s="263" t="s">
        <v>90</v>
      </c>
      <c r="AP6" s="254"/>
      <c r="AQ6" s="254"/>
      <c r="AR6" s="254"/>
      <c r="AS6" s="254"/>
      <c r="AT6" s="255"/>
      <c r="AU6" s="1"/>
      <c r="AV6" s="1"/>
      <c r="AW6" s="1"/>
      <c r="AX6" s="1"/>
      <c r="AY6" s="1"/>
      <c r="AZ6" s="1"/>
      <c r="BA6" s="1"/>
      <c r="BB6" s="1"/>
      <c r="BC6" s="1"/>
      <c r="BD6" s="1"/>
      <c r="BE6" s="1"/>
      <c r="BF6" s="1"/>
      <c r="BG6" s="1"/>
      <c r="BH6" s="1"/>
      <c r="BI6" s="1"/>
    </row>
    <row r="7" spans="1:61" ht="15" customHeight="1" x14ac:dyDescent="0.25">
      <c r="A7" s="1"/>
      <c r="B7" s="273"/>
      <c r="C7" s="147"/>
      <c r="D7" s="148"/>
      <c r="E7" s="159"/>
      <c r="F7" s="147"/>
      <c r="G7" s="147"/>
      <c r="H7" s="147"/>
      <c r="I7" s="148"/>
      <c r="J7" s="234"/>
      <c r="K7" s="235"/>
      <c r="L7" s="230"/>
      <c r="M7" s="235"/>
      <c r="N7" s="230"/>
      <c r="O7" s="231"/>
      <c r="P7" s="234"/>
      <c r="Q7" s="235"/>
      <c r="R7" s="230"/>
      <c r="S7" s="235"/>
      <c r="T7" s="230"/>
      <c r="U7" s="231"/>
      <c r="V7" s="234"/>
      <c r="W7" s="235"/>
      <c r="X7" s="230"/>
      <c r="Y7" s="235"/>
      <c r="Z7" s="230"/>
      <c r="AA7" s="231"/>
      <c r="AB7" s="234"/>
      <c r="AC7" s="235"/>
      <c r="AD7" s="230"/>
      <c r="AE7" s="235"/>
      <c r="AF7" s="230"/>
      <c r="AG7" s="231"/>
      <c r="AH7" s="234"/>
      <c r="AI7" s="235"/>
      <c r="AJ7" s="230"/>
      <c r="AK7" s="235"/>
      <c r="AL7" s="230"/>
      <c r="AM7" s="231"/>
      <c r="AN7" s="1"/>
      <c r="AO7" s="256"/>
      <c r="AP7" s="147"/>
      <c r="AQ7" s="147"/>
      <c r="AR7" s="147"/>
      <c r="AS7" s="147"/>
      <c r="AT7" s="257"/>
      <c r="AU7" s="1"/>
      <c r="AV7" s="1"/>
      <c r="AW7" s="1"/>
      <c r="AX7" s="1"/>
      <c r="AY7" s="1"/>
      <c r="AZ7" s="1"/>
      <c r="BA7" s="1"/>
      <c r="BB7" s="1"/>
      <c r="BC7" s="1"/>
      <c r="BD7" s="1"/>
      <c r="BE7" s="1"/>
      <c r="BF7" s="1"/>
      <c r="BG7" s="1"/>
      <c r="BH7" s="1"/>
      <c r="BI7" s="1"/>
    </row>
    <row r="8" spans="1:61" ht="15" customHeight="1" x14ac:dyDescent="0.25">
      <c r="A8" s="1"/>
      <c r="B8" s="273"/>
      <c r="C8" s="147"/>
      <c r="D8" s="148"/>
      <c r="E8" s="159"/>
      <c r="F8" s="147"/>
      <c r="G8" s="147"/>
      <c r="H8" s="147"/>
      <c r="I8" s="148"/>
      <c r="J8" s="240" t="e">
        <f>IF(AND('Mapa final'!#REF!="Muy Alta",'Mapa final'!#REF!="Leve"),CONCATENATE("R",'Mapa final'!#REF!),"")</f>
        <v>#REF!</v>
      </c>
      <c r="K8" s="233"/>
      <c r="L8" s="228" t="e">
        <f>IF(AND('Mapa final'!#REF!="Muy Alta",'Mapa final'!#REF!="Leve"),CONCATENATE("R",'Mapa final'!#REF!),"")</f>
        <v>#REF!</v>
      </c>
      <c r="M8" s="233"/>
      <c r="N8" s="228" t="e">
        <f>IF(AND('Mapa final'!#REF!="Muy Alta",'Mapa final'!#REF!="Leve"),CONCATENATE("R",'Mapa final'!#REF!),"")</f>
        <v>#REF!</v>
      </c>
      <c r="O8" s="229"/>
      <c r="P8" s="240" t="e">
        <f>IF(AND('Mapa final'!#REF!="Muy Alta",'Mapa final'!#REF!="Menor"),CONCATENATE("R",'Mapa final'!#REF!),"")</f>
        <v>#REF!</v>
      </c>
      <c r="Q8" s="233"/>
      <c r="R8" s="228" t="e">
        <f>IF(AND('Mapa final'!#REF!="Muy Alta",'Mapa final'!#REF!="Menor"),CONCATENATE("R",'Mapa final'!#REF!),"")</f>
        <v>#REF!</v>
      </c>
      <c r="S8" s="233"/>
      <c r="T8" s="228" t="e">
        <f>IF(AND('Mapa final'!#REF!="Muy Alta",'Mapa final'!#REF!="Menor"),CONCATENATE("R",'Mapa final'!#REF!),"")</f>
        <v>#REF!</v>
      </c>
      <c r="U8" s="229"/>
      <c r="V8" s="240" t="e">
        <f>IF(AND('Mapa final'!#REF!="Muy Alta",'Mapa final'!#REF!="Moderado"),CONCATENATE("R",'Mapa final'!#REF!),"")</f>
        <v>#REF!</v>
      </c>
      <c r="W8" s="233"/>
      <c r="X8" s="228" t="e">
        <f>IF(AND('Mapa final'!#REF!="Muy Alta",'Mapa final'!#REF!="Moderado"),CONCATENATE("R",'Mapa final'!#REF!),"")</f>
        <v>#REF!</v>
      </c>
      <c r="Y8" s="233"/>
      <c r="Z8" s="228" t="e">
        <f>IF(AND('Mapa final'!#REF!="Muy Alta",'Mapa final'!#REF!="Moderado"),CONCATENATE("R",'Mapa final'!#REF!),"")</f>
        <v>#REF!</v>
      </c>
      <c r="AA8" s="229"/>
      <c r="AB8" s="240" t="e">
        <f>IF(AND('Mapa final'!#REF!="Muy Alta",'Mapa final'!#REF!="Mayor"),CONCATENATE("R",'Mapa final'!#REF!),"")</f>
        <v>#REF!</v>
      </c>
      <c r="AC8" s="233"/>
      <c r="AD8" s="228" t="e">
        <f>IF(AND('Mapa final'!#REF!="Muy Alta",'Mapa final'!#REF!="Mayor"),CONCATENATE("R",'Mapa final'!#REF!),"")</f>
        <v>#REF!</v>
      </c>
      <c r="AE8" s="233"/>
      <c r="AF8" s="228" t="e">
        <f>IF(AND('Mapa final'!#REF!="Muy Alta",'Mapa final'!#REF!="Mayor"),CONCATENATE("R",'Mapa final'!#REF!),"")</f>
        <v>#REF!</v>
      </c>
      <c r="AG8" s="229"/>
      <c r="AH8" s="232" t="e">
        <f>IF(AND('Mapa final'!#REF!="Muy Alta",'Mapa final'!#REF!="Catastrófico"),CONCATENATE("R",'Mapa final'!#REF!),"")</f>
        <v>#REF!</v>
      </c>
      <c r="AI8" s="233"/>
      <c r="AJ8" s="236" t="e">
        <f>IF(AND('Mapa final'!#REF!="Muy Alta",'Mapa final'!#REF!="Catastrófico"),CONCATENATE("R",'Mapa final'!#REF!),"")</f>
        <v>#REF!</v>
      </c>
      <c r="AK8" s="233"/>
      <c r="AL8" s="236" t="e">
        <f>IF(AND('Mapa final'!#REF!="Muy Alta",'Mapa final'!#REF!="Catastrófico"),CONCATENATE("R",'Mapa final'!#REF!),"")</f>
        <v>#REF!</v>
      </c>
      <c r="AM8" s="229"/>
      <c r="AN8" s="1"/>
      <c r="AO8" s="256"/>
      <c r="AP8" s="147"/>
      <c r="AQ8" s="147"/>
      <c r="AR8" s="147"/>
      <c r="AS8" s="147"/>
      <c r="AT8" s="257"/>
      <c r="AU8" s="1"/>
      <c r="AV8" s="1"/>
      <c r="AW8" s="1"/>
      <c r="AX8" s="1"/>
      <c r="AY8" s="1"/>
      <c r="AZ8" s="1"/>
      <c r="BA8" s="1"/>
      <c r="BB8" s="1"/>
      <c r="BC8" s="1"/>
      <c r="BD8" s="1"/>
      <c r="BE8" s="1"/>
      <c r="BF8" s="1"/>
      <c r="BG8" s="1"/>
      <c r="BH8" s="1"/>
      <c r="BI8" s="1"/>
    </row>
    <row r="9" spans="1:61" ht="15" customHeight="1" x14ac:dyDescent="0.25">
      <c r="A9" s="1"/>
      <c r="B9" s="273"/>
      <c r="C9" s="147"/>
      <c r="D9" s="148"/>
      <c r="E9" s="159"/>
      <c r="F9" s="147"/>
      <c r="G9" s="147"/>
      <c r="H9" s="147"/>
      <c r="I9" s="148"/>
      <c r="J9" s="234"/>
      <c r="K9" s="235"/>
      <c r="L9" s="230"/>
      <c r="M9" s="235"/>
      <c r="N9" s="230"/>
      <c r="O9" s="231"/>
      <c r="P9" s="234"/>
      <c r="Q9" s="235"/>
      <c r="R9" s="230"/>
      <c r="S9" s="235"/>
      <c r="T9" s="230"/>
      <c r="U9" s="231"/>
      <c r="V9" s="234"/>
      <c r="W9" s="235"/>
      <c r="X9" s="230"/>
      <c r="Y9" s="235"/>
      <c r="Z9" s="230"/>
      <c r="AA9" s="231"/>
      <c r="AB9" s="234"/>
      <c r="AC9" s="235"/>
      <c r="AD9" s="230"/>
      <c r="AE9" s="235"/>
      <c r="AF9" s="230"/>
      <c r="AG9" s="231"/>
      <c r="AH9" s="234"/>
      <c r="AI9" s="235"/>
      <c r="AJ9" s="230"/>
      <c r="AK9" s="235"/>
      <c r="AL9" s="230"/>
      <c r="AM9" s="231"/>
      <c r="AN9" s="1"/>
      <c r="AO9" s="256"/>
      <c r="AP9" s="147"/>
      <c r="AQ9" s="147"/>
      <c r="AR9" s="147"/>
      <c r="AS9" s="147"/>
      <c r="AT9" s="257"/>
      <c r="AU9" s="1"/>
      <c r="AV9" s="1"/>
      <c r="AW9" s="1"/>
      <c r="AX9" s="1"/>
      <c r="AY9" s="1"/>
      <c r="AZ9" s="1"/>
      <c r="BA9" s="1"/>
      <c r="BB9" s="1"/>
      <c r="BC9" s="1"/>
      <c r="BD9" s="1"/>
      <c r="BE9" s="1"/>
      <c r="BF9" s="1"/>
      <c r="BG9" s="1"/>
      <c r="BH9" s="1"/>
      <c r="BI9" s="1"/>
    </row>
    <row r="10" spans="1:61" ht="15" customHeight="1" x14ac:dyDescent="0.25">
      <c r="A10" s="1"/>
      <c r="B10" s="273"/>
      <c r="C10" s="147"/>
      <c r="D10" s="148"/>
      <c r="E10" s="159"/>
      <c r="F10" s="147"/>
      <c r="G10" s="147"/>
      <c r="H10" s="147"/>
      <c r="I10" s="148"/>
      <c r="J10" s="240" t="e">
        <f>IF(AND('Mapa final'!#REF!="Muy Alta",'Mapa final'!#REF!="Leve"),CONCATENATE("R",'Mapa final'!#REF!),"")</f>
        <v>#REF!</v>
      </c>
      <c r="K10" s="233"/>
      <c r="L10" s="228" t="e">
        <f>IF(AND('Mapa final'!#REF!="Muy Alta",'Mapa final'!#REF!="Leve"),CONCATENATE("R",'Mapa final'!#REF!),"")</f>
        <v>#REF!</v>
      </c>
      <c r="M10" s="233"/>
      <c r="N10" s="228" t="e">
        <f>IF(AND('Mapa final'!#REF!="Muy Alta",'Mapa final'!#REF!="Leve"),CONCATENATE("R",'Mapa final'!#REF!),"")</f>
        <v>#REF!</v>
      </c>
      <c r="O10" s="229"/>
      <c r="P10" s="240" t="e">
        <f>IF(AND('Mapa final'!#REF!="Muy Alta",'Mapa final'!#REF!="Menor"),CONCATENATE("R",'Mapa final'!#REF!),"")</f>
        <v>#REF!</v>
      </c>
      <c r="Q10" s="233"/>
      <c r="R10" s="228" t="e">
        <f>IF(AND('Mapa final'!#REF!="Muy Alta",'Mapa final'!#REF!="Menor"),CONCATENATE("R",'Mapa final'!#REF!),"")</f>
        <v>#REF!</v>
      </c>
      <c r="S10" s="233"/>
      <c r="T10" s="228" t="e">
        <f>IF(AND('Mapa final'!#REF!="Muy Alta",'Mapa final'!#REF!="Menor"),CONCATENATE("R",'Mapa final'!#REF!),"")</f>
        <v>#REF!</v>
      </c>
      <c r="U10" s="229"/>
      <c r="V10" s="240" t="e">
        <f>IF(AND('Mapa final'!#REF!="Muy Alta",'Mapa final'!#REF!="Moderado"),CONCATENATE("R",'Mapa final'!#REF!),"")</f>
        <v>#REF!</v>
      </c>
      <c r="W10" s="233"/>
      <c r="X10" s="228" t="e">
        <f>IF(AND('Mapa final'!#REF!="Muy Alta",'Mapa final'!#REF!="Moderado"),CONCATENATE("R",'Mapa final'!#REF!),"")</f>
        <v>#REF!</v>
      </c>
      <c r="Y10" s="233"/>
      <c r="Z10" s="228" t="e">
        <f>IF(AND('Mapa final'!#REF!="Muy Alta",'Mapa final'!#REF!="Moderado"),CONCATENATE("R",'Mapa final'!#REF!),"")</f>
        <v>#REF!</v>
      </c>
      <c r="AA10" s="229"/>
      <c r="AB10" s="240" t="e">
        <f>IF(AND('Mapa final'!#REF!="Muy Alta",'Mapa final'!#REF!="Mayor"),CONCATENATE("R",'Mapa final'!#REF!),"")</f>
        <v>#REF!</v>
      </c>
      <c r="AC10" s="233"/>
      <c r="AD10" s="228" t="e">
        <f>IF(AND('Mapa final'!#REF!="Muy Alta",'Mapa final'!#REF!="Mayor"),CONCATENATE("R",'Mapa final'!#REF!),"")</f>
        <v>#REF!</v>
      </c>
      <c r="AE10" s="233"/>
      <c r="AF10" s="228" t="e">
        <f>IF(AND('Mapa final'!#REF!="Muy Alta",'Mapa final'!#REF!="Mayor"),CONCATENATE("R",'Mapa final'!#REF!),"")</f>
        <v>#REF!</v>
      </c>
      <c r="AG10" s="229"/>
      <c r="AH10" s="232" t="e">
        <f>IF(AND('Mapa final'!#REF!="Muy Alta",'Mapa final'!#REF!="Catastrófico"),CONCATENATE("R",'Mapa final'!#REF!),"")</f>
        <v>#REF!</v>
      </c>
      <c r="AI10" s="233"/>
      <c r="AJ10" s="236" t="e">
        <f>IF(AND('Mapa final'!#REF!="Muy Alta",'Mapa final'!#REF!="Catastrófico"),CONCATENATE("R",'Mapa final'!#REF!),"")</f>
        <v>#REF!</v>
      </c>
      <c r="AK10" s="233"/>
      <c r="AL10" s="236" t="e">
        <f>IF(AND('Mapa final'!#REF!="Muy Alta",'Mapa final'!#REF!="Catastrófico"),CONCATENATE("R",'Mapa final'!#REF!),"")</f>
        <v>#REF!</v>
      </c>
      <c r="AM10" s="229"/>
      <c r="AN10" s="1"/>
      <c r="AO10" s="256"/>
      <c r="AP10" s="147"/>
      <c r="AQ10" s="147"/>
      <c r="AR10" s="147"/>
      <c r="AS10" s="147"/>
      <c r="AT10" s="257"/>
      <c r="AU10" s="1"/>
      <c r="AV10" s="1"/>
      <c r="AW10" s="1"/>
      <c r="AX10" s="1"/>
      <c r="AY10" s="1"/>
      <c r="AZ10" s="1"/>
      <c r="BA10" s="1"/>
      <c r="BB10" s="1"/>
      <c r="BC10" s="1"/>
      <c r="BD10" s="1"/>
      <c r="BE10" s="1"/>
      <c r="BF10" s="1"/>
      <c r="BG10" s="1"/>
      <c r="BH10" s="1"/>
      <c r="BI10" s="1"/>
    </row>
    <row r="11" spans="1:61" ht="15" customHeight="1" x14ac:dyDescent="0.25">
      <c r="A11" s="1"/>
      <c r="B11" s="273"/>
      <c r="C11" s="147"/>
      <c r="D11" s="148"/>
      <c r="E11" s="159"/>
      <c r="F11" s="147"/>
      <c r="G11" s="147"/>
      <c r="H11" s="147"/>
      <c r="I11" s="148"/>
      <c r="J11" s="234"/>
      <c r="K11" s="235"/>
      <c r="L11" s="230"/>
      <c r="M11" s="235"/>
      <c r="N11" s="230"/>
      <c r="O11" s="231"/>
      <c r="P11" s="234"/>
      <c r="Q11" s="235"/>
      <c r="R11" s="230"/>
      <c r="S11" s="235"/>
      <c r="T11" s="230"/>
      <c r="U11" s="231"/>
      <c r="V11" s="234"/>
      <c r="W11" s="235"/>
      <c r="X11" s="230"/>
      <c r="Y11" s="235"/>
      <c r="Z11" s="230"/>
      <c r="AA11" s="231"/>
      <c r="AB11" s="234"/>
      <c r="AC11" s="235"/>
      <c r="AD11" s="230"/>
      <c r="AE11" s="235"/>
      <c r="AF11" s="230"/>
      <c r="AG11" s="231"/>
      <c r="AH11" s="234"/>
      <c r="AI11" s="235"/>
      <c r="AJ11" s="230"/>
      <c r="AK11" s="235"/>
      <c r="AL11" s="230"/>
      <c r="AM11" s="231"/>
      <c r="AN11" s="1"/>
      <c r="AO11" s="256"/>
      <c r="AP11" s="147"/>
      <c r="AQ11" s="147"/>
      <c r="AR11" s="147"/>
      <c r="AS11" s="147"/>
      <c r="AT11" s="257"/>
      <c r="AU11" s="1"/>
      <c r="AV11" s="1"/>
      <c r="AW11" s="1"/>
      <c r="AX11" s="1"/>
      <c r="AY11" s="1"/>
      <c r="AZ11" s="1"/>
      <c r="BA11" s="1"/>
      <c r="BB11" s="1"/>
      <c r="BC11" s="1"/>
      <c r="BD11" s="1"/>
      <c r="BE11" s="1"/>
      <c r="BF11" s="1"/>
      <c r="BG11" s="1"/>
      <c r="BH11" s="1"/>
      <c r="BI11" s="1"/>
    </row>
    <row r="12" spans="1:61" ht="15" customHeight="1" x14ac:dyDescent="0.25">
      <c r="A12" s="1"/>
      <c r="B12" s="273"/>
      <c r="C12" s="147"/>
      <c r="D12" s="148"/>
      <c r="E12" s="159"/>
      <c r="F12" s="147"/>
      <c r="G12" s="147"/>
      <c r="H12" s="147"/>
      <c r="I12" s="148"/>
      <c r="J12" s="240" t="e">
        <f>IF(AND('Mapa final'!#REF!="Muy Alta",'Mapa final'!#REF!="Leve"),CONCATENATE("R",'Mapa final'!#REF!),"")</f>
        <v>#REF!</v>
      </c>
      <c r="K12" s="233"/>
      <c r="L12" s="228" t="str">
        <f>IF(AND('Mapa final'!$L$70="Muy Alta",'Mapa final'!$AI$70="Leve"),CONCATENATE("R",'Mapa final'!$A$70),"")</f>
        <v/>
      </c>
      <c r="M12" s="233"/>
      <c r="N12" s="228" t="str">
        <f>IF(AND('Mapa final'!$L$76="Muy Alta",'Mapa final'!$AI$76="Leve"),CONCATENATE("R",'Mapa final'!$A$76),"")</f>
        <v/>
      </c>
      <c r="O12" s="229"/>
      <c r="P12" s="240" t="e">
        <f>IF(AND('Mapa final'!#REF!="Muy Alta",'Mapa final'!#REF!="Menor"),CONCATENATE("R",'Mapa final'!#REF!),"")</f>
        <v>#REF!</v>
      </c>
      <c r="Q12" s="233"/>
      <c r="R12" s="228" t="str">
        <f>IF(AND('Mapa final'!$L$70="Muy Alta",'Mapa final'!$AI$70="Menor"),CONCATENATE("R",'Mapa final'!$A$70),"")</f>
        <v/>
      </c>
      <c r="S12" s="233"/>
      <c r="T12" s="228" t="str">
        <f>IF(AND('Mapa final'!$L$76="Muy Alta",'Mapa final'!$AI$76="Menor"),CONCATENATE("R",'Mapa final'!$A$76),"")</f>
        <v/>
      </c>
      <c r="U12" s="229"/>
      <c r="V12" s="240" t="e">
        <f>IF(AND('Mapa final'!#REF!="Muy Alta",'Mapa final'!#REF!="Moderado"),CONCATENATE("R",'Mapa final'!#REF!),"")</f>
        <v>#REF!</v>
      </c>
      <c r="W12" s="233"/>
      <c r="X12" s="228" t="str">
        <f>IF(AND('Mapa final'!$L$70="Muy Alta",'Mapa final'!$AI$70="Moderado"),CONCATENATE("R",'Mapa final'!$A$70),"")</f>
        <v/>
      </c>
      <c r="Y12" s="233"/>
      <c r="Z12" s="228" t="str">
        <f>IF(AND('Mapa final'!$L$76="Muy Alta",'Mapa final'!$AI$76="Moderado"),CONCATENATE("R",'Mapa final'!$A$76),"")</f>
        <v/>
      </c>
      <c r="AA12" s="229"/>
      <c r="AB12" s="240" t="e">
        <f>IF(AND('Mapa final'!#REF!="Muy Alta",'Mapa final'!#REF!="Mayor"),CONCATENATE("R",'Mapa final'!#REF!),"")</f>
        <v>#REF!</v>
      </c>
      <c r="AC12" s="233"/>
      <c r="AD12" s="228" t="str">
        <f>IF(AND('Mapa final'!$L$70="Muy Alta",'Mapa final'!$AI$70="Mayor"),CONCATENATE("R",'Mapa final'!$A$70),"")</f>
        <v/>
      </c>
      <c r="AE12" s="233"/>
      <c r="AF12" s="228" t="str">
        <f>IF(AND('Mapa final'!$L$76="Muy Alta",'Mapa final'!$AI$76="Mayor"),CONCATENATE("R",'Mapa final'!$A$76),"")</f>
        <v/>
      </c>
      <c r="AG12" s="229"/>
      <c r="AH12" s="232" t="e">
        <f>IF(AND('Mapa final'!#REF!="Muy Alta",'Mapa final'!#REF!="Catastrófico"),CONCATENATE("R",'Mapa final'!#REF!),"")</f>
        <v>#REF!</v>
      </c>
      <c r="AI12" s="233"/>
      <c r="AJ12" s="236" t="str">
        <f>IF(AND('Mapa final'!$L$70="Muy Alta",'Mapa final'!$AI$70="Catastrófico"),CONCATENATE("R",'Mapa final'!$A$70),"")</f>
        <v/>
      </c>
      <c r="AK12" s="233"/>
      <c r="AL12" s="236" t="str">
        <f>IF(AND('Mapa final'!$L$76="Muy Alta",'Mapa final'!$AI$76="Catastrófico"),CONCATENATE("R",'Mapa final'!$A$76),"")</f>
        <v/>
      </c>
      <c r="AM12" s="229"/>
      <c r="AN12" s="1"/>
      <c r="AO12" s="256"/>
      <c r="AP12" s="147"/>
      <c r="AQ12" s="147"/>
      <c r="AR12" s="147"/>
      <c r="AS12" s="147"/>
      <c r="AT12" s="257"/>
      <c r="AU12" s="1"/>
      <c r="AV12" s="1"/>
      <c r="AW12" s="1"/>
      <c r="AX12" s="1"/>
      <c r="AY12" s="1"/>
      <c r="AZ12" s="1"/>
      <c r="BA12" s="1"/>
      <c r="BB12" s="1"/>
      <c r="BC12" s="1"/>
      <c r="BD12" s="1"/>
      <c r="BE12" s="1"/>
      <c r="BF12" s="1"/>
      <c r="BG12" s="1"/>
      <c r="BH12" s="1"/>
      <c r="BI12" s="1"/>
    </row>
    <row r="13" spans="1:61" ht="15.75" customHeight="1" x14ac:dyDescent="0.25">
      <c r="A13" s="1"/>
      <c r="B13" s="273"/>
      <c r="C13" s="147"/>
      <c r="D13" s="148"/>
      <c r="E13" s="242"/>
      <c r="F13" s="266"/>
      <c r="G13" s="266"/>
      <c r="H13" s="266"/>
      <c r="I13" s="245"/>
      <c r="J13" s="234"/>
      <c r="K13" s="235"/>
      <c r="L13" s="230"/>
      <c r="M13" s="235"/>
      <c r="N13" s="230"/>
      <c r="O13" s="231"/>
      <c r="P13" s="234"/>
      <c r="Q13" s="235"/>
      <c r="R13" s="230"/>
      <c r="S13" s="235"/>
      <c r="T13" s="230"/>
      <c r="U13" s="231"/>
      <c r="V13" s="234"/>
      <c r="W13" s="235"/>
      <c r="X13" s="230"/>
      <c r="Y13" s="235"/>
      <c r="Z13" s="230"/>
      <c r="AA13" s="231"/>
      <c r="AB13" s="234"/>
      <c r="AC13" s="235"/>
      <c r="AD13" s="230"/>
      <c r="AE13" s="235"/>
      <c r="AF13" s="230"/>
      <c r="AG13" s="231"/>
      <c r="AH13" s="242"/>
      <c r="AI13" s="243"/>
      <c r="AJ13" s="244"/>
      <c r="AK13" s="243"/>
      <c r="AL13" s="244"/>
      <c r="AM13" s="245"/>
      <c r="AN13" s="1"/>
      <c r="AO13" s="258"/>
      <c r="AP13" s="259"/>
      <c r="AQ13" s="259"/>
      <c r="AR13" s="259"/>
      <c r="AS13" s="259"/>
      <c r="AT13" s="260"/>
      <c r="AU13" s="1"/>
      <c r="AV13" s="1"/>
      <c r="AW13" s="1"/>
      <c r="AX13" s="1"/>
      <c r="AY13" s="1"/>
      <c r="AZ13" s="1"/>
      <c r="BA13" s="1"/>
      <c r="BB13" s="1"/>
      <c r="BC13" s="1"/>
      <c r="BD13" s="1"/>
      <c r="BE13" s="1"/>
      <c r="BF13" s="1"/>
      <c r="BG13" s="1"/>
      <c r="BH13" s="1"/>
      <c r="BI13" s="1"/>
    </row>
    <row r="14" spans="1:61" ht="15" customHeight="1" x14ac:dyDescent="0.25">
      <c r="A14" s="1"/>
      <c r="B14" s="273"/>
      <c r="C14" s="147"/>
      <c r="D14" s="148"/>
      <c r="E14" s="264" t="s">
        <v>91</v>
      </c>
      <c r="F14" s="265"/>
      <c r="G14" s="265"/>
      <c r="H14" s="265"/>
      <c r="I14" s="265"/>
      <c r="J14" s="248" t="str">
        <f>IF(AND('Mapa final'!$L$6="Alta",'Mapa final'!$AI$6="Leve"),CONCATENATE("R",'Mapa final'!$A$6),"")</f>
        <v/>
      </c>
      <c r="K14" s="238"/>
      <c r="L14" s="246" t="str">
        <f>IF(AND('Mapa final'!$L$10="Alta",'Mapa final'!$AI$10="Leve"),CONCATENATE("R",'Mapa final'!$A$10),"")</f>
        <v/>
      </c>
      <c r="M14" s="238"/>
      <c r="N14" s="246" t="e">
        <f>IF(AND('Mapa final'!#REF!="Alta",'Mapa final'!#REF!="Leve"),CONCATENATE("R",'Mapa final'!#REF!),"")</f>
        <v>#REF!</v>
      </c>
      <c r="O14" s="247"/>
      <c r="P14" s="248" t="str">
        <f>IF(AND('Mapa final'!$L$6="Alta",'Mapa final'!$AI$6="Menor"),CONCATENATE("R",'Mapa final'!$A$6),"")</f>
        <v/>
      </c>
      <c r="Q14" s="238"/>
      <c r="R14" s="246" t="str">
        <f>IF(AND('Mapa final'!$L$10="Alta",'Mapa final'!$AI$10="Menor"),CONCATENATE("R",'Mapa final'!$A$10),"")</f>
        <v/>
      </c>
      <c r="S14" s="238"/>
      <c r="T14" s="246" t="e">
        <f>IF(AND('Mapa final'!#REF!="Alta",'Mapa final'!#REF!="Menor"),CONCATENATE("R",'Mapa final'!#REF!),"")</f>
        <v>#REF!</v>
      </c>
      <c r="U14" s="247"/>
      <c r="V14" s="237" t="str">
        <f>IF(AND('Mapa final'!$L$6="Alta",'Mapa final'!$AI$6="Moderado"),CONCATENATE("R",'Mapa final'!$A$6),"")</f>
        <v/>
      </c>
      <c r="W14" s="238"/>
      <c r="X14" s="239" t="str">
        <f>IF(AND('Mapa final'!$L$10="Alta",'Mapa final'!$AI$10="Moderado"),CONCATENATE("R",'Mapa final'!$A$10),"")</f>
        <v/>
      </c>
      <c r="Y14" s="238"/>
      <c r="Z14" s="239" t="e">
        <f>IF(AND('Mapa final'!#REF!="Alta",'Mapa final'!#REF!="Moderado"),CONCATENATE("R",'Mapa final'!#REF!),"")</f>
        <v>#REF!</v>
      </c>
      <c r="AA14" s="247"/>
      <c r="AB14" s="237" t="str">
        <f>IF(AND('Mapa final'!$L$6="Alta",'Mapa final'!$AI$6="Mayor"),CONCATENATE("R",'Mapa final'!$A$6),"")</f>
        <v/>
      </c>
      <c r="AC14" s="238"/>
      <c r="AD14" s="239" t="str">
        <f>IF(AND('Mapa final'!$L$10="Alta",'Mapa final'!$AI$10="Mayor"),CONCATENATE("R",'Mapa final'!$A$10),"")</f>
        <v/>
      </c>
      <c r="AE14" s="238"/>
      <c r="AF14" s="239" t="e">
        <f>IF(AND('Mapa final'!#REF!="Alta",'Mapa final'!#REF!="Mayor"),CONCATENATE("R",'Mapa final'!#REF!),"")</f>
        <v>#REF!</v>
      </c>
      <c r="AG14" s="247"/>
      <c r="AH14" s="249" t="str">
        <f>IF(AND('Mapa final'!$L$6="Alta",'Mapa final'!$AI$6="Catastrófico"),CONCATENATE("R",'Mapa final'!$A$6),"")</f>
        <v/>
      </c>
      <c r="AI14" s="238"/>
      <c r="AJ14" s="241" t="str">
        <f>IF(AND('Mapa final'!$L$10="Alta",'Mapa final'!$AI$10="Catastrófico"),CONCATENATE("R",'Mapa final'!$A$10),"")</f>
        <v/>
      </c>
      <c r="AK14" s="238"/>
      <c r="AL14" s="241" t="e">
        <f>IF(AND('Mapa final'!#REF!="Alta",'Mapa final'!#REF!="Catastrófico"),CONCATENATE("R",'Mapa final'!#REF!),"")</f>
        <v>#REF!</v>
      </c>
      <c r="AM14" s="247"/>
      <c r="AN14" s="1"/>
      <c r="AO14" s="261" t="s">
        <v>92</v>
      </c>
      <c r="AP14" s="254"/>
      <c r="AQ14" s="254"/>
      <c r="AR14" s="254"/>
      <c r="AS14" s="254"/>
      <c r="AT14" s="255"/>
      <c r="AU14" s="1"/>
      <c r="AV14" s="1"/>
      <c r="AW14" s="1"/>
      <c r="AX14" s="1"/>
      <c r="AY14" s="1"/>
      <c r="AZ14" s="1"/>
      <c r="BA14" s="1"/>
      <c r="BB14" s="1"/>
      <c r="BC14" s="1"/>
      <c r="BD14" s="1"/>
      <c r="BE14" s="1"/>
      <c r="BF14" s="1"/>
      <c r="BG14" s="1"/>
      <c r="BH14" s="1"/>
      <c r="BI14" s="1"/>
    </row>
    <row r="15" spans="1:61" ht="15" customHeight="1" x14ac:dyDescent="0.25">
      <c r="A15" s="1"/>
      <c r="B15" s="273"/>
      <c r="C15" s="147"/>
      <c r="D15" s="148"/>
      <c r="E15" s="159"/>
      <c r="F15" s="147"/>
      <c r="G15" s="147"/>
      <c r="H15" s="147"/>
      <c r="I15" s="147"/>
      <c r="J15" s="234"/>
      <c r="K15" s="235"/>
      <c r="L15" s="230"/>
      <c r="M15" s="235"/>
      <c r="N15" s="230"/>
      <c r="O15" s="231"/>
      <c r="P15" s="234"/>
      <c r="Q15" s="235"/>
      <c r="R15" s="230"/>
      <c r="S15" s="235"/>
      <c r="T15" s="230"/>
      <c r="U15" s="231"/>
      <c r="V15" s="234"/>
      <c r="W15" s="235"/>
      <c r="X15" s="230"/>
      <c r="Y15" s="235"/>
      <c r="Z15" s="230"/>
      <c r="AA15" s="231"/>
      <c r="AB15" s="234"/>
      <c r="AC15" s="235"/>
      <c r="AD15" s="230"/>
      <c r="AE15" s="235"/>
      <c r="AF15" s="230"/>
      <c r="AG15" s="231"/>
      <c r="AH15" s="234"/>
      <c r="AI15" s="235"/>
      <c r="AJ15" s="230"/>
      <c r="AK15" s="235"/>
      <c r="AL15" s="230"/>
      <c r="AM15" s="231"/>
      <c r="AN15" s="1"/>
      <c r="AO15" s="256"/>
      <c r="AP15" s="147"/>
      <c r="AQ15" s="147"/>
      <c r="AR15" s="147"/>
      <c r="AS15" s="147"/>
      <c r="AT15" s="257"/>
      <c r="AU15" s="1"/>
      <c r="AV15" s="1"/>
      <c r="AW15" s="1"/>
      <c r="AX15" s="1"/>
      <c r="AY15" s="1"/>
      <c r="AZ15" s="1"/>
      <c r="BA15" s="1"/>
      <c r="BB15" s="1"/>
      <c r="BC15" s="1"/>
      <c r="BD15" s="1"/>
      <c r="BE15" s="1"/>
      <c r="BF15" s="1"/>
      <c r="BG15" s="1"/>
      <c r="BH15" s="1"/>
      <c r="BI15" s="1"/>
    </row>
    <row r="16" spans="1:61" ht="15" customHeight="1" x14ac:dyDescent="0.25">
      <c r="A16" s="1"/>
      <c r="B16" s="273"/>
      <c r="C16" s="147"/>
      <c r="D16" s="148"/>
      <c r="E16" s="159"/>
      <c r="F16" s="147"/>
      <c r="G16" s="147"/>
      <c r="H16" s="147"/>
      <c r="I16" s="147"/>
      <c r="J16" s="252" t="e">
        <f>IF(AND('Mapa final'!#REF!="Alta",'Mapa final'!#REF!="Leve"),CONCATENATE("R",'Mapa final'!#REF!),"")</f>
        <v>#REF!</v>
      </c>
      <c r="K16" s="233"/>
      <c r="L16" s="251" t="e">
        <f>IF(AND('Mapa final'!#REF!="Alta",'Mapa final'!#REF!="Leve"),CONCATENATE("R",'Mapa final'!#REF!),"")</f>
        <v>#REF!</v>
      </c>
      <c r="M16" s="233"/>
      <c r="N16" s="251" t="e">
        <f>IF(AND('Mapa final'!#REF!="Alta",'Mapa final'!#REF!="Leve"),CONCATENATE("R",'Mapa final'!#REF!),"")</f>
        <v>#REF!</v>
      </c>
      <c r="O16" s="229"/>
      <c r="P16" s="252" t="e">
        <f>IF(AND('Mapa final'!#REF!="Alta",'Mapa final'!#REF!="Menor"),CONCATENATE("R",'Mapa final'!#REF!),"")</f>
        <v>#REF!</v>
      </c>
      <c r="Q16" s="233"/>
      <c r="R16" s="251" t="e">
        <f>IF(AND('Mapa final'!#REF!="Alta",'Mapa final'!#REF!="Menor"),CONCATENATE("R",'Mapa final'!#REF!),"")</f>
        <v>#REF!</v>
      </c>
      <c r="S16" s="233"/>
      <c r="T16" s="251" t="e">
        <f>IF(AND('Mapa final'!#REF!="Alta",'Mapa final'!#REF!="Menor"),CONCATENATE("R",'Mapa final'!#REF!),"")</f>
        <v>#REF!</v>
      </c>
      <c r="U16" s="229"/>
      <c r="V16" s="240" t="e">
        <f>IF(AND('Mapa final'!#REF!="Alta",'Mapa final'!#REF!="Moderado"),CONCATENATE("R",'Mapa final'!#REF!),"")</f>
        <v>#REF!</v>
      </c>
      <c r="W16" s="233"/>
      <c r="X16" s="228" t="e">
        <f>IF(AND('Mapa final'!#REF!="Alta",'Mapa final'!#REF!="Moderado"),CONCATENATE("R",'Mapa final'!#REF!),"")</f>
        <v>#REF!</v>
      </c>
      <c r="Y16" s="233"/>
      <c r="Z16" s="228" t="e">
        <f>IF(AND('Mapa final'!#REF!="Alta",'Mapa final'!#REF!="Moderado"),CONCATENATE("R",'Mapa final'!#REF!),"")</f>
        <v>#REF!</v>
      </c>
      <c r="AA16" s="229"/>
      <c r="AB16" s="240" t="e">
        <f>IF(AND('Mapa final'!#REF!="Alta",'Mapa final'!#REF!="Mayor"),CONCATENATE("R",'Mapa final'!#REF!),"")</f>
        <v>#REF!</v>
      </c>
      <c r="AC16" s="233"/>
      <c r="AD16" s="228" t="e">
        <f>IF(AND('Mapa final'!#REF!="Alta",'Mapa final'!#REF!="Mayor"),CONCATENATE("R",'Mapa final'!#REF!),"")</f>
        <v>#REF!</v>
      </c>
      <c r="AE16" s="233"/>
      <c r="AF16" s="228" t="e">
        <f>IF(AND('Mapa final'!#REF!="Alta",'Mapa final'!#REF!="Mayor"),CONCATENATE("R",'Mapa final'!#REF!),"")</f>
        <v>#REF!</v>
      </c>
      <c r="AG16" s="229"/>
      <c r="AH16" s="232" t="e">
        <f>IF(AND('Mapa final'!#REF!="Alta",'Mapa final'!#REF!="Catastrófico"),CONCATENATE("R",'Mapa final'!#REF!),"")</f>
        <v>#REF!</v>
      </c>
      <c r="AI16" s="233"/>
      <c r="AJ16" s="236" t="e">
        <f>IF(AND('Mapa final'!#REF!="Alta",'Mapa final'!#REF!="Catastrófico"),CONCATENATE("R",'Mapa final'!#REF!),"")</f>
        <v>#REF!</v>
      </c>
      <c r="AK16" s="233"/>
      <c r="AL16" s="236" t="e">
        <f>IF(AND('Mapa final'!#REF!="Alta",'Mapa final'!#REF!="Catastrófico"),CONCATENATE("R",'Mapa final'!#REF!),"")</f>
        <v>#REF!</v>
      </c>
      <c r="AM16" s="229"/>
      <c r="AN16" s="1"/>
      <c r="AO16" s="256"/>
      <c r="AP16" s="147"/>
      <c r="AQ16" s="147"/>
      <c r="AR16" s="147"/>
      <c r="AS16" s="147"/>
      <c r="AT16" s="257"/>
      <c r="AU16" s="1"/>
      <c r="AV16" s="1"/>
      <c r="AW16" s="1"/>
      <c r="AX16" s="1"/>
      <c r="AY16" s="1"/>
      <c r="AZ16" s="1"/>
      <c r="BA16" s="1"/>
      <c r="BB16" s="1"/>
      <c r="BC16" s="1"/>
      <c r="BD16" s="1"/>
      <c r="BE16" s="1"/>
      <c r="BF16" s="1"/>
      <c r="BG16" s="1"/>
      <c r="BH16" s="1"/>
      <c r="BI16" s="1"/>
    </row>
    <row r="17" spans="1:61" ht="15" customHeight="1" x14ac:dyDescent="0.25">
      <c r="A17" s="1"/>
      <c r="B17" s="273"/>
      <c r="C17" s="147"/>
      <c r="D17" s="148"/>
      <c r="E17" s="159"/>
      <c r="F17" s="147"/>
      <c r="G17" s="147"/>
      <c r="H17" s="147"/>
      <c r="I17" s="147"/>
      <c r="J17" s="234"/>
      <c r="K17" s="235"/>
      <c r="L17" s="230"/>
      <c r="M17" s="235"/>
      <c r="N17" s="230"/>
      <c r="O17" s="231"/>
      <c r="P17" s="234"/>
      <c r="Q17" s="235"/>
      <c r="R17" s="230"/>
      <c r="S17" s="235"/>
      <c r="T17" s="230"/>
      <c r="U17" s="231"/>
      <c r="V17" s="234"/>
      <c r="W17" s="235"/>
      <c r="X17" s="230"/>
      <c r="Y17" s="235"/>
      <c r="Z17" s="230"/>
      <c r="AA17" s="231"/>
      <c r="AB17" s="234"/>
      <c r="AC17" s="235"/>
      <c r="AD17" s="230"/>
      <c r="AE17" s="235"/>
      <c r="AF17" s="230"/>
      <c r="AG17" s="231"/>
      <c r="AH17" s="234"/>
      <c r="AI17" s="235"/>
      <c r="AJ17" s="230"/>
      <c r="AK17" s="235"/>
      <c r="AL17" s="230"/>
      <c r="AM17" s="231"/>
      <c r="AN17" s="1"/>
      <c r="AO17" s="256"/>
      <c r="AP17" s="147"/>
      <c r="AQ17" s="147"/>
      <c r="AR17" s="147"/>
      <c r="AS17" s="147"/>
      <c r="AT17" s="257"/>
      <c r="AU17" s="1"/>
      <c r="AV17" s="1"/>
      <c r="AW17" s="1"/>
      <c r="AX17" s="1"/>
      <c r="AY17" s="1"/>
      <c r="AZ17" s="1"/>
      <c r="BA17" s="1"/>
      <c r="BB17" s="1"/>
      <c r="BC17" s="1"/>
      <c r="BD17" s="1"/>
      <c r="BE17" s="1"/>
      <c r="BF17" s="1"/>
      <c r="BG17" s="1"/>
      <c r="BH17" s="1"/>
      <c r="BI17" s="1"/>
    </row>
    <row r="18" spans="1:61" ht="15" customHeight="1" x14ac:dyDescent="0.25">
      <c r="A18" s="1"/>
      <c r="B18" s="273"/>
      <c r="C18" s="147"/>
      <c r="D18" s="148"/>
      <c r="E18" s="159"/>
      <c r="F18" s="147"/>
      <c r="G18" s="147"/>
      <c r="H18" s="147"/>
      <c r="I18" s="147"/>
      <c r="J18" s="252" t="e">
        <f>IF(AND('Mapa final'!#REF!="Alta",'Mapa final'!#REF!="Leve"),CONCATENATE("R",'Mapa final'!#REF!),"")</f>
        <v>#REF!</v>
      </c>
      <c r="K18" s="233"/>
      <c r="L18" s="251" t="e">
        <f>IF(AND('Mapa final'!#REF!="Alta",'Mapa final'!#REF!="Leve"),CONCATENATE("R",'Mapa final'!#REF!),"")</f>
        <v>#REF!</v>
      </c>
      <c r="M18" s="233"/>
      <c r="N18" s="251" t="e">
        <f>IF(AND('Mapa final'!#REF!="Alta",'Mapa final'!#REF!="Leve"),CONCATENATE("R",'Mapa final'!#REF!),"")</f>
        <v>#REF!</v>
      </c>
      <c r="O18" s="229"/>
      <c r="P18" s="252" t="e">
        <f>IF(AND('Mapa final'!#REF!="Alta",'Mapa final'!#REF!="Menor"),CONCATENATE("R",'Mapa final'!#REF!),"")</f>
        <v>#REF!</v>
      </c>
      <c r="Q18" s="233"/>
      <c r="R18" s="251" t="e">
        <f>IF(AND('Mapa final'!#REF!="Alta",'Mapa final'!#REF!="Menor"),CONCATENATE("R",'Mapa final'!#REF!),"")</f>
        <v>#REF!</v>
      </c>
      <c r="S18" s="233"/>
      <c r="T18" s="251" t="e">
        <f>IF(AND('Mapa final'!#REF!="Alta",'Mapa final'!#REF!="Menor"),CONCATENATE("R",'Mapa final'!#REF!),"")</f>
        <v>#REF!</v>
      </c>
      <c r="U18" s="229"/>
      <c r="V18" s="240" t="e">
        <f>IF(AND('Mapa final'!#REF!="Alta",'Mapa final'!#REF!="Moderado"),CONCATENATE("R",'Mapa final'!#REF!),"")</f>
        <v>#REF!</v>
      </c>
      <c r="W18" s="233"/>
      <c r="X18" s="228" t="e">
        <f>IF(AND('Mapa final'!#REF!="Alta",'Mapa final'!#REF!="Moderado"),CONCATENATE("R",'Mapa final'!#REF!),"")</f>
        <v>#REF!</v>
      </c>
      <c r="Y18" s="233"/>
      <c r="Z18" s="228" t="e">
        <f>IF(AND('Mapa final'!#REF!="Alta",'Mapa final'!#REF!="Moderado"),CONCATENATE("R",'Mapa final'!#REF!),"")</f>
        <v>#REF!</v>
      </c>
      <c r="AA18" s="229"/>
      <c r="AB18" s="240" t="e">
        <f>IF(AND('Mapa final'!#REF!="Alta",'Mapa final'!#REF!="Mayor"),CONCATENATE("R",'Mapa final'!#REF!),"")</f>
        <v>#REF!</v>
      </c>
      <c r="AC18" s="233"/>
      <c r="AD18" s="228" t="e">
        <f>IF(AND('Mapa final'!#REF!="Alta",'Mapa final'!#REF!="Mayor"),CONCATENATE("R",'Mapa final'!#REF!),"")</f>
        <v>#REF!</v>
      </c>
      <c r="AE18" s="233"/>
      <c r="AF18" s="228" t="e">
        <f>IF(AND('Mapa final'!#REF!="Alta",'Mapa final'!#REF!="Mayor"),CONCATENATE("R",'Mapa final'!#REF!),"")</f>
        <v>#REF!</v>
      </c>
      <c r="AG18" s="229"/>
      <c r="AH18" s="232" t="e">
        <f>IF(AND('Mapa final'!#REF!="Alta",'Mapa final'!#REF!="Catastrófico"),CONCATENATE("R",'Mapa final'!#REF!),"")</f>
        <v>#REF!</v>
      </c>
      <c r="AI18" s="233"/>
      <c r="AJ18" s="236" t="e">
        <f>IF(AND('Mapa final'!#REF!="Alta",'Mapa final'!#REF!="Catastrófico"),CONCATENATE("R",'Mapa final'!#REF!),"")</f>
        <v>#REF!</v>
      </c>
      <c r="AK18" s="233"/>
      <c r="AL18" s="236" t="e">
        <f>IF(AND('Mapa final'!#REF!="Alta",'Mapa final'!#REF!="Catastrófico"),CONCATENATE("R",'Mapa final'!#REF!),"")</f>
        <v>#REF!</v>
      </c>
      <c r="AM18" s="229"/>
      <c r="AN18" s="1"/>
      <c r="AO18" s="256"/>
      <c r="AP18" s="147"/>
      <c r="AQ18" s="147"/>
      <c r="AR18" s="147"/>
      <c r="AS18" s="147"/>
      <c r="AT18" s="257"/>
      <c r="AU18" s="1"/>
      <c r="AV18" s="1"/>
      <c r="AW18" s="1"/>
      <c r="AX18" s="1"/>
      <c r="AY18" s="1"/>
      <c r="AZ18" s="1"/>
      <c r="BA18" s="1"/>
      <c r="BB18" s="1"/>
      <c r="BC18" s="1"/>
      <c r="BD18" s="1"/>
      <c r="BE18" s="1"/>
      <c r="BF18" s="1"/>
      <c r="BG18" s="1"/>
      <c r="BH18" s="1"/>
      <c r="BI18" s="1"/>
    </row>
    <row r="19" spans="1:61" ht="15" customHeight="1" x14ac:dyDescent="0.25">
      <c r="A19" s="1"/>
      <c r="B19" s="273"/>
      <c r="C19" s="147"/>
      <c r="D19" s="148"/>
      <c r="E19" s="159"/>
      <c r="F19" s="147"/>
      <c r="G19" s="147"/>
      <c r="H19" s="147"/>
      <c r="I19" s="147"/>
      <c r="J19" s="234"/>
      <c r="K19" s="235"/>
      <c r="L19" s="230"/>
      <c r="M19" s="235"/>
      <c r="N19" s="230"/>
      <c r="O19" s="231"/>
      <c r="P19" s="234"/>
      <c r="Q19" s="235"/>
      <c r="R19" s="230"/>
      <c r="S19" s="235"/>
      <c r="T19" s="230"/>
      <c r="U19" s="231"/>
      <c r="V19" s="234"/>
      <c r="W19" s="235"/>
      <c r="X19" s="230"/>
      <c r="Y19" s="235"/>
      <c r="Z19" s="230"/>
      <c r="AA19" s="231"/>
      <c r="AB19" s="234"/>
      <c r="AC19" s="235"/>
      <c r="AD19" s="230"/>
      <c r="AE19" s="235"/>
      <c r="AF19" s="230"/>
      <c r="AG19" s="231"/>
      <c r="AH19" s="234"/>
      <c r="AI19" s="235"/>
      <c r="AJ19" s="230"/>
      <c r="AK19" s="235"/>
      <c r="AL19" s="230"/>
      <c r="AM19" s="231"/>
      <c r="AN19" s="1"/>
      <c r="AO19" s="256"/>
      <c r="AP19" s="147"/>
      <c r="AQ19" s="147"/>
      <c r="AR19" s="147"/>
      <c r="AS19" s="147"/>
      <c r="AT19" s="257"/>
      <c r="AU19" s="1"/>
      <c r="AV19" s="1"/>
      <c r="AW19" s="1"/>
      <c r="AX19" s="1"/>
      <c r="AY19" s="1"/>
      <c r="AZ19" s="1"/>
      <c r="BA19" s="1"/>
      <c r="BB19" s="1"/>
      <c r="BC19" s="1"/>
      <c r="BD19" s="1"/>
      <c r="BE19" s="1"/>
      <c r="BF19" s="1"/>
      <c r="BG19" s="1"/>
      <c r="BH19" s="1"/>
      <c r="BI19" s="1"/>
    </row>
    <row r="20" spans="1:61" ht="15" customHeight="1" x14ac:dyDescent="0.25">
      <c r="A20" s="1"/>
      <c r="B20" s="273"/>
      <c r="C20" s="147"/>
      <c r="D20" s="148"/>
      <c r="E20" s="159"/>
      <c r="F20" s="147"/>
      <c r="G20" s="147"/>
      <c r="H20" s="147"/>
      <c r="I20" s="147"/>
      <c r="J20" s="252" t="e">
        <f>IF(AND('Mapa final'!#REF!="Alta",'Mapa final'!#REF!="Leve"),CONCATENATE("R",'Mapa final'!#REF!),"")</f>
        <v>#REF!</v>
      </c>
      <c r="K20" s="233"/>
      <c r="L20" s="251" t="str">
        <f>IF(AND('Mapa final'!$L$70="Alta",'Mapa final'!$AI$70="Leve"),CONCATENATE("R",'Mapa final'!$A$70),"")</f>
        <v/>
      </c>
      <c r="M20" s="233"/>
      <c r="N20" s="251" t="str">
        <f>IF(AND('Mapa final'!$L$76="Alta",'Mapa final'!$AI$76="Leve"),CONCATENATE("R",'Mapa final'!$A$76),"")</f>
        <v/>
      </c>
      <c r="O20" s="229"/>
      <c r="P20" s="252" t="e">
        <f>IF(AND('Mapa final'!#REF!="Alta",'Mapa final'!#REF!="Menor"),CONCATENATE("R",'Mapa final'!#REF!),"")</f>
        <v>#REF!</v>
      </c>
      <c r="Q20" s="233"/>
      <c r="R20" s="251" t="str">
        <f>IF(AND('Mapa final'!$L$70="Alta",'Mapa final'!$AI$70="Menor"),CONCATENATE("R",'Mapa final'!$A$70),"")</f>
        <v/>
      </c>
      <c r="S20" s="233"/>
      <c r="T20" s="251" t="str">
        <f>IF(AND('Mapa final'!$L$76="Alta",'Mapa final'!$AI$76="Menor"),CONCATENATE("R",'Mapa final'!$A$76),"")</f>
        <v/>
      </c>
      <c r="U20" s="229"/>
      <c r="V20" s="240" t="e">
        <f>IF(AND('Mapa final'!#REF!="Alta",'Mapa final'!#REF!="Moderado"),CONCATENATE("R",'Mapa final'!#REF!),"")</f>
        <v>#REF!</v>
      </c>
      <c r="W20" s="233"/>
      <c r="X20" s="228" t="str">
        <f>IF(AND('Mapa final'!$L$70="Alta",'Mapa final'!$AI$70="Moderado"),CONCATENATE("R",'Mapa final'!$A$70),"")</f>
        <v/>
      </c>
      <c r="Y20" s="233"/>
      <c r="Z20" s="228" t="str">
        <f>IF(AND('Mapa final'!$L$76="Alta",'Mapa final'!$AI$76="Moderado"),CONCATENATE("R",'Mapa final'!$A$76),"")</f>
        <v/>
      </c>
      <c r="AA20" s="229"/>
      <c r="AB20" s="240" t="e">
        <f>IF(AND('Mapa final'!#REF!="Alta",'Mapa final'!#REF!="Mayor"),CONCATENATE("R",'Mapa final'!#REF!),"")</f>
        <v>#REF!</v>
      </c>
      <c r="AC20" s="233"/>
      <c r="AD20" s="228" t="str">
        <f>IF(AND('Mapa final'!$L$70="Alta",'Mapa final'!$AI$70="Mayor"),CONCATENATE("R",'Mapa final'!$A$70),"")</f>
        <v/>
      </c>
      <c r="AE20" s="233"/>
      <c r="AF20" s="228" t="str">
        <f>IF(AND('Mapa final'!$L$76="Alta",'Mapa final'!$AI$76="Mayor"),CONCATENATE("R",'Mapa final'!$A$76),"")</f>
        <v/>
      </c>
      <c r="AG20" s="229"/>
      <c r="AH20" s="232" t="e">
        <f>IF(AND('Mapa final'!#REF!="Alta",'Mapa final'!#REF!="Catastrófico"),CONCATENATE("R",'Mapa final'!#REF!),"")</f>
        <v>#REF!</v>
      </c>
      <c r="AI20" s="233"/>
      <c r="AJ20" s="236" t="str">
        <f>IF(AND('Mapa final'!$L$70="Alta",'Mapa final'!$AI$70="Catastrófico"),CONCATENATE("R",'Mapa final'!$A$70),"")</f>
        <v/>
      </c>
      <c r="AK20" s="233"/>
      <c r="AL20" s="236" t="str">
        <f>IF(AND('Mapa final'!$L$76="Alta",'Mapa final'!$AI$76="Catastrófico"),CONCATENATE("R",'Mapa final'!$A$76),"")</f>
        <v/>
      </c>
      <c r="AM20" s="229"/>
      <c r="AN20" s="1"/>
      <c r="AO20" s="256"/>
      <c r="AP20" s="147"/>
      <c r="AQ20" s="147"/>
      <c r="AR20" s="147"/>
      <c r="AS20" s="147"/>
      <c r="AT20" s="257"/>
      <c r="AU20" s="1"/>
      <c r="AV20" s="1"/>
      <c r="AW20" s="1"/>
      <c r="AX20" s="1"/>
      <c r="AY20" s="1"/>
      <c r="AZ20" s="1"/>
      <c r="BA20" s="1"/>
      <c r="BB20" s="1"/>
      <c r="BC20" s="1"/>
      <c r="BD20" s="1"/>
      <c r="BE20" s="1"/>
      <c r="BF20" s="1"/>
      <c r="BG20" s="1"/>
      <c r="BH20" s="1"/>
      <c r="BI20" s="1"/>
    </row>
    <row r="21" spans="1:61" ht="15.75" customHeight="1" x14ac:dyDescent="0.25">
      <c r="A21" s="1"/>
      <c r="B21" s="273"/>
      <c r="C21" s="147"/>
      <c r="D21" s="148"/>
      <c r="E21" s="242"/>
      <c r="F21" s="266"/>
      <c r="G21" s="266"/>
      <c r="H21" s="266"/>
      <c r="I21" s="266"/>
      <c r="J21" s="242"/>
      <c r="K21" s="243"/>
      <c r="L21" s="244"/>
      <c r="M21" s="243"/>
      <c r="N21" s="244"/>
      <c r="O21" s="245"/>
      <c r="P21" s="242"/>
      <c r="Q21" s="243"/>
      <c r="R21" s="244"/>
      <c r="S21" s="243"/>
      <c r="T21" s="244"/>
      <c r="U21" s="245"/>
      <c r="V21" s="242"/>
      <c r="W21" s="243"/>
      <c r="X21" s="244"/>
      <c r="Y21" s="243"/>
      <c r="Z21" s="244"/>
      <c r="AA21" s="245"/>
      <c r="AB21" s="242"/>
      <c r="AC21" s="243"/>
      <c r="AD21" s="244"/>
      <c r="AE21" s="243"/>
      <c r="AF21" s="244"/>
      <c r="AG21" s="245"/>
      <c r="AH21" s="242"/>
      <c r="AI21" s="243"/>
      <c r="AJ21" s="244"/>
      <c r="AK21" s="243"/>
      <c r="AL21" s="244"/>
      <c r="AM21" s="245"/>
      <c r="AN21" s="1"/>
      <c r="AO21" s="258"/>
      <c r="AP21" s="259"/>
      <c r="AQ21" s="259"/>
      <c r="AR21" s="259"/>
      <c r="AS21" s="259"/>
      <c r="AT21" s="260"/>
      <c r="AU21" s="1"/>
      <c r="AV21" s="1"/>
      <c r="AW21" s="1"/>
      <c r="AX21" s="1"/>
      <c r="AY21" s="1"/>
      <c r="AZ21" s="1"/>
      <c r="BA21" s="1"/>
      <c r="BB21" s="1"/>
      <c r="BC21" s="1"/>
      <c r="BD21" s="1"/>
      <c r="BE21" s="1"/>
      <c r="BF21" s="1"/>
      <c r="BG21" s="1"/>
      <c r="BH21" s="1"/>
      <c r="BI21" s="1"/>
    </row>
    <row r="22" spans="1:61" ht="15.75" customHeight="1" x14ac:dyDescent="0.25">
      <c r="A22" s="1"/>
      <c r="B22" s="273"/>
      <c r="C22" s="147"/>
      <c r="D22" s="148"/>
      <c r="E22" s="264" t="s">
        <v>93</v>
      </c>
      <c r="F22" s="265"/>
      <c r="G22" s="265"/>
      <c r="H22" s="265"/>
      <c r="I22" s="247"/>
      <c r="J22" s="248" t="str">
        <f>IF(AND('Mapa final'!$L$6="Media",'Mapa final'!$AI$6="Leve"),CONCATENATE("R",'Mapa final'!$A$6),"")</f>
        <v/>
      </c>
      <c r="K22" s="238"/>
      <c r="L22" s="246" t="str">
        <f>IF(AND('Mapa final'!$L$10="Media",'Mapa final'!$AI$10="Leve"),CONCATENATE("R",'Mapa final'!$A$10),"")</f>
        <v/>
      </c>
      <c r="M22" s="238"/>
      <c r="N22" s="246" t="e">
        <f>IF(AND('Mapa final'!#REF!="Media",'Mapa final'!#REF!="Leve"),CONCATENATE("R",'Mapa final'!#REF!),"")</f>
        <v>#REF!</v>
      </c>
      <c r="O22" s="247"/>
      <c r="P22" s="248" t="str">
        <f>IF(AND('Mapa final'!$L$6="Media",'Mapa final'!$AI$6="Menor"),CONCATENATE("R",'Mapa final'!$A$6),"")</f>
        <v/>
      </c>
      <c r="Q22" s="238"/>
      <c r="R22" s="246" t="str">
        <f>IF(AND('Mapa final'!$L$10="Media",'Mapa final'!$AI$10="Menor"),CONCATENATE("R",'Mapa final'!$A$10),"")</f>
        <v/>
      </c>
      <c r="S22" s="238"/>
      <c r="T22" s="246" t="e">
        <f>IF(AND('Mapa final'!#REF!="Media",'Mapa final'!#REF!="Menor"),CONCATENATE("R",'Mapa final'!#REF!),"")</f>
        <v>#REF!</v>
      </c>
      <c r="U22" s="247"/>
      <c r="V22" s="248" t="str">
        <f>IF(AND('Mapa final'!$L$6="Media",'Mapa final'!$AI$6="Moderado"),CONCATENATE("R",'Mapa final'!$A$6),"")</f>
        <v/>
      </c>
      <c r="W22" s="238"/>
      <c r="X22" s="246" t="str">
        <f>IF(AND('Mapa final'!$L$10="Media",'Mapa final'!$AI$10="Moderado"),CONCATENATE("R",'Mapa final'!$A$10),"")</f>
        <v/>
      </c>
      <c r="Y22" s="238"/>
      <c r="Z22" s="246" t="e">
        <f>IF(AND('Mapa final'!#REF!="Media",'Mapa final'!#REF!="Moderado"),CONCATENATE("R",'Mapa final'!#REF!),"")</f>
        <v>#REF!</v>
      </c>
      <c r="AA22" s="247"/>
      <c r="AB22" s="237" t="str">
        <f>IF(AND('Mapa final'!$L$6="Media",'Mapa final'!$AI$6="Mayor"),CONCATENATE("R",'Mapa final'!$A$6),"")</f>
        <v/>
      </c>
      <c r="AC22" s="238"/>
      <c r="AD22" s="239" t="str">
        <f>IF(AND('Mapa final'!$L$10="Media",'Mapa final'!$AI$10="Mayor"),CONCATENATE("R",'Mapa final'!$A$10),"")</f>
        <v/>
      </c>
      <c r="AE22" s="238"/>
      <c r="AF22" s="239" t="e">
        <f>IF(AND('Mapa final'!#REF!="Media",'Mapa final'!#REF!="Mayor"),CONCATENATE("R",'Mapa final'!#REF!),"")</f>
        <v>#REF!</v>
      </c>
      <c r="AG22" s="247"/>
      <c r="AH22" s="249" t="str">
        <f>IF(AND('Mapa final'!$L$6="Media",'Mapa final'!$AI$6="Catastrófico"),CONCATENATE("R",'Mapa final'!$A$6),"")</f>
        <v/>
      </c>
      <c r="AI22" s="238"/>
      <c r="AJ22" s="241" t="str">
        <f>IF(AND('Mapa final'!$L$10="Media",'Mapa final'!$AI$10="Catastrófico"),CONCATENATE("R",'Mapa final'!$A$10),"")</f>
        <v/>
      </c>
      <c r="AK22" s="238"/>
      <c r="AL22" s="241" t="e">
        <f>IF(AND('Mapa final'!#REF!="Media",'Mapa final'!#REF!="Catastrófico"),CONCATENATE("R",'Mapa final'!#REF!),"")</f>
        <v>#REF!</v>
      </c>
      <c r="AM22" s="247"/>
      <c r="AN22" s="1"/>
      <c r="AO22" s="262" t="s">
        <v>94</v>
      </c>
      <c r="AP22" s="254"/>
      <c r="AQ22" s="254"/>
      <c r="AR22" s="254"/>
      <c r="AS22" s="254"/>
      <c r="AT22" s="255"/>
      <c r="AU22" s="1"/>
      <c r="AV22" s="1"/>
      <c r="AW22" s="1"/>
      <c r="AX22" s="1"/>
      <c r="AY22" s="1"/>
      <c r="AZ22" s="1"/>
      <c r="BA22" s="1"/>
      <c r="BB22" s="1"/>
      <c r="BC22" s="1"/>
      <c r="BD22" s="1"/>
      <c r="BE22" s="1"/>
      <c r="BF22" s="1"/>
      <c r="BG22" s="1"/>
      <c r="BH22" s="1"/>
      <c r="BI22" s="1"/>
    </row>
    <row r="23" spans="1:61" ht="15.75" customHeight="1" x14ac:dyDescent="0.25">
      <c r="A23" s="1"/>
      <c r="B23" s="273"/>
      <c r="C23" s="147"/>
      <c r="D23" s="148"/>
      <c r="E23" s="159"/>
      <c r="F23" s="147"/>
      <c r="G23" s="147"/>
      <c r="H23" s="147"/>
      <c r="I23" s="148"/>
      <c r="J23" s="234"/>
      <c r="K23" s="235"/>
      <c r="L23" s="230"/>
      <c r="M23" s="235"/>
      <c r="N23" s="230"/>
      <c r="O23" s="231"/>
      <c r="P23" s="234"/>
      <c r="Q23" s="235"/>
      <c r="R23" s="230"/>
      <c r="S23" s="235"/>
      <c r="T23" s="230"/>
      <c r="U23" s="231"/>
      <c r="V23" s="234"/>
      <c r="W23" s="235"/>
      <c r="X23" s="230"/>
      <c r="Y23" s="235"/>
      <c r="Z23" s="230"/>
      <c r="AA23" s="231"/>
      <c r="AB23" s="234"/>
      <c r="AC23" s="235"/>
      <c r="AD23" s="230"/>
      <c r="AE23" s="235"/>
      <c r="AF23" s="230"/>
      <c r="AG23" s="231"/>
      <c r="AH23" s="234"/>
      <c r="AI23" s="235"/>
      <c r="AJ23" s="230"/>
      <c r="AK23" s="235"/>
      <c r="AL23" s="230"/>
      <c r="AM23" s="231"/>
      <c r="AN23" s="1"/>
      <c r="AO23" s="256"/>
      <c r="AP23" s="147"/>
      <c r="AQ23" s="147"/>
      <c r="AR23" s="147"/>
      <c r="AS23" s="147"/>
      <c r="AT23" s="257"/>
      <c r="AU23" s="1"/>
      <c r="AV23" s="1"/>
      <c r="AW23" s="1"/>
      <c r="AX23" s="1"/>
      <c r="AY23" s="1"/>
      <c r="AZ23" s="1"/>
      <c r="BA23" s="1"/>
      <c r="BB23" s="1"/>
      <c r="BC23" s="1"/>
      <c r="BD23" s="1"/>
      <c r="BE23" s="1"/>
      <c r="BF23" s="1"/>
      <c r="BG23" s="1"/>
      <c r="BH23" s="1"/>
      <c r="BI23" s="1"/>
    </row>
    <row r="24" spans="1:61" ht="15.75" customHeight="1" x14ac:dyDescent="0.25">
      <c r="A24" s="1"/>
      <c r="B24" s="273"/>
      <c r="C24" s="147"/>
      <c r="D24" s="148"/>
      <c r="E24" s="159"/>
      <c r="F24" s="147"/>
      <c r="G24" s="147"/>
      <c r="H24" s="147"/>
      <c r="I24" s="148"/>
      <c r="J24" s="252" t="e">
        <f>IF(AND('Mapa final'!#REF!="Media",'Mapa final'!#REF!="Leve"),CONCATENATE("R",'Mapa final'!#REF!),"")</f>
        <v>#REF!</v>
      </c>
      <c r="K24" s="233"/>
      <c r="L24" s="251" t="e">
        <f>IF(AND('Mapa final'!#REF!="Media",'Mapa final'!#REF!="Leve"),CONCATENATE("R",'Mapa final'!#REF!),"")</f>
        <v>#REF!</v>
      </c>
      <c r="M24" s="233"/>
      <c r="N24" s="251" t="e">
        <f>IF(AND('Mapa final'!#REF!="Media",'Mapa final'!#REF!="Leve"),CONCATENATE("R",'Mapa final'!#REF!),"")</f>
        <v>#REF!</v>
      </c>
      <c r="O24" s="229"/>
      <c r="P24" s="252" t="e">
        <f>IF(AND('Mapa final'!#REF!="Media",'Mapa final'!#REF!="Menor"),CONCATENATE("R",'Mapa final'!#REF!),"")</f>
        <v>#REF!</v>
      </c>
      <c r="Q24" s="233"/>
      <c r="R24" s="251" t="e">
        <f>IF(AND('Mapa final'!#REF!="Media",'Mapa final'!#REF!="Menor"),CONCATENATE("R",'Mapa final'!#REF!),"")</f>
        <v>#REF!</v>
      </c>
      <c r="S24" s="233"/>
      <c r="T24" s="251" t="e">
        <f>IF(AND('Mapa final'!#REF!="Media",'Mapa final'!#REF!="Menor"),CONCATENATE("R",'Mapa final'!#REF!),"")</f>
        <v>#REF!</v>
      </c>
      <c r="U24" s="229"/>
      <c r="V24" s="252" t="e">
        <f>IF(AND('Mapa final'!#REF!="Media",'Mapa final'!#REF!="Moderado"),CONCATENATE("R",'Mapa final'!#REF!),"")</f>
        <v>#REF!</v>
      </c>
      <c r="W24" s="233"/>
      <c r="X24" s="251" t="e">
        <f>IF(AND('Mapa final'!#REF!="Media",'Mapa final'!#REF!="Moderado"),CONCATENATE("R",'Mapa final'!#REF!),"")</f>
        <v>#REF!</v>
      </c>
      <c r="Y24" s="233"/>
      <c r="Z24" s="251" t="e">
        <f>IF(AND('Mapa final'!#REF!="Media",'Mapa final'!#REF!="Moderado"),CONCATENATE("R",'Mapa final'!#REF!),"")</f>
        <v>#REF!</v>
      </c>
      <c r="AA24" s="229"/>
      <c r="AB24" s="240" t="e">
        <f>IF(AND('Mapa final'!#REF!="Media",'Mapa final'!#REF!="Mayor"),CONCATENATE("R",'Mapa final'!#REF!),"")</f>
        <v>#REF!</v>
      </c>
      <c r="AC24" s="233"/>
      <c r="AD24" s="228" t="e">
        <f>IF(AND('Mapa final'!#REF!="Media",'Mapa final'!#REF!="Mayor"),CONCATENATE("R",'Mapa final'!#REF!),"")</f>
        <v>#REF!</v>
      </c>
      <c r="AE24" s="233"/>
      <c r="AF24" s="228" t="e">
        <f>IF(AND('Mapa final'!#REF!="Media",'Mapa final'!#REF!="Mayor"),CONCATENATE("R",'Mapa final'!#REF!),"")</f>
        <v>#REF!</v>
      </c>
      <c r="AG24" s="229"/>
      <c r="AH24" s="232" t="e">
        <f>IF(AND('Mapa final'!#REF!="Media",'Mapa final'!#REF!="Catastrófico"),CONCATENATE("R",'Mapa final'!#REF!),"")</f>
        <v>#REF!</v>
      </c>
      <c r="AI24" s="233"/>
      <c r="AJ24" s="236" t="e">
        <f>IF(AND('Mapa final'!#REF!="Media",'Mapa final'!#REF!="Catastrófico"),CONCATENATE("R",'Mapa final'!#REF!),"")</f>
        <v>#REF!</v>
      </c>
      <c r="AK24" s="233"/>
      <c r="AL24" s="236" t="e">
        <f>IF(AND('Mapa final'!#REF!="Media",'Mapa final'!#REF!="Catastrófico"),CONCATENATE("R",'Mapa final'!#REF!),"")</f>
        <v>#REF!</v>
      </c>
      <c r="AM24" s="229"/>
      <c r="AN24" s="1"/>
      <c r="AO24" s="256"/>
      <c r="AP24" s="147"/>
      <c r="AQ24" s="147"/>
      <c r="AR24" s="147"/>
      <c r="AS24" s="147"/>
      <c r="AT24" s="257"/>
      <c r="AU24" s="1"/>
      <c r="AV24" s="1"/>
      <c r="AW24" s="1"/>
      <c r="AX24" s="1"/>
      <c r="AY24" s="1"/>
      <c r="AZ24" s="1"/>
      <c r="BA24" s="1"/>
      <c r="BB24" s="1"/>
      <c r="BC24" s="1"/>
      <c r="BD24" s="1"/>
      <c r="BE24" s="1"/>
      <c r="BF24" s="1"/>
      <c r="BG24" s="1"/>
      <c r="BH24" s="1"/>
      <c r="BI24" s="1"/>
    </row>
    <row r="25" spans="1:61" ht="15.75" customHeight="1" x14ac:dyDescent="0.25">
      <c r="A25" s="1"/>
      <c r="B25" s="273"/>
      <c r="C25" s="147"/>
      <c r="D25" s="148"/>
      <c r="E25" s="159"/>
      <c r="F25" s="147"/>
      <c r="G25" s="147"/>
      <c r="H25" s="147"/>
      <c r="I25" s="148"/>
      <c r="J25" s="234"/>
      <c r="K25" s="235"/>
      <c r="L25" s="230"/>
      <c r="M25" s="235"/>
      <c r="N25" s="230"/>
      <c r="O25" s="231"/>
      <c r="P25" s="234"/>
      <c r="Q25" s="235"/>
      <c r="R25" s="230"/>
      <c r="S25" s="235"/>
      <c r="T25" s="230"/>
      <c r="U25" s="231"/>
      <c r="V25" s="234"/>
      <c r="W25" s="235"/>
      <c r="X25" s="230"/>
      <c r="Y25" s="235"/>
      <c r="Z25" s="230"/>
      <c r="AA25" s="231"/>
      <c r="AB25" s="234"/>
      <c r="AC25" s="235"/>
      <c r="AD25" s="230"/>
      <c r="AE25" s="235"/>
      <c r="AF25" s="230"/>
      <c r="AG25" s="231"/>
      <c r="AH25" s="234"/>
      <c r="AI25" s="235"/>
      <c r="AJ25" s="230"/>
      <c r="AK25" s="235"/>
      <c r="AL25" s="230"/>
      <c r="AM25" s="231"/>
      <c r="AN25" s="1"/>
      <c r="AO25" s="256"/>
      <c r="AP25" s="147"/>
      <c r="AQ25" s="147"/>
      <c r="AR25" s="147"/>
      <c r="AS25" s="147"/>
      <c r="AT25" s="257"/>
      <c r="AU25" s="1"/>
      <c r="AV25" s="1"/>
      <c r="AW25" s="1"/>
      <c r="AX25" s="1"/>
      <c r="AY25" s="1"/>
      <c r="AZ25" s="1"/>
      <c r="BA25" s="1"/>
      <c r="BB25" s="1"/>
      <c r="BC25" s="1"/>
      <c r="BD25" s="1"/>
      <c r="BE25" s="1"/>
      <c r="BF25" s="1"/>
      <c r="BG25" s="1"/>
      <c r="BH25" s="1"/>
      <c r="BI25" s="1"/>
    </row>
    <row r="26" spans="1:61" ht="15.75" customHeight="1" x14ac:dyDescent="0.25">
      <c r="A26" s="1"/>
      <c r="B26" s="273"/>
      <c r="C26" s="147"/>
      <c r="D26" s="148"/>
      <c r="E26" s="159"/>
      <c r="F26" s="147"/>
      <c r="G26" s="147"/>
      <c r="H26" s="147"/>
      <c r="I26" s="148"/>
      <c r="J26" s="252" t="e">
        <f>IF(AND('Mapa final'!#REF!="Media",'Mapa final'!#REF!="Leve"),CONCATENATE("R",'Mapa final'!#REF!),"")</f>
        <v>#REF!</v>
      </c>
      <c r="K26" s="233"/>
      <c r="L26" s="251" t="e">
        <f>IF(AND('Mapa final'!#REF!="Media",'Mapa final'!#REF!="Leve"),CONCATENATE("R",'Mapa final'!#REF!),"")</f>
        <v>#REF!</v>
      </c>
      <c r="M26" s="233"/>
      <c r="N26" s="251" t="e">
        <f>IF(AND('Mapa final'!#REF!="Media",'Mapa final'!#REF!="Leve"),CONCATENATE("R",'Mapa final'!#REF!),"")</f>
        <v>#REF!</v>
      </c>
      <c r="O26" s="229"/>
      <c r="P26" s="252" t="e">
        <f>IF(AND('Mapa final'!#REF!="Media",'Mapa final'!#REF!="Menor"),CONCATENATE("R",'Mapa final'!#REF!),"")</f>
        <v>#REF!</v>
      </c>
      <c r="Q26" s="233"/>
      <c r="R26" s="251" t="e">
        <f>IF(AND('Mapa final'!#REF!="Media",'Mapa final'!#REF!="Menor"),CONCATENATE("R",'Mapa final'!#REF!),"")</f>
        <v>#REF!</v>
      </c>
      <c r="S26" s="233"/>
      <c r="T26" s="251" t="e">
        <f>IF(AND('Mapa final'!#REF!="Media",'Mapa final'!#REF!="Menor"),CONCATENATE("R",'Mapa final'!#REF!),"")</f>
        <v>#REF!</v>
      </c>
      <c r="U26" s="229"/>
      <c r="V26" s="252" t="e">
        <f>IF(AND('Mapa final'!#REF!="Media",'Mapa final'!#REF!="Moderado"),CONCATENATE("R",'Mapa final'!#REF!),"")</f>
        <v>#REF!</v>
      </c>
      <c r="W26" s="233"/>
      <c r="X26" s="251" t="e">
        <f>IF(AND('Mapa final'!#REF!="Media",'Mapa final'!#REF!="Moderado"),CONCATENATE("R",'Mapa final'!#REF!),"")</f>
        <v>#REF!</v>
      </c>
      <c r="Y26" s="233"/>
      <c r="Z26" s="251" t="e">
        <f>IF(AND('Mapa final'!#REF!="Media",'Mapa final'!#REF!="Moderado"),CONCATENATE("R",'Mapa final'!#REF!),"")</f>
        <v>#REF!</v>
      </c>
      <c r="AA26" s="229"/>
      <c r="AB26" s="240" t="e">
        <f>IF(AND('Mapa final'!#REF!="Media",'Mapa final'!#REF!="Mayor"),CONCATENATE("R",'Mapa final'!#REF!),"")</f>
        <v>#REF!</v>
      </c>
      <c r="AC26" s="233"/>
      <c r="AD26" s="228" t="e">
        <f>IF(AND('Mapa final'!#REF!="Media",'Mapa final'!#REF!="Mayor"),CONCATENATE("R",'Mapa final'!#REF!),"")</f>
        <v>#REF!</v>
      </c>
      <c r="AE26" s="233"/>
      <c r="AF26" s="228" t="e">
        <f>IF(AND('Mapa final'!#REF!="Media",'Mapa final'!#REF!="Mayor"),CONCATENATE("R",'Mapa final'!#REF!),"")</f>
        <v>#REF!</v>
      </c>
      <c r="AG26" s="229"/>
      <c r="AH26" s="232" t="e">
        <f>IF(AND('Mapa final'!#REF!="Media",'Mapa final'!#REF!="Catastrófico"),CONCATENATE("R",'Mapa final'!#REF!),"")</f>
        <v>#REF!</v>
      </c>
      <c r="AI26" s="233"/>
      <c r="AJ26" s="236" t="e">
        <f>IF(AND('Mapa final'!#REF!="Media",'Mapa final'!#REF!="Catastrófico"),CONCATENATE("R",'Mapa final'!#REF!),"")</f>
        <v>#REF!</v>
      </c>
      <c r="AK26" s="233"/>
      <c r="AL26" s="236" t="e">
        <f>IF(AND('Mapa final'!#REF!="Media",'Mapa final'!#REF!="Catastrófico"),CONCATENATE("R",'Mapa final'!#REF!),"")</f>
        <v>#REF!</v>
      </c>
      <c r="AM26" s="229"/>
      <c r="AN26" s="1"/>
      <c r="AO26" s="256"/>
      <c r="AP26" s="147"/>
      <c r="AQ26" s="147"/>
      <c r="AR26" s="147"/>
      <c r="AS26" s="147"/>
      <c r="AT26" s="257"/>
      <c r="AU26" s="1"/>
      <c r="AV26" s="1"/>
      <c r="AW26" s="1"/>
      <c r="AX26" s="1"/>
      <c r="AY26" s="1"/>
      <c r="AZ26" s="1"/>
      <c r="BA26" s="1"/>
      <c r="BB26" s="1"/>
      <c r="BC26" s="1"/>
      <c r="BD26" s="1"/>
      <c r="BE26" s="1"/>
      <c r="BF26" s="1"/>
      <c r="BG26" s="1"/>
      <c r="BH26" s="1"/>
      <c r="BI26" s="1"/>
    </row>
    <row r="27" spans="1:61" ht="15.75" customHeight="1" x14ac:dyDescent="0.25">
      <c r="A27" s="1"/>
      <c r="B27" s="273"/>
      <c r="C27" s="147"/>
      <c r="D27" s="148"/>
      <c r="E27" s="159"/>
      <c r="F27" s="147"/>
      <c r="G27" s="147"/>
      <c r="H27" s="147"/>
      <c r="I27" s="148"/>
      <c r="J27" s="234"/>
      <c r="K27" s="235"/>
      <c r="L27" s="230"/>
      <c r="M27" s="235"/>
      <c r="N27" s="230"/>
      <c r="O27" s="231"/>
      <c r="P27" s="234"/>
      <c r="Q27" s="235"/>
      <c r="R27" s="230"/>
      <c r="S27" s="235"/>
      <c r="T27" s="230"/>
      <c r="U27" s="231"/>
      <c r="V27" s="234"/>
      <c r="W27" s="235"/>
      <c r="X27" s="230"/>
      <c r="Y27" s="235"/>
      <c r="Z27" s="230"/>
      <c r="AA27" s="231"/>
      <c r="AB27" s="234"/>
      <c r="AC27" s="235"/>
      <c r="AD27" s="230"/>
      <c r="AE27" s="235"/>
      <c r="AF27" s="230"/>
      <c r="AG27" s="231"/>
      <c r="AH27" s="234"/>
      <c r="AI27" s="235"/>
      <c r="AJ27" s="230"/>
      <c r="AK27" s="235"/>
      <c r="AL27" s="230"/>
      <c r="AM27" s="231"/>
      <c r="AN27" s="1"/>
      <c r="AO27" s="256"/>
      <c r="AP27" s="147"/>
      <c r="AQ27" s="147"/>
      <c r="AR27" s="147"/>
      <c r="AS27" s="147"/>
      <c r="AT27" s="257"/>
      <c r="AU27" s="1"/>
      <c r="AV27" s="1"/>
      <c r="AW27" s="1"/>
      <c r="AX27" s="1"/>
      <c r="AY27" s="1"/>
      <c r="AZ27" s="1"/>
      <c r="BA27" s="1"/>
      <c r="BB27" s="1"/>
      <c r="BC27" s="1"/>
      <c r="BD27" s="1"/>
      <c r="BE27" s="1"/>
      <c r="BF27" s="1"/>
      <c r="BG27" s="1"/>
      <c r="BH27" s="1"/>
      <c r="BI27" s="1"/>
    </row>
    <row r="28" spans="1:61" ht="15.75" customHeight="1" x14ac:dyDescent="0.25">
      <c r="A28" s="1"/>
      <c r="B28" s="273"/>
      <c r="C28" s="147"/>
      <c r="D28" s="148"/>
      <c r="E28" s="159"/>
      <c r="F28" s="147"/>
      <c r="G28" s="147"/>
      <c r="H28" s="147"/>
      <c r="I28" s="148"/>
      <c r="J28" s="252" t="e">
        <f>IF(AND('Mapa final'!#REF!="Media",'Mapa final'!#REF!="Leve"),CONCATENATE("R",'Mapa final'!#REF!),"")</f>
        <v>#REF!</v>
      </c>
      <c r="K28" s="233"/>
      <c r="L28" s="251" t="str">
        <f>IF(AND('Mapa final'!$L$70="Media",'Mapa final'!$AI$70="Leve"),CONCATENATE("R",'Mapa final'!$A$70),"")</f>
        <v/>
      </c>
      <c r="M28" s="233"/>
      <c r="N28" s="251" t="str">
        <f>IF(AND('Mapa final'!$L$76="Media",'Mapa final'!$AI$76="Leve"),CONCATENATE("R",'Mapa final'!$A$76),"")</f>
        <v/>
      </c>
      <c r="O28" s="229"/>
      <c r="P28" s="252" t="e">
        <f>IF(AND('Mapa final'!#REF!="Media",'Mapa final'!#REF!="Menor"),CONCATENATE("R",'Mapa final'!#REF!),"")</f>
        <v>#REF!</v>
      </c>
      <c r="Q28" s="233"/>
      <c r="R28" s="251" t="str">
        <f>IF(AND('Mapa final'!$L$70="Media",'Mapa final'!$AI$70="Menor"),CONCATENATE("R",'Mapa final'!$A$70),"")</f>
        <v/>
      </c>
      <c r="S28" s="233"/>
      <c r="T28" s="251" t="str">
        <f>IF(AND('Mapa final'!$L$76="Media",'Mapa final'!$AI$76="Menor"),CONCATENATE("R",'Mapa final'!$A$76),"")</f>
        <v/>
      </c>
      <c r="U28" s="229"/>
      <c r="V28" s="252" t="e">
        <f>IF(AND('Mapa final'!#REF!="Media",'Mapa final'!#REF!="Moderado"),CONCATENATE("R",'Mapa final'!#REF!),"")</f>
        <v>#REF!</v>
      </c>
      <c r="W28" s="233"/>
      <c r="X28" s="251" t="str">
        <f>IF(AND('Mapa final'!$L$70="Media",'Mapa final'!$AI$70="Moderado"),CONCATENATE("R",'Mapa final'!$A$70),"")</f>
        <v/>
      </c>
      <c r="Y28" s="233"/>
      <c r="Z28" s="251" t="str">
        <f>IF(AND('Mapa final'!$L$76="Media",'Mapa final'!$AI$76="Moderado"),CONCATENATE("R",'Mapa final'!$A$76),"")</f>
        <v/>
      </c>
      <c r="AA28" s="229"/>
      <c r="AB28" s="240" t="e">
        <f>IF(AND('Mapa final'!#REF!="Media",'Mapa final'!#REF!="Mayor"),CONCATENATE("R",'Mapa final'!#REF!),"")</f>
        <v>#REF!</v>
      </c>
      <c r="AC28" s="233"/>
      <c r="AD28" s="228" t="str">
        <f>IF(AND('Mapa final'!$L$70="Media",'Mapa final'!$AI$70="Mayor"),CONCATENATE("R",'Mapa final'!$A$70),"")</f>
        <v/>
      </c>
      <c r="AE28" s="233"/>
      <c r="AF28" s="228" t="str">
        <f>IF(AND('Mapa final'!$L$76="Media",'Mapa final'!$AI$76="Mayor"),CONCATENATE("R",'Mapa final'!$A$76),"")</f>
        <v/>
      </c>
      <c r="AG28" s="229"/>
      <c r="AH28" s="232" t="e">
        <f>IF(AND('Mapa final'!#REF!="Media",'Mapa final'!#REF!="Catastrófico"),CONCATENATE("R",'Mapa final'!#REF!),"")</f>
        <v>#REF!</v>
      </c>
      <c r="AI28" s="233"/>
      <c r="AJ28" s="236" t="str">
        <f>IF(AND('Mapa final'!$L$70="Media",'Mapa final'!$AI$70="Catastrófico"),CONCATENATE("R",'Mapa final'!$A$70),"")</f>
        <v/>
      </c>
      <c r="AK28" s="233"/>
      <c r="AL28" s="236" t="str">
        <f>IF(AND('Mapa final'!$L$76="Media",'Mapa final'!$AI$76="Catastrófico"),CONCATENATE("R",'Mapa final'!$A$76),"")</f>
        <v/>
      </c>
      <c r="AM28" s="229"/>
      <c r="AN28" s="1"/>
      <c r="AO28" s="256"/>
      <c r="AP28" s="147"/>
      <c r="AQ28" s="147"/>
      <c r="AR28" s="147"/>
      <c r="AS28" s="147"/>
      <c r="AT28" s="257"/>
      <c r="AU28" s="1"/>
      <c r="AV28" s="1"/>
      <c r="AW28" s="1"/>
      <c r="AX28" s="1"/>
      <c r="AY28" s="1"/>
      <c r="AZ28" s="1"/>
      <c r="BA28" s="1"/>
      <c r="BB28" s="1"/>
      <c r="BC28" s="1"/>
      <c r="BD28" s="1"/>
      <c r="BE28" s="1"/>
      <c r="BF28" s="1"/>
      <c r="BG28" s="1"/>
      <c r="BH28" s="1"/>
      <c r="BI28" s="1"/>
    </row>
    <row r="29" spans="1:61" ht="15.75" customHeight="1" x14ac:dyDescent="0.25">
      <c r="A29" s="1"/>
      <c r="B29" s="273"/>
      <c r="C29" s="147"/>
      <c r="D29" s="148"/>
      <c r="E29" s="242"/>
      <c r="F29" s="266"/>
      <c r="G29" s="266"/>
      <c r="H29" s="266"/>
      <c r="I29" s="245"/>
      <c r="J29" s="234"/>
      <c r="K29" s="235"/>
      <c r="L29" s="230"/>
      <c r="M29" s="235"/>
      <c r="N29" s="230"/>
      <c r="O29" s="231"/>
      <c r="P29" s="242"/>
      <c r="Q29" s="243"/>
      <c r="R29" s="244"/>
      <c r="S29" s="243"/>
      <c r="T29" s="244"/>
      <c r="U29" s="245"/>
      <c r="V29" s="242"/>
      <c r="W29" s="243"/>
      <c r="X29" s="244"/>
      <c r="Y29" s="243"/>
      <c r="Z29" s="244"/>
      <c r="AA29" s="245"/>
      <c r="AB29" s="242"/>
      <c r="AC29" s="243"/>
      <c r="AD29" s="244"/>
      <c r="AE29" s="243"/>
      <c r="AF29" s="244"/>
      <c r="AG29" s="245"/>
      <c r="AH29" s="242"/>
      <c r="AI29" s="243"/>
      <c r="AJ29" s="244"/>
      <c r="AK29" s="243"/>
      <c r="AL29" s="244"/>
      <c r="AM29" s="245"/>
      <c r="AN29" s="1"/>
      <c r="AO29" s="258"/>
      <c r="AP29" s="259"/>
      <c r="AQ29" s="259"/>
      <c r="AR29" s="259"/>
      <c r="AS29" s="259"/>
      <c r="AT29" s="260"/>
      <c r="AU29" s="1"/>
      <c r="AV29" s="1"/>
      <c r="AW29" s="1"/>
      <c r="AX29" s="1"/>
      <c r="AY29" s="1"/>
      <c r="AZ29" s="1"/>
      <c r="BA29" s="1"/>
      <c r="BB29" s="1"/>
      <c r="BC29" s="1"/>
      <c r="BD29" s="1"/>
      <c r="BE29" s="1"/>
      <c r="BF29" s="1"/>
      <c r="BG29" s="1"/>
      <c r="BH29" s="1"/>
      <c r="BI29" s="1"/>
    </row>
    <row r="30" spans="1:61" ht="15.75" customHeight="1" x14ac:dyDescent="0.25">
      <c r="A30" s="1"/>
      <c r="B30" s="273"/>
      <c r="C30" s="147"/>
      <c r="D30" s="148"/>
      <c r="E30" s="264" t="s">
        <v>95</v>
      </c>
      <c r="F30" s="265"/>
      <c r="G30" s="265"/>
      <c r="H30" s="265"/>
      <c r="I30" s="265"/>
      <c r="J30" s="267" t="str">
        <f>IF(AND('Mapa final'!$L$6="Baja",'Mapa final'!$AI$6="Leve"),CONCATENATE("R",'Mapa final'!$A$6),"")</f>
        <v/>
      </c>
      <c r="K30" s="238"/>
      <c r="L30" s="269" t="str">
        <f>IF(AND('Mapa final'!$L$10="Baja",'Mapa final'!$AI$10="Leve"),CONCATENATE("R",'Mapa final'!$A$10),"")</f>
        <v/>
      </c>
      <c r="M30" s="238"/>
      <c r="N30" s="269" t="e">
        <f>IF(AND('Mapa final'!#REF!="Baja",'Mapa final'!#REF!="Leve"),CONCATENATE("R",'Mapa final'!#REF!),"")</f>
        <v>#REF!</v>
      </c>
      <c r="O30" s="247"/>
      <c r="P30" s="246" t="str">
        <f>IF(AND('Mapa final'!$L$6="Baja",'Mapa final'!$AI$6="Menor"),CONCATENATE("R",'Mapa final'!$A$6),"")</f>
        <v/>
      </c>
      <c r="Q30" s="238"/>
      <c r="R30" s="246" t="str">
        <f>IF(AND('Mapa final'!$L$10="Baja",'Mapa final'!$AI$10="Menor"),CONCATENATE("R",'Mapa final'!$A$10),"")</f>
        <v/>
      </c>
      <c r="S30" s="238"/>
      <c r="T30" s="246" t="e">
        <f>IF(AND('Mapa final'!#REF!="Baja",'Mapa final'!#REF!="Menor"),CONCATENATE("R",'Mapa final'!#REF!),"")</f>
        <v>#REF!</v>
      </c>
      <c r="U30" s="247"/>
      <c r="V30" s="248" t="str">
        <f>IF(AND('Mapa final'!$L$6="Baja",'Mapa final'!$AI$6="Moderado"),CONCATENATE("R",'Mapa final'!$A$6),"")</f>
        <v/>
      </c>
      <c r="W30" s="238"/>
      <c r="X30" s="246" t="str">
        <f>IF(AND('Mapa final'!$L$10="Baja",'Mapa final'!$AI$10="Moderado"),CONCATENATE("R",'Mapa final'!$A$10),"")</f>
        <v/>
      </c>
      <c r="Y30" s="238"/>
      <c r="Z30" s="246" t="e">
        <f>IF(AND('Mapa final'!#REF!="Baja",'Mapa final'!#REF!="Moderado"),CONCATENATE("R",'Mapa final'!#REF!),"")</f>
        <v>#REF!</v>
      </c>
      <c r="AA30" s="247"/>
      <c r="AB30" s="237" t="str">
        <f>IF(AND('Mapa final'!$L$6="Baja",'Mapa final'!$AI$6="Mayor"),CONCATENATE("R",'Mapa final'!$A$6),"")</f>
        <v/>
      </c>
      <c r="AC30" s="238"/>
      <c r="AD30" s="239" t="str">
        <f>IF(AND('Mapa final'!$L$10="Baja",'Mapa final'!$AI$10="Mayor"),CONCATENATE("R",'Mapa final'!$A$10),"")</f>
        <v>R2</v>
      </c>
      <c r="AE30" s="238"/>
      <c r="AF30" s="239" t="e">
        <f>IF(AND('Mapa final'!#REF!="Baja",'Mapa final'!#REF!="Mayor"),CONCATENATE("R",'Mapa final'!#REF!),"")</f>
        <v>#REF!</v>
      </c>
      <c r="AG30" s="247"/>
      <c r="AH30" s="249" t="str">
        <f>IF(AND('Mapa final'!$L$6="Baja",'Mapa final'!$AI$6="Catastrófico"),CONCATENATE("R",'Mapa final'!$A$6),"")</f>
        <v/>
      </c>
      <c r="AI30" s="238"/>
      <c r="AJ30" s="241" t="str">
        <f>IF(AND('Mapa final'!$L$10="Baja",'Mapa final'!$AI$10="Catastrófico"),CONCATENATE("R",'Mapa final'!$A$10),"")</f>
        <v/>
      </c>
      <c r="AK30" s="238"/>
      <c r="AL30" s="241" t="e">
        <f>IF(AND('Mapa final'!#REF!="Baja",'Mapa final'!#REF!="Catastrófico"),CONCATENATE("R",'Mapa final'!#REF!),"")</f>
        <v>#REF!</v>
      </c>
      <c r="AM30" s="247"/>
      <c r="AN30" s="1"/>
      <c r="AO30" s="253" t="s">
        <v>96</v>
      </c>
      <c r="AP30" s="254"/>
      <c r="AQ30" s="254"/>
      <c r="AR30" s="254"/>
      <c r="AS30" s="254"/>
      <c r="AT30" s="255"/>
      <c r="AU30" s="1"/>
      <c r="AV30" s="1"/>
      <c r="AW30" s="1"/>
      <c r="AX30" s="1"/>
      <c r="AY30" s="1"/>
      <c r="AZ30" s="1"/>
      <c r="BA30" s="1"/>
      <c r="BB30" s="1"/>
      <c r="BC30" s="1"/>
      <c r="BD30" s="1"/>
      <c r="BE30" s="1"/>
      <c r="BF30" s="1"/>
      <c r="BG30" s="1"/>
      <c r="BH30" s="1"/>
      <c r="BI30" s="1"/>
    </row>
    <row r="31" spans="1:61" ht="15.75" customHeight="1" x14ac:dyDescent="0.25">
      <c r="A31" s="1"/>
      <c r="B31" s="273"/>
      <c r="C31" s="147"/>
      <c r="D31" s="148"/>
      <c r="E31" s="159"/>
      <c r="F31" s="147"/>
      <c r="G31" s="147"/>
      <c r="H31" s="147"/>
      <c r="I31" s="147"/>
      <c r="J31" s="234"/>
      <c r="K31" s="235"/>
      <c r="L31" s="230"/>
      <c r="M31" s="235"/>
      <c r="N31" s="230"/>
      <c r="O31" s="231"/>
      <c r="P31" s="230"/>
      <c r="Q31" s="235"/>
      <c r="R31" s="230"/>
      <c r="S31" s="235"/>
      <c r="T31" s="230"/>
      <c r="U31" s="231"/>
      <c r="V31" s="234"/>
      <c r="W31" s="235"/>
      <c r="X31" s="230"/>
      <c r="Y31" s="235"/>
      <c r="Z31" s="230"/>
      <c r="AA31" s="231"/>
      <c r="AB31" s="234"/>
      <c r="AC31" s="235"/>
      <c r="AD31" s="230"/>
      <c r="AE31" s="235"/>
      <c r="AF31" s="230"/>
      <c r="AG31" s="231"/>
      <c r="AH31" s="234"/>
      <c r="AI31" s="235"/>
      <c r="AJ31" s="230"/>
      <c r="AK31" s="235"/>
      <c r="AL31" s="230"/>
      <c r="AM31" s="231"/>
      <c r="AN31" s="1"/>
      <c r="AO31" s="256"/>
      <c r="AP31" s="147"/>
      <c r="AQ31" s="147"/>
      <c r="AR31" s="147"/>
      <c r="AS31" s="147"/>
      <c r="AT31" s="257"/>
      <c r="AU31" s="1"/>
      <c r="AV31" s="1"/>
      <c r="AW31" s="1"/>
      <c r="AX31" s="1"/>
      <c r="AY31" s="1"/>
      <c r="AZ31" s="1"/>
      <c r="BA31" s="1"/>
      <c r="BB31" s="1"/>
      <c r="BC31" s="1"/>
      <c r="BD31" s="1"/>
      <c r="BE31" s="1"/>
      <c r="BF31" s="1"/>
      <c r="BG31" s="1"/>
      <c r="BH31" s="1"/>
      <c r="BI31" s="1"/>
    </row>
    <row r="32" spans="1:61" ht="15.75" customHeight="1" x14ac:dyDescent="0.25">
      <c r="A32" s="1"/>
      <c r="B32" s="273"/>
      <c r="C32" s="147"/>
      <c r="D32" s="148"/>
      <c r="E32" s="159"/>
      <c r="F32" s="147"/>
      <c r="G32" s="147"/>
      <c r="H32" s="147"/>
      <c r="I32" s="147"/>
      <c r="J32" s="268" t="e">
        <f>IF(AND('Mapa final'!#REF!="Baja",'Mapa final'!#REF!="Leve"),CONCATENATE("R",'Mapa final'!#REF!),"")</f>
        <v>#REF!</v>
      </c>
      <c r="K32" s="233"/>
      <c r="L32" s="250" t="e">
        <f>IF(AND('Mapa final'!#REF!="Baja",'Mapa final'!#REF!="Leve"),CONCATENATE("R",'Mapa final'!#REF!),"")</f>
        <v>#REF!</v>
      </c>
      <c r="M32" s="233"/>
      <c r="N32" s="250" t="e">
        <f>IF(AND('Mapa final'!#REF!="Baja",'Mapa final'!#REF!="Leve"),CONCATENATE("R",'Mapa final'!#REF!),"")</f>
        <v>#REF!</v>
      </c>
      <c r="O32" s="229"/>
      <c r="P32" s="251" t="e">
        <f>IF(AND('Mapa final'!#REF!="Baja",'Mapa final'!#REF!="Menor"),CONCATENATE("R",'Mapa final'!#REF!),"")</f>
        <v>#REF!</v>
      </c>
      <c r="Q32" s="233"/>
      <c r="R32" s="251" t="e">
        <f>IF(AND('Mapa final'!#REF!="Baja",'Mapa final'!#REF!="Menor"),CONCATENATE("R",'Mapa final'!#REF!),"")</f>
        <v>#REF!</v>
      </c>
      <c r="S32" s="233"/>
      <c r="T32" s="251" t="e">
        <f>IF(AND('Mapa final'!#REF!="Baja",'Mapa final'!#REF!="Menor"),CONCATENATE("R",'Mapa final'!#REF!),"")</f>
        <v>#REF!</v>
      </c>
      <c r="U32" s="229"/>
      <c r="V32" s="252" t="e">
        <f>IF(AND('Mapa final'!#REF!="Baja",'Mapa final'!#REF!="Moderado"),CONCATENATE("R",'Mapa final'!#REF!),"")</f>
        <v>#REF!</v>
      </c>
      <c r="W32" s="233"/>
      <c r="X32" s="251" t="e">
        <f>IF(AND('Mapa final'!#REF!="Baja",'Mapa final'!#REF!="Moderado"),CONCATENATE("R",'Mapa final'!#REF!),"")</f>
        <v>#REF!</v>
      </c>
      <c r="Y32" s="233"/>
      <c r="Z32" s="251" t="e">
        <f>IF(AND('Mapa final'!#REF!="Baja",'Mapa final'!#REF!="Moderado"),CONCATENATE("R",'Mapa final'!#REF!),"")</f>
        <v>#REF!</v>
      </c>
      <c r="AA32" s="229"/>
      <c r="AB32" s="240" t="e">
        <f>IF(AND('Mapa final'!#REF!="Baja",'Mapa final'!#REF!="Mayor"),CONCATENATE("R",'Mapa final'!#REF!),"")</f>
        <v>#REF!</v>
      </c>
      <c r="AC32" s="233"/>
      <c r="AD32" s="228" t="e">
        <f>IF(AND('Mapa final'!#REF!="Baja",'Mapa final'!#REF!="Mayor"),CONCATENATE("R",'Mapa final'!#REF!),"")</f>
        <v>#REF!</v>
      </c>
      <c r="AE32" s="233"/>
      <c r="AF32" s="228" t="e">
        <f>IF(AND('Mapa final'!#REF!="Baja",'Mapa final'!#REF!="Mayor"),CONCATENATE("R",'Mapa final'!#REF!),"")</f>
        <v>#REF!</v>
      </c>
      <c r="AG32" s="229"/>
      <c r="AH32" s="232" t="e">
        <f>IF(AND('Mapa final'!#REF!="Baja",'Mapa final'!#REF!="Catastrófico"),CONCATENATE("R",'Mapa final'!#REF!),"")</f>
        <v>#REF!</v>
      </c>
      <c r="AI32" s="233"/>
      <c r="AJ32" s="236" t="e">
        <f>IF(AND('Mapa final'!#REF!="Baja",'Mapa final'!#REF!="Catastrófico"),CONCATENATE("R",'Mapa final'!#REF!),"")</f>
        <v>#REF!</v>
      </c>
      <c r="AK32" s="233"/>
      <c r="AL32" s="236" t="e">
        <f>IF(AND('Mapa final'!#REF!="Baja",'Mapa final'!#REF!="Catastrófico"),CONCATENATE("R",'Mapa final'!#REF!),"")</f>
        <v>#REF!</v>
      </c>
      <c r="AM32" s="229"/>
      <c r="AN32" s="1"/>
      <c r="AO32" s="256"/>
      <c r="AP32" s="147"/>
      <c r="AQ32" s="147"/>
      <c r="AR32" s="147"/>
      <c r="AS32" s="147"/>
      <c r="AT32" s="257"/>
      <c r="AU32" s="1"/>
      <c r="AV32" s="1"/>
      <c r="AW32" s="1"/>
      <c r="AX32" s="1"/>
      <c r="AY32" s="1"/>
      <c r="AZ32" s="1"/>
      <c r="BA32" s="1"/>
      <c r="BB32" s="1"/>
      <c r="BC32" s="1"/>
      <c r="BD32" s="1"/>
      <c r="BE32" s="1"/>
      <c r="BF32" s="1"/>
      <c r="BG32" s="1"/>
      <c r="BH32" s="1"/>
      <c r="BI32" s="1"/>
    </row>
    <row r="33" spans="1:61" ht="15.75" customHeight="1" x14ac:dyDescent="0.25">
      <c r="A33" s="1"/>
      <c r="B33" s="273"/>
      <c r="C33" s="147"/>
      <c r="D33" s="148"/>
      <c r="E33" s="159"/>
      <c r="F33" s="147"/>
      <c r="G33" s="147"/>
      <c r="H33" s="147"/>
      <c r="I33" s="147"/>
      <c r="J33" s="234"/>
      <c r="K33" s="235"/>
      <c r="L33" s="230"/>
      <c r="M33" s="235"/>
      <c r="N33" s="230"/>
      <c r="O33" s="231"/>
      <c r="P33" s="230"/>
      <c r="Q33" s="235"/>
      <c r="R33" s="230"/>
      <c r="S33" s="235"/>
      <c r="T33" s="230"/>
      <c r="U33" s="231"/>
      <c r="V33" s="234"/>
      <c r="W33" s="235"/>
      <c r="X33" s="230"/>
      <c r="Y33" s="235"/>
      <c r="Z33" s="230"/>
      <c r="AA33" s="231"/>
      <c r="AB33" s="234"/>
      <c r="AC33" s="235"/>
      <c r="AD33" s="230"/>
      <c r="AE33" s="235"/>
      <c r="AF33" s="230"/>
      <c r="AG33" s="231"/>
      <c r="AH33" s="234"/>
      <c r="AI33" s="235"/>
      <c r="AJ33" s="230"/>
      <c r="AK33" s="235"/>
      <c r="AL33" s="230"/>
      <c r="AM33" s="231"/>
      <c r="AN33" s="1"/>
      <c r="AO33" s="256"/>
      <c r="AP33" s="147"/>
      <c r="AQ33" s="147"/>
      <c r="AR33" s="147"/>
      <c r="AS33" s="147"/>
      <c r="AT33" s="257"/>
      <c r="AU33" s="1"/>
      <c r="AV33" s="1"/>
      <c r="AW33" s="1"/>
      <c r="AX33" s="1"/>
      <c r="AY33" s="1"/>
      <c r="AZ33" s="1"/>
      <c r="BA33" s="1"/>
      <c r="BB33" s="1"/>
      <c r="BC33" s="1"/>
      <c r="BD33" s="1"/>
      <c r="BE33" s="1"/>
      <c r="BF33" s="1"/>
      <c r="BG33" s="1"/>
      <c r="BH33" s="1"/>
      <c r="BI33" s="1"/>
    </row>
    <row r="34" spans="1:61" ht="15.75" customHeight="1" x14ac:dyDescent="0.25">
      <c r="A34" s="1"/>
      <c r="B34" s="273"/>
      <c r="C34" s="147"/>
      <c r="D34" s="148"/>
      <c r="E34" s="159"/>
      <c r="F34" s="147"/>
      <c r="G34" s="147"/>
      <c r="H34" s="147"/>
      <c r="I34" s="147"/>
      <c r="J34" s="268" t="e">
        <f>IF(AND('Mapa final'!#REF!="Baja",'Mapa final'!#REF!="Leve"),CONCATENATE("R",'Mapa final'!#REF!),"")</f>
        <v>#REF!</v>
      </c>
      <c r="K34" s="233"/>
      <c r="L34" s="250" t="e">
        <f>IF(AND('Mapa final'!#REF!="Baja",'Mapa final'!#REF!="Leve"),CONCATENATE("R",'Mapa final'!#REF!),"")</f>
        <v>#REF!</v>
      </c>
      <c r="M34" s="233"/>
      <c r="N34" s="250" t="e">
        <f>IF(AND('Mapa final'!#REF!="Baja",'Mapa final'!#REF!="Leve"),CONCATENATE("R",'Mapa final'!#REF!),"")</f>
        <v>#REF!</v>
      </c>
      <c r="O34" s="229"/>
      <c r="P34" s="251" t="e">
        <f>IF(AND('Mapa final'!#REF!="Baja",'Mapa final'!#REF!="Menor"),CONCATENATE("R",'Mapa final'!#REF!),"")</f>
        <v>#REF!</v>
      </c>
      <c r="Q34" s="233"/>
      <c r="R34" s="251" t="e">
        <f>IF(AND('Mapa final'!#REF!="Baja",'Mapa final'!#REF!="Menor"),CONCATENATE("R",'Mapa final'!#REF!),"")</f>
        <v>#REF!</v>
      </c>
      <c r="S34" s="233"/>
      <c r="T34" s="251" t="e">
        <f>IF(AND('Mapa final'!#REF!="Baja",'Mapa final'!#REF!="Menor"),CONCATENATE("R",'Mapa final'!#REF!),"")</f>
        <v>#REF!</v>
      </c>
      <c r="U34" s="229"/>
      <c r="V34" s="252" t="e">
        <f>IF(AND('Mapa final'!#REF!="Baja",'Mapa final'!#REF!="Moderado"),CONCATENATE("R",'Mapa final'!#REF!),"")</f>
        <v>#REF!</v>
      </c>
      <c r="W34" s="233"/>
      <c r="X34" s="251" t="e">
        <f>IF(AND('Mapa final'!#REF!="Baja",'Mapa final'!#REF!="Moderado"),CONCATENATE("R",'Mapa final'!#REF!),"")</f>
        <v>#REF!</v>
      </c>
      <c r="Y34" s="233"/>
      <c r="Z34" s="251" t="e">
        <f>IF(AND('Mapa final'!#REF!="Baja",'Mapa final'!#REF!="Moderado"),CONCATENATE("R",'Mapa final'!#REF!),"")</f>
        <v>#REF!</v>
      </c>
      <c r="AA34" s="229"/>
      <c r="AB34" s="240" t="e">
        <f>IF(AND('Mapa final'!#REF!="Baja",'Mapa final'!#REF!="Mayor"),CONCATENATE("R",'Mapa final'!#REF!),"")</f>
        <v>#REF!</v>
      </c>
      <c r="AC34" s="233"/>
      <c r="AD34" s="228" t="e">
        <f>IF(AND('Mapa final'!#REF!="Baja",'Mapa final'!#REF!="Mayor"),CONCATENATE("R",'Mapa final'!#REF!),"")</f>
        <v>#REF!</v>
      </c>
      <c r="AE34" s="233"/>
      <c r="AF34" s="228" t="e">
        <f>IF(AND('Mapa final'!#REF!="Baja",'Mapa final'!#REF!="Mayor"),CONCATENATE("R",'Mapa final'!#REF!),"")</f>
        <v>#REF!</v>
      </c>
      <c r="AG34" s="229"/>
      <c r="AH34" s="232" t="e">
        <f>IF(AND('Mapa final'!#REF!="Baja",'Mapa final'!#REF!="Catastrófico"),CONCATENATE("R",'Mapa final'!#REF!),"")</f>
        <v>#REF!</v>
      </c>
      <c r="AI34" s="233"/>
      <c r="AJ34" s="236" t="e">
        <f>IF(AND('Mapa final'!#REF!="Baja",'Mapa final'!#REF!="Catastrófico"),CONCATENATE("R",'Mapa final'!#REF!),"")</f>
        <v>#REF!</v>
      </c>
      <c r="AK34" s="233"/>
      <c r="AL34" s="236" t="e">
        <f>IF(AND('Mapa final'!#REF!="Baja",'Mapa final'!#REF!="Catastrófico"),CONCATENATE("R",'Mapa final'!#REF!),"")</f>
        <v>#REF!</v>
      </c>
      <c r="AM34" s="229"/>
      <c r="AN34" s="1"/>
      <c r="AO34" s="256"/>
      <c r="AP34" s="147"/>
      <c r="AQ34" s="147"/>
      <c r="AR34" s="147"/>
      <c r="AS34" s="147"/>
      <c r="AT34" s="257"/>
      <c r="AU34" s="1"/>
      <c r="AV34" s="1"/>
      <c r="AW34" s="1"/>
      <c r="AX34" s="1"/>
      <c r="AY34" s="1"/>
      <c r="AZ34" s="1"/>
      <c r="BA34" s="1"/>
      <c r="BB34" s="1"/>
      <c r="BC34" s="1"/>
      <c r="BD34" s="1"/>
      <c r="BE34" s="1"/>
      <c r="BF34" s="1"/>
      <c r="BG34" s="1"/>
      <c r="BH34" s="1"/>
      <c r="BI34" s="1"/>
    </row>
    <row r="35" spans="1:61" ht="15.75" customHeight="1" x14ac:dyDescent="0.25">
      <c r="A35" s="1"/>
      <c r="B35" s="273"/>
      <c r="C35" s="147"/>
      <c r="D35" s="148"/>
      <c r="E35" s="159"/>
      <c r="F35" s="147"/>
      <c r="G35" s="147"/>
      <c r="H35" s="147"/>
      <c r="I35" s="147"/>
      <c r="J35" s="234"/>
      <c r="K35" s="235"/>
      <c r="L35" s="230"/>
      <c r="M35" s="235"/>
      <c r="N35" s="230"/>
      <c r="O35" s="231"/>
      <c r="P35" s="230"/>
      <c r="Q35" s="235"/>
      <c r="R35" s="230"/>
      <c r="S35" s="235"/>
      <c r="T35" s="230"/>
      <c r="U35" s="231"/>
      <c r="V35" s="234"/>
      <c r="W35" s="235"/>
      <c r="X35" s="230"/>
      <c r="Y35" s="235"/>
      <c r="Z35" s="230"/>
      <c r="AA35" s="231"/>
      <c r="AB35" s="234"/>
      <c r="AC35" s="235"/>
      <c r="AD35" s="230"/>
      <c r="AE35" s="235"/>
      <c r="AF35" s="230"/>
      <c r="AG35" s="231"/>
      <c r="AH35" s="234"/>
      <c r="AI35" s="235"/>
      <c r="AJ35" s="230"/>
      <c r="AK35" s="235"/>
      <c r="AL35" s="230"/>
      <c r="AM35" s="231"/>
      <c r="AN35" s="1"/>
      <c r="AO35" s="256"/>
      <c r="AP35" s="147"/>
      <c r="AQ35" s="147"/>
      <c r="AR35" s="147"/>
      <c r="AS35" s="147"/>
      <c r="AT35" s="257"/>
      <c r="AU35" s="1"/>
      <c r="AV35" s="1"/>
      <c r="AW35" s="1"/>
      <c r="AX35" s="1"/>
      <c r="AY35" s="1"/>
      <c r="AZ35" s="1"/>
      <c r="BA35" s="1"/>
      <c r="BB35" s="1"/>
      <c r="BC35" s="1"/>
      <c r="BD35" s="1"/>
      <c r="BE35" s="1"/>
      <c r="BF35" s="1"/>
      <c r="BG35" s="1"/>
      <c r="BH35" s="1"/>
      <c r="BI35" s="1"/>
    </row>
    <row r="36" spans="1:61" ht="15.75" customHeight="1" x14ac:dyDescent="0.25">
      <c r="A36" s="1"/>
      <c r="B36" s="273"/>
      <c r="C36" s="147"/>
      <c r="D36" s="148"/>
      <c r="E36" s="159"/>
      <c r="F36" s="147"/>
      <c r="G36" s="147"/>
      <c r="H36" s="147"/>
      <c r="I36" s="147"/>
      <c r="J36" s="268" t="e">
        <f>IF(AND('Mapa final'!#REF!="Baja",'Mapa final'!#REF!="Leve"),CONCATENATE("R",'Mapa final'!#REF!),"")</f>
        <v>#REF!</v>
      </c>
      <c r="K36" s="233"/>
      <c r="L36" s="250" t="str">
        <f>IF(AND('Mapa final'!$L$70="Baja",'Mapa final'!$AI$70="Leve"),CONCATENATE("R",'Mapa final'!$A$70),"")</f>
        <v/>
      </c>
      <c r="M36" s="233"/>
      <c r="N36" s="250" t="str">
        <f>IF(AND('Mapa final'!$L$76="Baja",'Mapa final'!$AI$76="Leve"),CONCATENATE("R",'Mapa final'!$A$76),"")</f>
        <v/>
      </c>
      <c r="O36" s="229"/>
      <c r="P36" s="251" t="e">
        <f>IF(AND('Mapa final'!#REF!="Baja",'Mapa final'!#REF!="Menor"),CONCATENATE("R",'Mapa final'!#REF!),"")</f>
        <v>#REF!</v>
      </c>
      <c r="Q36" s="233"/>
      <c r="R36" s="251" t="str">
        <f>IF(AND('Mapa final'!$L$70="Baja",'Mapa final'!$AI$70="Menor"),CONCATENATE("R",'Mapa final'!$A$70),"")</f>
        <v/>
      </c>
      <c r="S36" s="233"/>
      <c r="T36" s="251" t="str">
        <f>IF(AND('Mapa final'!$L$76="Baja",'Mapa final'!$AI$76="Menor"),CONCATENATE("R",'Mapa final'!$A$76),"")</f>
        <v/>
      </c>
      <c r="U36" s="229"/>
      <c r="V36" s="252" t="e">
        <f>IF(AND('Mapa final'!#REF!="Baja",'Mapa final'!#REF!="Moderado"),CONCATENATE("R",'Mapa final'!#REF!),"")</f>
        <v>#REF!</v>
      </c>
      <c r="W36" s="233"/>
      <c r="X36" s="251" t="str">
        <f>IF(AND('Mapa final'!$L$70="Baja",'Mapa final'!$AI$70="Moderado"),CONCATENATE("R",'Mapa final'!$A$70),"")</f>
        <v/>
      </c>
      <c r="Y36" s="233"/>
      <c r="Z36" s="251" t="str">
        <f>IF(AND('Mapa final'!$L$76="Baja",'Mapa final'!$AI$76="Moderado"),CONCATENATE("R",'Mapa final'!$A$76),"")</f>
        <v/>
      </c>
      <c r="AA36" s="229"/>
      <c r="AB36" s="240" t="e">
        <f>IF(AND('Mapa final'!#REF!="Baja",'Mapa final'!#REF!="Mayor"),CONCATENATE("R",'Mapa final'!#REF!),"")</f>
        <v>#REF!</v>
      </c>
      <c r="AC36" s="233"/>
      <c r="AD36" s="228" t="str">
        <f>IF(AND('Mapa final'!$L$70="Baja",'Mapa final'!$AI$70="Mayor"),CONCATENATE("R",'Mapa final'!$A$70),"")</f>
        <v/>
      </c>
      <c r="AE36" s="233"/>
      <c r="AF36" s="228" t="str">
        <f>IF(AND('Mapa final'!$L$76="Baja",'Mapa final'!$AI$76="Mayor"),CONCATENATE("R",'Mapa final'!$A$76),"")</f>
        <v/>
      </c>
      <c r="AG36" s="229"/>
      <c r="AH36" s="232" t="e">
        <f>IF(AND('Mapa final'!#REF!="Baja",'Mapa final'!#REF!="Catastrófico"),CONCATENATE("R",'Mapa final'!#REF!),"")</f>
        <v>#REF!</v>
      </c>
      <c r="AI36" s="233"/>
      <c r="AJ36" s="236" t="str">
        <f>IF(AND('Mapa final'!$L$70="Baja",'Mapa final'!$AI$70="Catastrófico"),CONCATENATE("R",'Mapa final'!$A$70),"")</f>
        <v/>
      </c>
      <c r="AK36" s="233"/>
      <c r="AL36" s="236" t="str">
        <f>IF(AND('Mapa final'!$L$76="Baja",'Mapa final'!$AI$76="Catastrófico"),CONCATENATE("R",'Mapa final'!$A$76),"")</f>
        <v/>
      </c>
      <c r="AM36" s="229"/>
      <c r="AN36" s="1"/>
      <c r="AO36" s="256"/>
      <c r="AP36" s="147"/>
      <c r="AQ36" s="147"/>
      <c r="AR36" s="147"/>
      <c r="AS36" s="147"/>
      <c r="AT36" s="257"/>
      <c r="AU36" s="1"/>
      <c r="AV36" s="1"/>
      <c r="AW36" s="1"/>
      <c r="AX36" s="1"/>
      <c r="AY36" s="1"/>
      <c r="AZ36" s="1"/>
      <c r="BA36" s="1"/>
      <c r="BB36" s="1"/>
      <c r="BC36" s="1"/>
      <c r="BD36" s="1"/>
      <c r="BE36" s="1"/>
      <c r="BF36" s="1"/>
      <c r="BG36" s="1"/>
      <c r="BH36" s="1"/>
      <c r="BI36" s="1"/>
    </row>
    <row r="37" spans="1:61" ht="15.75" customHeight="1" x14ac:dyDescent="0.25">
      <c r="A37" s="1"/>
      <c r="B37" s="273"/>
      <c r="C37" s="147"/>
      <c r="D37" s="148"/>
      <c r="E37" s="242"/>
      <c r="F37" s="266"/>
      <c r="G37" s="266"/>
      <c r="H37" s="266"/>
      <c r="I37" s="266"/>
      <c r="J37" s="242"/>
      <c r="K37" s="243"/>
      <c r="L37" s="244"/>
      <c r="M37" s="243"/>
      <c r="N37" s="244"/>
      <c r="O37" s="245"/>
      <c r="P37" s="244"/>
      <c r="Q37" s="243"/>
      <c r="R37" s="244"/>
      <c r="S37" s="243"/>
      <c r="T37" s="244"/>
      <c r="U37" s="245"/>
      <c r="V37" s="242"/>
      <c r="W37" s="243"/>
      <c r="X37" s="244"/>
      <c r="Y37" s="243"/>
      <c r="Z37" s="244"/>
      <c r="AA37" s="245"/>
      <c r="AB37" s="242"/>
      <c r="AC37" s="243"/>
      <c r="AD37" s="244"/>
      <c r="AE37" s="243"/>
      <c r="AF37" s="244"/>
      <c r="AG37" s="245"/>
      <c r="AH37" s="242"/>
      <c r="AI37" s="243"/>
      <c r="AJ37" s="244"/>
      <c r="AK37" s="243"/>
      <c r="AL37" s="244"/>
      <c r="AM37" s="245"/>
      <c r="AN37" s="1"/>
      <c r="AO37" s="258"/>
      <c r="AP37" s="259"/>
      <c r="AQ37" s="259"/>
      <c r="AR37" s="259"/>
      <c r="AS37" s="259"/>
      <c r="AT37" s="260"/>
      <c r="AU37" s="1"/>
      <c r="AV37" s="1"/>
      <c r="AW37" s="1"/>
      <c r="AX37" s="1"/>
      <c r="AY37" s="1"/>
      <c r="AZ37" s="1"/>
      <c r="BA37" s="1"/>
      <c r="BB37" s="1"/>
      <c r="BC37" s="1"/>
      <c r="BD37" s="1"/>
      <c r="BE37" s="1"/>
      <c r="BF37" s="1"/>
      <c r="BG37" s="1"/>
      <c r="BH37" s="1"/>
      <c r="BI37" s="1"/>
    </row>
    <row r="38" spans="1:61" ht="15.75" customHeight="1" x14ac:dyDescent="0.25">
      <c r="A38" s="1"/>
      <c r="B38" s="273"/>
      <c r="C38" s="147"/>
      <c r="D38" s="148"/>
      <c r="E38" s="264" t="s">
        <v>97</v>
      </c>
      <c r="F38" s="265"/>
      <c r="G38" s="265"/>
      <c r="H38" s="265"/>
      <c r="I38" s="247"/>
      <c r="J38" s="267" t="str">
        <f>IF(AND('Mapa final'!$L$6="Muy Baja",'Mapa final'!$AI$6="Leve"),CONCATENATE("R",'Mapa final'!$A$6),"")</f>
        <v/>
      </c>
      <c r="K38" s="238"/>
      <c r="L38" s="269" t="str">
        <f>IF(AND('Mapa final'!$L$10="Muy Baja",'Mapa final'!$AI$10="Leve"),CONCATENATE("R",'Mapa final'!$A$10),"")</f>
        <v/>
      </c>
      <c r="M38" s="238"/>
      <c r="N38" s="269" t="e">
        <f>IF(AND('Mapa final'!#REF!="Muy Baja",'Mapa final'!#REF!="Leve"),CONCATENATE("R",'Mapa final'!#REF!),"")</f>
        <v>#REF!</v>
      </c>
      <c r="O38" s="247"/>
      <c r="P38" s="267" t="str">
        <f>IF(AND('Mapa final'!$L$6="Muy Baja",'Mapa final'!$AI$6="Menor"),CONCATENATE("R",'Mapa final'!$A$6),"")</f>
        <v/>
      </c>
      <c r="Q38" s="238"/>
      <c r="R38" s="269" t="str">
        <f>IF(AND('Mapa final'!$L$10="Muy Baja",'Mapa final'!$AI$10="Menor"),CONCATENATE("R",'Mapa final'!$A$10),"")</f>
        <v/>
      </c>
      <c r="S38" s="238"/>
      <c r="T38" s="269" t="e">
        <f>IF(AND('Mapa final'!#REF!="Muy Baja",'Mapa final'!#REF!="Menor"),CONCATENATE("R",'Mapa final'!#REF!),"")</f>
        <v>#REF!</v>
      </c>
      <c r="U38" s="247"/>
      <c r="V38" s="248" t="str">
        <f>IF(AND('Mapa final'!$L$6="Muy Baja",'Mapa final'!$AI$6="Moderado"),CONCATENATE("R",'Mapa final'!$A$6),"")</f>
        <v/>
      </c>
      <c r="W38" s="238"/>
      <c r="X38" s="246" t="str">
        <f>IF(AND('Mapa final'!$L$10="Muy Baja",'Mapa final'!$AI$10="Moderado"),CONCATENATE("R",'Mapa final'!$A$10),"")</f>
        <v/>
      </c>
      <c r="Y38" s="238"/>
      <c r="Z38" s="246" t="e">
        <f>IF(AND('Mapa final'!#REF!="Muy Baja",'Mapa final'!#REF!="Moderado"),CONCATENATE("R",'Mapa final'!#REF!),"")</f>
        <v>#REF!</v>
      </c>
      <c r="AA38" s="247"/>
      <c r="AB38" s="237" t="str">
        <f>IF(AND('Mapa final'!$L$6="Muy Baja",'Mapa final'!$AI$6="Mayor"),CONCATENATE("R",'Mapa final'!$A$6),"")</f>
        <v/>
      </c>
      <c r="AC38" s="238"/>
      <c r="AD38" s="239" t="str">
        <f>IF(AND('Mapa final'!$L$10="Muy Baja",'Mapa final'!$AI$10="Mayor"),CONCATENATE("R",'Mapa final'!$A$10),"")</f>
        <v/>
      </c>
      <c r="AE38" s="238"/>
      <c r="AF38" s="239" t="e">
        <f>IF(AND('Mapa final'!#REF!="Muy Baja",'Mapa final'!#REF!="Mayor"),CONCATENATE("R",'Mapa final'!#REF!),"")</f>
        <v>#REF!</v>
      </c>
      <c r="AG38" s="247"/>
      <c r="AH38" s="249" t="str">
        <f>IF(AND('Mapa final'!$L$6="Muy Baja",'Mapa final'!$AI$6="Catastrófico"),CONCATENATE("R",'Mapa final'!$A$6),"")</f>
        <v/>
      </c>
      <c r="AI38" s="238"/>
      <c r="AJ38" s="241" t="str">
        <f>IF(AND('Mapa final'!$L$10="Muy Baja",'Mapa final'!$AI$10="Catastrófico"),CONCATENATE("R",'Mapa final'!$A$10),"")</f>
        <v/>
      </c>
      <c r="AK38" s="238"/>
      <c r="AL38" s="241" t="e">
        <f>IF(AND('Mapa final'!#REF!="Muy Baja",'Mapa final'!#REF!="Catastrófico"),CONCATENATE("R",'Mapa final'!#REF!),"")</f>
        <v>#REF!</v>
      </c>
      <c r="AM38" s="247"/>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73"/>
      <c r="C39" s="147"/>
      <c r="D39" s="148"/>
      <c r="E39" s="159"/>
      <c r="F39" s="147"/>
      <c r="G39" s="147"/>
      <c r="H39" s="147"/>
      <c r="I39" s="148"/>
      <c r="J39" s="234"/>
      <c r="K39" s="235"/>
      <c r="L39" s="230"/>
      <c r="M39" s="235"/>
      <c r="N39" s="230"/>
      <c r="O39" s="231"/>
      <c r="P39" s="234"/>
      <c r="Q39" s="235"/>
      <c r="R39" s="230"/>
      <c r="S39" s="235"/>
      <c r="T39" s="230"/>
      <c r="U39" s="231"/>
      <c r="V39" s="234"/>
      <c r="W39" s="235"/>
      <c r="X39" s="230"/>
      <c r="Y39" s="235"/>
      <c r="Z39" s="230"/>
      <c r="AA39" s="231"/>
      <c r="AB39" s="234"/>
      <c r="AC39" s="235"/>
      <c r="AD39" s="230"/>
      <c r="AE39" s="235"/>
      <c r="AF39" s="230"/>
      <c r="AG39" s="231"/>
      <c r="AH39" s="234"/>
      <c r="AI39" s="235"/>
      <c r="AJ39" s="230"/>
      <c r="AK39" s="235"/>
      <c r="AL39" s="230"/>
      <c r="AM39" s="23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73"/>
      <c r="C40" s="147"/>
      <c r="D40" s="148"/>
      <c r="E40" s="159"/>
      <c r="F40" s="147"/>
      <c r="G40" s="147"/>
      <c r="H40" s="147"/>
      <c r="I40" s="148"/>
      <c r="J40" s="268" t="e">
        <f>IF(AND('Mapa final'!#REF!="Muy Baja",'Mapa final'!#REF!="Leve"),CONCATENATE("R",'Mapa final'!#REF!),"")</f>
        <v>#REF!</v>
      </c>
      <c r="K40" s="233"/>
      <c r="L40" s="250" t="e">
        <f>IF(AND('Mapa final'!#REF!="Muy Baja",'Mapa final'!#REF!="Leve"),CONCATENATE("R",'Mapa final'!#REF!),"")</f>
        <v>#REF!</v>
      </c>
      <c r="M40" s="233"/>
      <c r="N40" s="250" t="e">
        <f>IF(AND('Mapa final'!#REF!="Muy Baja",'Mapa final'!#REF!="Leve"),CONCATENATE("R",'Mapa final'!#REF!),"")</f>
        <v>#REF!</v>
      </c>
      <c r="O40" s="229"/>
      <c r="P40" s="268" t="e">
        <f>IF(AND('Mapa final'!#REF!="Muy Baja",'Mapa final'!#REF!="Menor"),CONCATENATE("R",'Mapa final'!#REF!),"")</f>
        <v>#REF!</v>
      </c>
      <c r="Q40" s="233"/>
      <c r="R40" s="250" t="e">
        <f>IF(AND('Mapa final'!#REF!="Muy Baja",'Mapa final'!#REF!="Menor"),CONCATENATE("R",'Mapa final'!#REF!),"")</f>
        <v>#REF!</v>
      </c>
      <c r="S40" s="233"/>
      <c r="T40" s="250" t="e">
        <f>IF(AND('Mapa final'!#REF!="Muy Baja",'Mapa final'!#REF!="Menor"),CONCATENATE("R",'Mapa final'!#REF!),"")</f>
        <v>#REF!</v>
      </c>
      <c r="U40" s="229"/>
      <c r="V40" s="252" t="e">
        <f>IF(AND('Mapa final'!#REF!="Muy Baja",'Mapa final'!#REF!="Moderado"),CONCATENATE("R",'Mapa final'!#REF!),"")</f>
        <v>#REF!</v>
      </c>
      <c r="W40" s="233"/>
      <c r="X40" s="251" t="e">
        <f>IF(AND('Mapa final'!#REF!="Muy Baja",'Mapa final'!#REF!="Moderado"),CONCATENATE("R",'Mapa final'!#REF!),"")</f>
        <v>#REF!</v>
      </c>
      <c r="Y40" s="233"/>
      <c r="Z40" s="251" t="e">
        <f>IF(AND('Mapa final'!#REF!="Muy Baja",'Mapa final'!#REF!="Moderado"),CONCATENATE("R",'Mapa final'!#REF!),"")</f>
        <v>#REF!</v>
      </c>
      <c r="AA40" s="229"/>
      <c r="AB40" s="240" t="e">
        <f>IF(AND('Mapa final'!#REF!="Muy Baja",'Mapa final'!#REF!="Mayor"),CONCATENATE("R",'Mapa final'!#REF!),"")</f>
        <v>#REF!</v>
      </c>
      <c r="AC40" s="233"/>
      <c r="AD40" s="228" t="e">
        <f>IF(AND('Mapa final'!#REF!="Muy Baja",'Mapa final'!#REF!="Mayor"),CONCATENATE("R",'Mapa final'!#REF!),"")</f>
        <v>#REF!</v>
      </c>
      <c r="AE40" s="233"/>
      <c r="AF40" s="228" t="e">
        <f>IF(AND('Mapa final'!#REF!="Muy Baja",'Mapa final'!#REF!="Mayor"),CONCATENATE("R",'Mapa final'!#REF!),"")</f>
        <v>#REF!</v>
      </c>
      <c r="AG40" s="229"/>
      <c r="AH40" s="232" t="e">
        <f>IF(AND('Mapa final'!#REF!="Muy Baja",'Mapa final'!#REF!="Catastrófico"),CONCATENATE("R",'Mapa final'!#REF!),"")</f>
        <v>#REF!</v>
      </c>
      <c r="AI40" s="233"/>
      <c r="AJ40" s="236" t="e">
        <f>IF(AND('Mapa final'!#REF!="Muy Baja",'Mapa final'!#REF!="Catastrófico"),CONCATENATE("R",'Mapa final'!#REF!),"")</f>
        <v>#REF!</v>
      </c>
      <c r="AK40" s="233"/>
      <c r="AL40" s="236" t="e">
        <f>IF(AND('Mapa final'!#REF!="Muy Baja",'Mapa final'!#REF!="Catastrófico"),CONCATENATE("R",'Mapa final'!#REF!),"")</f>
        <v>#REF!</v>
      </c>
      <c r="AM40" s="229"/>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73"/>
      <c r="C41" s="147"/>
      <c r="D41" s="148"/>
      <c r="E41" s="159"/>
      <c r="F41" s="147"/>
      <c r="G41" s="147"/>
      <c r="H41" s="147"/>
      <c r="I41" s="148"/>
      <c r="J41" s="234"/>
      <c r="K41" s="235"/>
      <c r="L41" s="230"/>
      <c r="M41" s="235"/>
      <c r="N41" s="230"/>
      <c r="O41" s="231"/>
      <c r="P41" s="234"/>
      <c r="Q41" s="235"/>
      <c r="R41" s="230"/>
      <c r="S41" s="235"/>
      <c r="T41" s="230"/>
      <c r="U41" s="231"/>
      <c r="V41" s="234"/>
      <c r="W41" s="235"/>
      <c r="X41" s="230"/>
      <c r="Y41" s="235"/>
      <c r="Z41" s="230"/>
      <c r="AA41" s="231"/>
      <c r="AB41" s="234"/>
      <c r="AC41" s="235"/>
      <c r="AD41" s="230"/>
      <c r="AE41" s="235"/>
      <c r="AF41" s="230"/>
      <c r="AG41" s="231"/>
      <c r="AH41" s="234"/>
      <c r="AI41" s="235"/>
      <c r="AJ41" s="230"/>
      <c r="AK41" s="235"/>
      <c r="AL41" s="230"/>
      <c r="AM41" s="23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73"/>
      <c r="C42" s="147"/>
      <c r="D42" s="148"/>
      <c r="E42" s="159"/>
      <c r="F42" s="147"/>
      <c r="G42" s="147"/>
      <c r="H42" s="147"/>
      <c r="I42" s="148"/>
      <c r="J42" s="268" t="e">
        <f>IF(AND('Mapa final'!#REF!="Muy Baja",'Mapa final'!#REF!="Leve"),CONCATENATE("R",'Mapa final'!#REF!),"")</f>
        <v>#REF!</v>
      </c>
      <c r="K42" s="233"/>
      <c r="L42" s="250" t="e">
        <f>IF(AND('Mapa final'!#REF!="Muy Baja",'Mapa final'!#REF!="Leve"),CONCATENATE("R",'Mapa final'!#REF!),"")</f>
        <v>#REF!</v>
      </c>
      <c r="M42" s="233"/>
      <c r="N42" s="250" t="e">
        <f>IF(AND('Mapa final'!#REF!="Muy Baja",'Mapa final'!#REF!="Leve"),CONCATENATE("R",'Mapa final'!#REF!),"")</f>
        <v>#REF!</v>
      </c>
      <c r="O42" s="229"/>
      <c r="P42" s="268" t="e">
        <f>IF(AND('Mapa final'!#REF!="Muy Baja",'Mapa final'!#REF!="Menor"),CONCATENATE("R",'Mapa final'!#REF!),"")</f>
        <v>#REF!</v>
      </c>
      <c r="Q42" s="233"/>
      <c r="R42" s="250" t="e">
        <f>IF(AND('Mapa final'!#REF!="Muy Baja",'Mapa final'!#REF!="Menor"),CONCATENATE("R",'Mapa final'!#REF!),"")</f>
        <v>#REF!</v>
      </c>
      <c r="S42" s="233"/>
      <c r="T42" s="250" t="e">
        <f>IF(AND('Mapa final'!#REF!="Muy Baja",'Mapa final'!#REF!="Menor"),CONCATENATE("R",'Mapa final'!#REF!),"")</f>
        <v>#REF!</v>
      </c>
      <c r="U42" s="229"/>
      <c r="V42" s="252" t="e">
        <f>IF(AND('Mapa final'!#REF!="Muy Baja",'Mapa final'!#REF!="Moderado"),CONCATENATE("R",'Mapa final'!#REF!),"")</f>
        <v>#REF!</v>
      </c>
      <c r="W42" s="233"/>
      <c r="X42" s="251" t="e">
        <f>IF(AND('Mapa final'!#REF!="Muy Baja",'Mapa final'!#REF!="Moderado"),CONCATENATE("R",'Mapa final'!#REF!),"")</f>
        <v>#REF!</v>
      </c>
      <c r="Y42" s="233"/>
      <c r="Z42" s="251" t="e">
        <f>IF(AND('Mapa final'!#REF!="Muy Baja",'Mapa final'!#REF!="Moderado"),CONCATENATE("R",'Mapa final'!#REF!),"")</f>
        <v>#REF!</v>
      </c>
      <c r="AA42" s="229"/>
      <c r="AB42" s="240" t="e">
        <f>IF(AND('Mapa final'!#REF!="Muy Baja",'Mapa final'!#REF!="Mayor"),CONCATENATE("R",'Mapa final'!#REF!),"")</f>
        <v>#REF!</v>
      </c>
      <c r="AC42" s="233"/>
      <c r="AD42" s="228" t="e">
        <f>IF(AND('Mapa final'!#REF!="Muy Baja",'Mapa final'!#REF!="Mayor"),CONCATENATE("R",'Mapa final'!#REF!),"")</f>
        <v>#REF!</v>
      </c>
      <c r="AE42" s="233"/>
      <c r="AF42" s="228" t="e">
        <f>IF(AND('Mapa final'!#REF!="Muy Baja",'Mapa final'!#REF!="Mayor"),CONCATENATE("R",'Mapa final'!#REF!),"")</f>
        <v>#REF!</v>
      </c>
      <c r="AG42" s="229"/>
      <c r="AH42" s="232" t="e">
        <f>IF(AND('Mapa final'!#REF!="Muy Baja",'Mapa final'!#REF!="Catastrófico"),CONCATENATE("R",'Mapa final'!#REF!),"")</f>
        <v>#REF!</v>
      </c>
      <c r="AI42" s="233"/>
      <c r="AJ42" s="236" t="e">
        <f>IF(AND('Mapa final'!#REF!="Muy Baja",'Mapa final'!#REF!="Catastrófico"),CONCATENATE("R",'Mapa final'!#REF!),"")</f>
        <v>#REF!</v>
      </c>
      <c r="AK42" s="233"/>
      <c r="AL42" s="236" t="e">
        <f>IF(AND('Mapa final'!#REF!="Muy Baja",'Mapa final'!#REF!="Catastrófico"),CONCATENATE("R",'Mapa final'!#REF!),"")</f>
        <v>#REF!</v>
      </c>
      <c r="AM42" s="229"/>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73"/>
      <c r="C43" s="147"/>
      <c r="D43" s="148"/>
      <c r="E43" s="159"/>
      <c r="F43" s="147"/>
      <c r="G43" s="147"/>
      <c r="H43" s="147"/>
      <c r="I43" s="148"/>
      <c r="J43" s="234"/>
      <c r="K43" s="235"/>
      <c r="L43" s="230"/>
      <c r="M43" s="235"/>
      <c r="N43" s="230"/>
      <c r="O43" s="231"/>
      <c r="P43" s="234"/>
      <c r="Q43" s="235"/>
      <c r="R43" s="230"/>
      <c r="S43" s="235"/>
      <c r="T43" s="230"/>
      <c r="U43" s="231"/>
      <c r="V43" s="234"/>
      <c r="W43" s="235"/>
      <c r="X43" s="230"/>
      <c r="Y43" s="235"/>
      <c r="Z43" s="230"/>
      <c r="AA43" s="231"/>
      <c r="AB43" s="234"/>
      <c r="AC43" s="235"/>
      <c r="AD43" s="230"/>
      <c r="AE43" s="235"/>
      <c r="AF43" s="230"/>
      <c r="AG43" s="231"/>
      <c r="AH43" s="234"/>
      <c r="AI43" s="235"/>
      <c r="AJ43" s="230"/>
      <c r="AK43" s="235"/>
      <c r="AL43" s="230"/>
      <c r="AM43" s="23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73"/>
      <c r="C44" s="147"/>
      <c r="D44" s="148"/>
      <c r="E44" s="159"/>
      <c r="F44" s="147"/>
      <c r="G44" s="147"/>
      <c r="H44" s="147"/>
      <c r="I44" s="148"/>
      <c r="J44" s="268" t="e">
        <f>IF(AND('Mapa final'!#REF!="Muy Baja",'Mapa final'!#REF!="Leve"),CONCATENATE("R",'Mapa final'!#REF!),"")</f>
        <v>#REF!</v>
      </c>
      <c r="K44" s="233"/>
      <c r="L44" s="250" t="str">
        <f>IF(AND('Mapa final'!$L$70="Muy Baja",'Mapa final'!$AI$70="Leve"),CONCATENATE("R",'Mapa final'!$A$70),"")</f>
        <v/>
      </c>
      <c r="M44" s="233"/>
      <c r="N44" s="250" t="str">
        <f>IF(AND('Mapa final'!$L$76="Muy Baja",'Mapa final'!$AI$76="Leve"),CONCATENATE("R",'Mapa final'!$A$76),"")</f>
        <v/>
      </c>
      <c r="O44" s="229"/>
      <c r="P44" s="268" t="e">
        <f>IF(AND('Mapa final'!#REF!="Muy Baja",'Mapa final'!#REF!="Menor"),CONCATENATE("R",'Mapa final'!#REF!),"")</f>
        <v>#REF!</v>
      </c>
      <c r="Q44" s="233"/>
      <c r="R44" s="250" t="str">
        <f>IF(AND('Mapa final'!$L$70="Muy Baja",'Mapa final'!$AI$70="Menor"),CONCATENATE("R",'Mapa final'!$A$70),"")</f>
        <v/>
      </c>
      <c r="S44" s="233"/>
      <c r="T44" s="250" t="str">
        <f>IF(AND('Mapa final'!$L$76="Muy Baja",'Mapa final'!$AI$76="Menor"),CONCATENATE("R",'Mapa final'!$A$76),"")</f>
        <v/>
      </c>
      <c r="U44" s="229"/>
      <c r="V44" s="252" t="e">
        <f>IF(AND('Mapa final'!#REF!="Muy Baja",'Mapa final'!#REF!="Moderado"),CONCATENATE("R",'Mapa final'!#REF!),"")</f>
        <v>#REF!</v>
      </c>
      <c r="W44" s="233"/>
      <c r="X44" s="251" t="str">
        <f>IF(AND('Mapa final'!$L$70="Muy Baja",'Mapa final'!$AI$70="Moderado"),CONCATENATE("R",'Mapa final'!$A$70),"")</f>
        <v/>
      </c>
      <c r="Y44" s="233"/>
      <c r="Z44" s="251" t="str">
        <f>IF(AND('Mapa final'!$L$76="Muy Baja",'Mapa final'!$AI$76="Moderado"),CONCATENATE("R",'Mapa final'!$A$76),"")</f>
        <v/>
      </c>
      <c r="AA44" s="229"/>
      <c r="AB44" s="240" t="e">
        <f>IF(AND('Mapa final'!#REF!="Muy Baja",'Mapa final'!#REF!="Mayor"),CONCATENATE("R",'Mapa final'!#REF!),"")</f>
        <v>#REF!</v>
      </c>
      <c r="AC44" s="233"/>
      <c r="AD44" s="228" t="str">
        <f>IF(AND('Mapa final'!$L$70="Muy Baja",'Mapa final'!$AI$70="Mayor"),CONCATENATE("R",'Mapa final'!$A$70),"")</f>
        <v/>
      </c>
      <c r="AE44" s="233"/>
      <c r="AF44" s="228" t="str">
        <f>IF(AND('Mapa final'!$L$76="Muy Baja",'Mapa final'!$AI$76="Mayor"),CONCATENATE("R",'Mapa final'!$A$76),"")</f>
        <v/>
      </c>
      <c r="AG44" s="229"/>
      <c r="AH44" s="232" t="e">
        <f>IF(AND('Mapa final'!#REF!="Muy Baja",'Mapa final'!#REF!="Catastrófico"),CONCATENATE("R",'Mapa final'!#REF!),"")</f>
        <v>#REF!</v>
      </c>
      <c r="AI44" s="233"/>
      <c r="AJ44" s="236" t="str">
        <f>IF(AND('Mapa final'!$L$70="Muy Baja",'Mapa final'!$AI$70="Catastrófico"),CONCATENATE("R",'Mapa final'!$A$70),"")</f>
        <v/>
      </c>
      <c r="AK44" s="233"/>
      <c r="AL44" s="236" t="str">
        <f>IF(AND('Mapa final'!$L$76="Muy Baja",'Mapa final'!$AI$76="Catastrófico"),CONCATENATE("R",'Mapa final'!$A$76),"")</f>
        <v/>
      </c>
      <c r="AM44" s="229"/>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30"/>
      <c r="C45" s="275"/>
      <c r="D45" s="231"/>
      <c r="E45" s="242"/>
      <c r="F45" s="266"/>
      <c r="G45" s="266"/>
      <c r="H45" s="266"/>
      <c r="I45" s="245"/>
      <c r="J45" s="242"/>
      <c r="K45" s="243"/>
      <c r="L45" s="244"/>
      <c r="M45" s="243"/>
      <c r="N45" s="244"/>
      <c r="O45" s="245"/>
      <c r="P45" s="242"/>
      <c r="Q45" s="243"/>
      <c r="R45" s="244"/>
      <c r="S45" s="243"/>
      <c r="T45" s="244"/>
      <c r="U45" s="245"/>
      <c r="V45" s="242"/>
      <c r="W45" s="243"/>
      <c r="X45" s="244"/>
      <c r="Y45" s="243"/>
      <c r="Z45" s="244"/>
      <c r="AA45" s="245"/>
      <c r="AB45" s="242"/>
      <c r="AC45" s="243"/>
      <c r="AD45" s="244"/>
      <c r="AE45" s="243"/>
      <c r="AF45" s="244"/>
      <c r="AG45" s="245"/>
      <c r="AH45" s="242"/>
      <c r="AI45" s="243"/>
      <c r="AJ45" s="244"/>
      <c r="AK45" s="243"/>
      <c r="AL45" s="244"/>
      <c r="AM45" s="245"/>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64" t="s">
        <v>98</v>
      </c>
      <c r="K46" s="265"/>
      <c r="L46" s="265"/>
      <c r="M46" s="265"/>
      <c r="N46" s="265"/>
      <c r="O46" s="247"/>
      <c r="P46" s="264" t="s">
        <v>99</v>
      </c>
      <c r="Q46" s="265"/>
      <c r="R46" s="265"/>
      <c r="S46" s="265"/>
      <c r="T46" s="265"/>
      <c r="U46" s="247"/>
      <c r="V46" s="264" t="s">
        <v>100</v>
      </c>
      <c r="W46" s="265"/>
      <c r="X46" s="265"/>
      <c r="Y46" s="265"/>
      <c r="Z46" s="265"/>
      <c r="AA46" s="247"/>
      <c r="AB46" s="264" t="s">
        <v>101</v>
      </c>
      <c r="AC46" s="265"/>
      <c r="AD46" s="265"/>
      <c r="AE46" s="265"/>
      <c r="AF46" s="265"/>
      <c r="AG46" s="247"/>
      <c r="AH46" s="264" t="s">
        <v>102</v>
      </c>
      <c r="AI46" s="265"/>
      <c r="AJ46" s="265"/>
      <c r="AK46" s="265"/>
      <c r="AL46" s="265"/>
      <c r="AM46" s="247"/>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9"/>
      <c r="K47" s="147"/>
      <c r="L47" s="147"/>
      <c r="M47" s="147"/>
      <c r="N47" s="147"/>
      <c r="O47" s="148"/>
      <c r="P47" s="159"/>
      <c r="Q47" s="147"/>
      <c r="R47" s="147"/>
      <c r="S47" s="147"/>
      <c r="T47" s="147"/>
      <c r="U47" s="148"/>
      <c r="V47" s="159"/>
      <c r="W47" s="147"/>
      <c r="X47" s="147"/>
      <c r="Y47" s="147"/>
      <c r="Z47" s="147"/>
      <c r="AA47" s="148"/>
      <c r="AB47" s="159"/>
      <c r="AC47" s="147"/>
      <c r="AD47" s="147"/>
      <c r="AE47" s="147"/>
      <c r="AF47" s="147"/>
      <c r="AG47" s="148"/>
      <c r="AH47" s="159"/>
      <c r="AI47" s="147"/>
      <c r="AJ47" s="147"/>
      <c r="AK47" s="147"/>
      <c r="AL47" s="147"/>
      <c r="AM47" s="148"/>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9"/>
      <c r="K48" s="147"/>
      <c r="L48" s="147"/>
      <c r="M48" s="147"/>
      <c r="N48" s="147"/>
      <c r="O48" s="148"/>
      <c r="P48" s="159"/>
      <c r="Q48" s="147"/>
      <c r="R48" s="147"/>
      <c r="S48" s="147"/>
      <c r="T48" s="147"/>
      <c r="U48" s="148"/>
      <c r="V48" s="159"/>
      <c r="W48" s="147"/>
      <c r="X48" s="147"/>
      <c r="Y48" s="147"/>
      <c r="Z48" s="147"/>
      <c r="AA48" s="148"/>
      <c r="AB48" s="159"/>
      <c r="AC48" s="147"/>
      <c r="AD48" s="147"/>
      <c r="AE48" s="147"/>
      <c r="AF48" s="147"/>
      <c r="AG48" s="148"/>
      <c r="AH48" s="159"/>
      <c r="AI48" s="147"/>
      <c r="AJ48" s="147"/>
      <c r="AK48" s="147"/>
      <c r="AL48" s="147"/>
      <c r="AM48" s="148"/>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9"/>
      <c r="K49" s="147"/>
      <c r="L49" s="147"/>
      <c r="M49" s="147"/>
      <c r="N49" s="147"/>
      <c r="O49" s="148"/>
      <c r="P49" s="159"/>
      <c r="Q49" s="147"/>
      <c r="R49" s="147"/>
      <c r="S49" s="147"/>
      <c r="T49" s="147"/>
      <c r="U49" s="148"/>
      <c r="V49" s="159"/>
      <c r="W49" s="147"/>
      <c r="X49" s="147"/>
      <c r="Y49" s="147"/>
      <c r="Z49" s="147"/>
      <c r="AA49" s="148"/>
      <c r="AB49" s="159"/>
      <c r="AC49" s="147"/>
      <c r="AD49" s="147"/>
      <c r="AE49" s="147"/>
      <c r="AF49" s="147"/>
      <c r="AG49" s="148"/>
      <c r="AH49" s="159"/>
      <c r="AI49" s="147"/>
      <c r="AJ49" s="147"/>
      <c r="AK49" s="147"/>
      <c r="AL49" s="147"/>
      <c r="AM49" s="148"/>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9"/>
      <c r="K50" s="147"/>
      <c r="L50" s="147"/>
      <c r="M50" s="147"/>
      <c r="N50" s="147"/>
      <c r="O50" s="148"/>
      <c r="P50" s="159"/>
      <c r="Q50" s="147"/>
      <c r="R50" s="147"/>
      <c r="S50" s="147"/>
      <c r="T50" s="147"/>
      <c r="U50" s="148"/>
      <c r="V50" s="159"/>
      <c r="W50" s="147"/>
      <c r="X50" s="147"/>
      <c r="Y50" s="147"/>
      <c r="Z50" s="147"/>
      <c r="AA50" s="148"/>
      <c r="AB50" s="159"/>
      <c r="AC50" s="147"/>
      <c r="AD50" s="147"/>
      <c r="AE50" s="147"/>
      <c r="AF50" s="147"/>
      <c r="AG50" s="148"/>
      <c r="AH50" s="159"/>
      <c r="AI50" s="147"/>
      <c r="AJ50" s="147"/>
      <c r="AK50" s="147"/>
      <c r="AL50" s="147"/>
      <c r="AM50" s="148"/>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42"/>
      <c r="K51" s="266"/>
      <c r="L51" s="266"/>
      <c r="M51" s="266"/>
      <c r="N51" s="266"/>
      <c r="O51" s="245"/>
      <c r="P51" s="242"/>
      <c r="Q51" s="266"/>
      <c r="R51" s="266"/>
      <c r="S51" s="266"/>
      <c r="T51" s="266"/>
      <c r="U51" s="245"/>
      <c r="V51" s="242"/>
      <c r="W51" s="266"/>
      <c r="X51" s="266"/>
      <c r="Y51" s="266"/>
      <c r="Z51" s="266"/>
      <c r="AA51" s="245"/>
      <c r="AB51" s="242"/>
      <c r="AC51" s="266"/>
      <c r="AD51" s="266"/>
      <c r="AE51" s="266"/>
      <c r="AF51" s="266"/>
      <c r="AG51" s="245"/>
      <c r="AH51" s="242"/>
      <c r="AI51" s="266"/>
      <c r="AJ51" s="266"/>
      <c r="AK51" s="266"/>
      <c r="AL51" s="266"/>
      <c r="AM51" s="245"/>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1"/>
      <c r="AV53" s="1"/>
      <c r="AW53" s="1"/>
      <c r="AX53" s="1"/>
      <c r="AY53" s="1"/>
      <c r="AZ53" s="1"/>
      <c r="BA53" s="1"/>
      <c r="BB53" s="1"/>
      <c r="BC53" s="1"/>
      <c r="BD53" s="1"/>
      <c r="BE53" s="1"/>
      <c r="BF53" s="1"/>
      <c r="BG53" s="1"/>
      <c r="BH53" s="1"/>
      <c r="BI53" s="1"/>
    </row>
    <row r="54" spans="1:61" ht="15" customHeight="1" x14ac:dyDescent="0.25">
      <c r="A54" s="1"/>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zoomScale="52" workbookViewId="0">
      <selection activeCell="V26" sqref="V26"/>
    </sheetView>
  </sheetViews>
  <sheetFormatPr baseColWidth="10" defaultColWidth="12.625" defaultRowHeight="15" customHeight="1" x14ac:dyDescent="0.2"/>
  <cols>
    <col min="1" max="1" width="9.375" customWidth="1"/>
    <col min="2" max="18" width="5" customWidth="1"/>
    <col min="19" max="19" width="7.375" customWidth="1"/>
    <col min="20" max="21" width="5" customWidth="1"/>
    <col min="22" max="22" width="8.125" customWidth="1"/>
    <col min="23"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82" t="s">
        <v>103</v>
      </c>
      <c r="C2" s="147"/>
      <c r="D2" s="147"/>
      <c r="E2" s="147"/>
      <c r="F2" s="147"/>
      <c r="G2" s="147"/>
      <c r="H2" s="147"/>
      <c r="I2" s="147"/>
      <c r="J2" s="271" t="s">
        <v>15</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33"/>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7"/>
      <c r="C3" s="147"/>
      <c r="D3" s="147"/>
      <c r="E3" s="147"/>
      <c r="F3" s="147"/>
      <c r="G3" s="147"/>
      <c r="H3" s="147"/>
      <c r="I3" s="147"/>
      <c r="J3" s="273"/>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274"/>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7"/>
      <c r="C4" s="147"/>
      <c r="D4" s="147"/>
      <c r="E4" s="147"/>
      <c r="F4" s="147"/>
      <c r="G4" s="147"/>
      <c r="H4" s="147"/>
      <c r="I4" s="147"/>
      <c r="J4" s="230"/>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35"/>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76" t="s">
        <v>88</v>
      </c>
      <c r="C6" s="272"/>
      <c r="D6" s="229"/>
      <c r="E6" s="281" t="s">
        <v>89</v>
      </c>
      <c r="F6" s="265"/>
      <c r="G6" s="265"/>
      <c r="H6" s="265"/>
      <c r="I6" s="247"/>
      <c r="J6" s="27" t="str">
        <f>IF(AND('Mapa final'!$AY$6="Muy Alta",'Mapa final'!$BA$6="Leve"),CONCATENATE("R1C",'Mapa final'!$AL$6),"")</f>
        <v/>
      </c>
      <c r="K6" s="28" t="str">
        <f>IF(AND('Mapa final'!$AY$7="Muy Alta",'Mapa final'!$BA$7="Leve"),CONCATENATE("R1C",'Mapa final'!$AL$7),"")</f>
        <v/>
      </c>
      <c r="L6" s="28" t="str">
        <f>IF(AND('Mapa final'!$AY$8="Muy Alta",'Mapa final'!$BA$8="Leve"),CONCATENATE("R1C",'Mapa final'!$AL$8),"")</f>
        <v/>
      </c>
      <c r="M6" s="28" t="str">
        <f>IF(AND('Mapa final'!$AY$9="Muy Alta",'Mapa final'!$BA$9="Leve"),CONCATENATE("R1C",'Mapa final'!$AL$9),"")</f>
        <v/>
      </c>
      <c r="N6" s="28" t="e">
        <f>IF(AND('Mapa final'!#REF!="Muy Alta",'Mapa final'!#REF!="Leve"),CONCATENATE("R1C",'Mapa final'!#REF!),"")</f>
        <v>#REF!</v>
      </c>
      <c r="O6" s="29" t="e">
        <f>IF(AND('Mapa final'!#REF!="Muy Alta",'Mapa final'!#REF!="Leve"),CONCATENATE("R1C",'Mapa final'!#REF!),"")</f>
        <v>#REF!</v>
      </c>
      <c r="P6" s="27" t="str">
        <f>IF(AND('Mapa final'!$AY$6="Muy Alta",'Mapa final'!$BA$6="Menor"),CONCATENATE("R1C",'Mapa final'!$AL$6),"")</f>
        <v/>
      </c>
      <c r="Q6" s="28" t="str">
        <f>IF(AND('Mapa final'!$AY$7="Muy Alta",'Mapa final'!$BA$7="Menor"),CONCATENATE("R1C",'Mapa final'!$AL$7),"")</f>
        <v/>
      </c>
      <c r="R6" s="28" t="str">
        <f>IF(AND('Mapa final'!$AY$8="Muy Alta",'Mapa final'!$BA$8="Menor"),CONCATENATE("R1C",'Mapa final'!$AL$8),"")</f>
        <v/>
      </c>
      <c r="S6" s="28" t="str">
        <f>IF(AND('Mapa final'!$AY$9="Muy Alta",'Mapa final'!$BA$9="Menor"),CONCATENATE("R1C",'Mapa final'!$AL$9),"")</f>
        <v/>
      </c>
      <c r="T6" s="28" t="e">
        <f>IF(AND('Mapa final'!#REF!="Muy Alta",'Mapa final'!#REF!="Menor"),CONCATENATE("R1C",'Mapa final'!#REF!),"")</f>
        <v>#REF!</v>
      </c>
      <c r="U6" s="29" t="e">
        <f>IF(AND('Mapa final'!#REF!="Muy Alta",'Mapa final'!#REF!="Menor"),CONCATENATE("R1C",'Mapa final'!#REF!),"")</f>
        <v>#REF!</v>
      </c>
      <c r="V6" s="27" t="str">
        <f>IF(AND('Mapa final'!$AY$6="Muy Alta",'Mapa final'!$BA$6="Moderado"),CONCATENATE("R1C",'Mapa final'!$AL$6),"")</f>
        <v/>
      </c>
      <c r="W6" s="28" t="str">
        <f>IF(AND('Mapa final'!$AY$7="Muy Alta",'Mapa final'!$BA$7="Moderado"),CONCATENATE("R1C",'Mapa final'!$AL$7),"")</f>
        <v/>
      </c>
      <c r="X6" s="28" t="str">
        <f>IF(AND('Mapa final'!$AY$8="Muy Alta",'Mapa final'!$BA$8="Moderado"),CONCATENATE("R1C",'Mapa final'!$AL$8),"")</f>
        <v/>
      </c>
      <c r="Y6" s="28" t="str">
        <f>IF(AND('Mapa final'!$AY$9="Muy Alta",'Mapa final'!$BA$9="Moderado"),CONCATENATE("R1C",'Mapa final'!$AL$9),"")</f>
        <v/>
      </c>
      <c r="Z6" s="28" t="e">
        <f>IF(AND('Mapa final'!#REF!="Muy Alta",'Mapa final'!#REF!="Moderado"),CONCATENATE("R1C",'Mapa final'!#REF!),"")</f>
        <v>#REF!</v>
      </c>
      <c r="AA6" s="29" t="e">
        <f>IF(AND('Mapa final'!#REF!="Muy Alta",'Mapa final'!#REF!="Moderado"),CONCATENATE("R1C",'Mapa final'!#REF!),"")</f>
        <v>#REF!</v>
      </c>
      <c r="AB6" s="27" t="str">
        <f>IF(AND('Mapa final'!$AY$6="Muy Alta",'Mapa final'!$BA$6="Mayor"),CONCATENATE("R1C",'Mapa final'!$AL$6),"")</f>
        <v/>
      </c>
      <c r="AC6" s="28" t="str">
        <f>IF(AND('Mapa final'!$AY$7="Muy Alta",'Mapa final'!$BA$7="Mayor"),CONCATENATE("R1C",'Mapa final'!$AL$7),"")</f>
        <v/>
      </c>
      <c r="AD6" s="28" t="str">
        <f>IF(AND('Mapa final'!$AY$8="Muy Alta",'Mapa final'!$BA$8="Mayor"),CONCATENATE("R1C",'Mapa final'!$AL$8),"")</f>
        <v/>
      </c>
      <c r="AE6" s="28" t="str">
        <f>IF(AND('Mapa final'!$AY$9="Muy Alta",'Mapa final'!$BA$9="Mayor"),CONCATENATE("R1C",'Mapa final'!$AL$9),"")</f>
        <v/>
      </c>
      <c r="AF6" s="28" t="e">
        <f>IF(AND('Mapa final'!#REF!="Muy Alta",'Mapa final'!#REF!="Mayor"),CONCATENATE("R1C",'Mapa final'!#REF!),"")</f>
        <v>#REF!</v>
      </c>
      <c r="AG6" s="29" t="e">
        <f>IF(AND('Mapa final'!#REF!="Muy Alta",'Mapa final'!#REF!="Mayor"),CONCATENATE("R1C",'Mapa final'!#REF!),"")</f>
        <v>#REF!</v>
      </c>
      <c r="AH6" s="30" t="str">
        <f>IF(AND('Mapa final'!$AY$6="Muy Alta",'Mapa final'!$BA$6="Catastrófico"),CONCATENATE("R1C",'Mapa final'!$AL$6),"")</f>
        <v/>
      </c>
      <c r="AI6" s="31" t="str">
        <f>IF(AND('Mapa final'!$AY$7="Muy Alta",'Mapa final'!$BA$7="Catastrófico"),CONCATENATE("R1C",'Mapa final'!$AL$7),"")</f>
        <v/>
      </c>
      <c r="AJ6" s="31" t="str">
        <f>IF(AND('Mapa final'!$AY$8="Muy Alta",'Mapa final'!$BA$8="Catastrófico"),CONCATENATE("R1C",'Mapa final'!$AL$8),"")</f>
        <v/>
      </c>
      <c r="AK6" s="31" t="str">
        <f>IF(AND('Mapa final'!$AY$9="Muy Alta",'Mapa final'!$BA$9="Catastrófico"),CONCATENATE("R1C",'Mapa final'!$AL$9),"")</f>
        <v/>
      </c>
      <c r="AL6" s="31" t="e">
        <f>IF(AND('Mapa final'!#REF!="Muy Alta",'Mapa final'!#REF!="Catastrófico"),CONCATENATE("R1C",'Mapa final'!#REF!),"")</f>
        <v>#REF!</v>
      </c>
      <c r="AM6" s="32" t="e">
        <f>IF(AND('Mapa final'!#REF!="Muy Alta",'Mapa final'!#REF!="Catastrófico"),CONCATENATE("R1C",'Mapa final'!#REF!),"")</f>
        <v>#REF!</v>
      </c>
      <c r="AN6" s="1"/>
      <c r="AO6" s="279" t="s">
        <v>90</v>
      </c>
      <c r="AP6" s="254"/>
      <c r="AQ6" s="254"/>
      <c r="AR6" s="254"/>
      <c r="AS6" s="254"/>
      <c r="AT6" s="255"/>
      <c r="AU6" s="1"/>
      <c r="AV6" s="1"/>
      <c r="AW6" s="1"/>
      <c r="AX6" s="1"/>
      <c r="AY6" s="1"/>
      <c r="AZ6" s="1"/>
      <c r="BA6" s="1"/>
      <c r="BB6" s="1"/>
      <c r="BC6" s="1"/>
      <c r="BD6" s="1"/>
      <c r="BE6" s="1"/>
      <c r="BF6" s="1"/>
      <c r="BG6" s="1"/>
      <c r="BH6" s="1"/>
      <c r="BI6" s="1"/>
    </row>
    <row r="7" spans="1:61" ht="15" customHeight="1" x14ac:dyDescent="0.25">
      <c r="A7" s="1"/>
      <c r="B7" s="273"/>
      <c r="C7" s="147"/>
      <c r="D7" s="148"/>
      <c r="E7" s="159"/>
      <c r="F7" s="147"/>
      <c r="G7" s="147"/>
      <c r="H7" s="147"/>
      <c r="I7" s="148"/>
      <c r="J7" s="33" t="str">
        <f>IF(AND('Mapa final'!$AY$10="Muy Alta",'Mapa final'!$BA$10="Leve"),CONCATENATE("R2C",'Mapa final'!$AL$10),"")</f>
        <v/>
      </c>
      <c r="K7" s="34" t="str">
        <f>IF(AND('Mapa final'!$AY$11="Muy Alta",'Mapa final'!$BA$11="Leve"),CONCATENATE("R2C",'Mapa final'!$AL$11),"")</f>
        <v/>
      </c>
      <c r="L7" s="34" t="str">
        <f>IF(AND('Mapa final'!$AY$12="Muy Alta",'Mapa final'!$BA$12="Leve"),CONCATENATE("R2C",'Mapa final'!$AL$12),"")</f>
        <v/>
      </c>
      <c r="M7" s="34" t="str">
        <f>IF(AND('Mapa final'!$AY$13="Muy Alta",'Mapa final'!$BA$13="Leve"),CONCATENATE("R2C",'Mapa final'!$AL$13),"")</f>
        <v/>
      </c>
      <c r="N7" s="34" t="e">
        <f>IF(AND('Mapa final'!#REF!="Muy Alta",'Mapa final'!#REF!="Leve"),CONCATENATE("R2C",'Mapa final'!#REF!),"")</f>
        <v>#REF!</v>
      </c>
      <c r="O7" s="35" t="e">
        <f>IF(AND('Mapa final'!#REF!="Muy Alta",'Mapa final'!#REF!="Leve"),CONCATENATE("R2C",'Mapa final'!#REF!),"")</f>
        <v>#REF!</v>
      </c>
      <c r="P7" s="33" t="str">
        <f>IF(AND('Mapa final'!$AY$10="Muy Alta",'Mapa final'!$BA$10="Menor"),CONCATENATE("R2C",'Mapa final'!$AL$10),"")</f>
        <v/>
      </c>
      <c r="Q7" s="34" t="str">
        <f>IF(AND('Mapa final'!$AY$11="Muy Alta",'Mapa final'!$BA$11="Menor"),CONCATENATE("R2C",'Mapa final'!$AL$11),"")</f>
        <v/>
      </c>
      <c r="R7" s="34" t="str">
        <f>IF(AND('Mapa final'!$AY$12="Muy Alta",'Mapa final'!$BA$12="Menor"),CONCATENATE("R2C",'Mapa final'!$AL$12),"")</f>
        <v/>
      </c>
      <c r="S7" s="34" t="str">
        <f>IF(AND('Mapa final'!$AY$13="Muy Alta",'Mapa final'!$BA$13="Menor"),CONCATENATE("R2C",'Mapa final'!$AL$13),"")</f>
        <v/>
      </c>
      <c r="T7" s="34" t="e">
        <f>IF(AND('Mapa final'!#REF!="Muy Alta",'Mapa final'!#REF!="Menor"),CONCATENATE("R2C",'Mapa final'!#REF!),"")</f>
        <v>#REF!</v>
      </c>
      <c r="U7" s="35" t="e">
        <f>IF(AND('Mapa final'!#REF!="Muy Alta",'Mapa final'!#REF!="Menor"),CONCATENATE("R2C",'Mapa final'!#REF!),"")</f>
        <v>#REF!</v>
      </c>
      <c r="V7" s="33" t="str">
        <f>IF(AND('Mapa final'!$AY$10="Muy Alta",'Mapa final'!$BA$10="Moderado"),CONCATENATE("R2C",'Mapa final'!$AL$10),"")</f>
        <v/>
      </c>
      <c r="W7" s="34" t="str">
        <f>IF(AND('Mapa final'!$AY$11="Muy Alta",'Mapa final'!$BA$11="Moderado"),CONCATENATE("R2C",'Mapa final'!$AL$11),"")</f>
        <v/>
      </c>
      <c r="X7" s="34" t="str">
        <f>IF(AND('Mapa final'!$AY$12="Muy Alta",'Mapa final'!$BA$12="Moderado"),CONCATENATE("R2C",'Mapa final'!$AL$12),"")</f>
        <v/>
      </c>
      <c r="Y7" s="34" t="str">
        <f>IF(AND('Mapa final'!$AY$13="Muy Alta",'Mapa final'!$BA$13="Moderado"),CONCATENATE("R2C",'Mapa final'!$AL$13),"")</f>
        <v/>
      </c>
      <c r="Z7" s="34" t="e">
        <f>IF(AND('Mapa final'!#REF!="Muy Alta",'Mapa final'!#REF!="Moderado"),CONCATENATE("R2C",'Mapa final'!#REF!),"")</f>
        <v>#REF!</v>
      </c>
      <c r="AA7" s="35" t="e">
        <f>IF(AND('Mapa final'!#REF!="Muy Alta",'Mapa final'!#REF!="Moderado"),CONCATENATE("R2C",'Mapa final'!#REF!),"")</f>
        <v>#REF!</v>
      </c>
      <c r="AB7" s="33" t="str">
        <f>IF(AND('Mapa final'!$AY$10="Muy Alta",'Mapa final'!$BA$10="Mayor"),CONCATENATE("R2C",'Mapa final'!$AL$10),"")</f>
        <v/>
      </c>
      <c r="AC7" s="34" t="str">
        <f>IF(AND('Mapa final'!$AY$11="Muy Alta",'Mapa final'!$BA$11="Mayor"),CONCATENATE("R2C",'Mapa final'!$AL$11),"")</f>
        <v/>
      </c>
      <c r="AD7" s="34" t="str">
        <f>IF(AND('Mapa final'!$AY$12="Muy Alta",'Mapa final'!$BA$12="Mayor"),CONCATENATE("R2C",'Mapa final'!$AL$12),"")</f>
        <v/>
      </c>
      <c r="AE7" s="34" t="str">
        <f>IF(AND('Mapa final'!$AY$13="Muy Alta",'Mapa final'!$BA$13="Mayor"),CONCATENATE("R2C",'Mapa final'!$AL$13),"")</f>
        <v/>
      </c>
      <c r="AF7" s="34" t="e">
        <f>IF(AND('Mapa final'!#REF!="Muy Alta",'Mapa final'!#REF!="Mayor"),CONCATENATE("R2C",'Mapa final'!#REF!),"")</f>
        <v>#REF!</v>
      </c>
      <c r="AG7" s="35" t="e">
        <f>IF(AND('Mapa final'!#REF!="Muy Alta",'Mapa final'!#REF!="Mayor"),CONCATENATE("R2C",'Mapa final'!#REF!),"")</f>
        <v>#REF!</v>
      </c>
      <c r="AH7" s="36" t="str">
        <f>IF(AND('Mapa final'!$AY$10="Muy Alta",'Mapa final'!$BA$10="Catastrófico"),CONCATENATE("R2C",'Mapa final'!$AL$10),"")</f>
        <v/>
      </c>
      <c r="AI7" s="37" t="str">
        <f>IF(AND('Mapa final'!$AY$11="Muy Alta",'Mapa final'!$BA$11="Catastrófico"),CONCATENATE("R2C",'Mapa final'!$AL$11),"")</f>
        <v/>
      </c>
      <c r="AJ7" s="37" t="str">
        <f>IF(AND('Mapa final'!$AY$12="Muy Alta",'Mapa final'!$BA$12="Catastrófico"),CONCATENATE("R2C",'Mapa final'!$AL$12),"")</f>
        <v/>
      </c>
      <c r="AK7" s="37" t="str">
        <f>IF(AND('Mapa final'!$AY$13="Muy Alta",'Mapa final'!$BA$13="Catastrófico"),CONCATENATE("R2C",'Mapa final'!$AL$13),"")</f>
        <v/>
      </c>
      <c r="AL7" s="37" t="e">
        <f>IF(AND('Mapa final'!#REF!="Muy Alta",'Mapa final'!#REF!="Catastrófico"),CONCATENATE("R2C",'Mapa final'!#REF!),"")</f>
        <v>#REF!</v>
      </c>
      <c r="AM7" s="38" t="e">
        <f>IF(AND('Mapa final'!#REF!="Muy Alta",'Mapa final'!#REF!="Catastrófico"),CONCATENATE("R2C",'Mapa final'!#REF!),"")</f>
        <v>#REF!</v>
      </c>
      <c r="AN7" s="1"/>
      <c r="AO7" s="256"/>
      <c r="AP7" s="147"/>
      <c r="AQ7" s="147"/>
      <c r="AR7" s="147"/>
      <c r="AS7" s="147"/>
      <c r="AT7" s="257"/>
      <c r="AU7" s="1"/>
      <c r="AV7" s="1"/>
      <c r="AW7" s="1"/>
      <c r="AX7" s="1"/>
      <c r="AY7" s="1"/>
      <c r="AZ7" s="1"/>
      <c r="BA7" s="1"/>
      <c r="BB7" s="1"/>
      <c r="BC7" s="1"/>
      <c r="BD7" s="1"/>
      <c r="BE7" s="1"/>
      <c r="BF7" s="1"/>
      <c r="BG7" s="1"/>
      <c r="BH7" s="1"/>
      <c r="BI7" s="1"/>
    </row>
    <row r="8" spans="1:61" ht="15" customHeight="1" x14ac:dyDescent="0.25">
      <c r="A8" s="1"/>
      <c r="B8" s="273"/>
      <c r="C8" s="147"/>
      <c r="D8" s="148"/>
      <c r="E8" s="159"/>
      <c r="F8" s="147"/>
      <c r="G8" s="147"/>
      <c r="H8" s="147"/>
      <c r="I8" s="148"/>
      <c r="J8" s="33" t="e">
        <f>IF(AND('Mapa final'!#REF!="Muy Alta",'Mapa final'!#REF!="Leve"),CONCATENATE("R3C",'Mapa final'!#REF!),"")</f>
        <v>#REF!</v>
      </c>
      <c r="K8" s="34" t="e">
        <f>IF(AND('Mapa final'!#REF!="Muy Alta",'Mapa final'!#REF!="Leve"),CONCATENATE("R3C",'Mapa final'!#REF!),"")</f>
        <v>#REF!</v>
      </c>
      <c r="L8" s="34" t="e">
        <f>IF(AND('Mapa final'!#REF!="Muy Alta",'Mapa final'!#REF!="Leve"),CONCATENATE("R3C",'Mapa final'!#REF!),"")</f>
        <v>#REF!</v>
      </c>
      <c r="M8" s="34" t="e">
        <f>IF(AND('Mapa final'!#REF!="Muy Alta",'Mapa final'!#REF!="Leve"),CONCATENATE("R3C",'Mapa final'!#REF!),"")</f>
        <v>#REF!</v>
      </c>
      <c r="N8" s="34" t="e">
        <f>IF(AND('Mapa final'!#REF!="Muy Alta",'Mapa final'!#REF!="Leve"),CONCATENATE("R3C",'Mapa final'!#REF!),"")</f>
        <v>#REF!</v>
      </c>
      <c r="O8" s="35" t="e">
        <f>IF(AND('Mapa final'!#REF!="Muy Alta",'Mapa final'!#REF!="Leve"),CONCATENATE("R3C",'Mapa final'!#REF!),"")</f>
        <v>#REF!</v>
      </c>
      <c r="P8" s="33" t="e">
        <f>IF(AND('Mapa final'!#REF!="Muy Alta",'Mapa final'!#REF!="Menor"),CONCATENATE("R3C",'Mapa final'!#REF!),"")</f>
        <v>#REF!</v>
      </c>
      <c r="Q8" s="34" t="e">
        <f>IF(AND('Mapa final'!#REF!="Muy Alta",'Mapa final'!#REF!="Menor"),CONCATENATE("R3C",'Mapa final'!#REF!),"")</f>
        <v>#REF!</v>
      </c>
      <c r="R8" s="34" t="e">
        <f>IF(AND('Mapa final'!#REF!="Muy Alta",'Mapa final'!#REF!="Menor"),CONCATENATE("R3C",'Mapa final'!#REF!),"")</f>
        <v>#REF!</v>
      </c>
      <c r="S8" s="34" t="e">
        <f>IF(AND('Mapa final'!#REF!="Muy Alta",'Mapa final'!#REF!="Menor"),CONCATENATE("R3C",'Mapa final'!#REF!),"")</f>
        <v>#REF!</v>
      </c>
      <c r="T8" s="34" t="e">
        <f>IF(AND('Mapa final'!#REF!="Muy Alta",'Mapa final'!#REF!="Menor"),CONCATENATE("R3C",'Mapa final'!#REF!),"")</f>
        <v>#REF!</v>
      </c>
      <c r="U8" s="35" t="e">
        <f>IF(AND('Mapa final'!#REF!="Muy Alta",'Mapa final'!#REF!="Menor"),CONCATENATE("R3C",'Mapa final'!#REF!),"")</f>
        <v>#REF!</v>
      </c>
      <c r="V8" s="33" t="e">
        <f>IF(AND('Mapa final'!#REF!="Muy Alta",'Mapa final'!#REF!="Moderado"),CONCATENATE("R3C",'Mapa final'!#REF!),"")</f>
        <v>#REF!</v>
      </c>
      <c r="W8" s="34" t="e">
        <f>IF(AND('Mapa final'!#REF!="Muy Alta",'Mapa final'!#REF!="Moderado"),CONCATENATE("R3C",'Mapa final'!#REF!),"")</f>
        <v>#REF!</v>
      </c>
      <c r="X8" s="34" t="e">
        <f>IF(AND('Mapa final'!#REF!="Muy Alta",'Mapa final'!#REF!="Moderado"),CONCATENATE("R3C",'Mapa final'!#REF!),"")</f>
        <v>#REF!</v>
      </c>
      <c r="Y8" s="34" t="e">
        <f>IF(AND('Mapa final'!#REF!="Muy Alta",'Mapa final'!#REF!="Moderado"),CONCATENATE("R3C",'Mapa final'!#REF!),"")</f>
        <v>#REF!</v>
      </c>
      <c r="Z8" s="34" t="e">
        <f>IF(AND('Mapa final'!#REF!="Muy Alta",'Mapa final'!#REF!="Moderado"),CONCATENATE("R3C",'Mapa final'!#REF!),"")</f>
        <v>#REF!</v>
      </c>
      <c r="AA8" s="35" t="e">
        <f>IF(AND('Mapa final'!#REF!="Muy Alta",'Mapa final'!#REF!="Moderado"),CONCATENATE("R3C",'Mapa final'!#REF!),"")</f>
        <v>#REF!</v>
      </c>
      <c r="AB8" s="33" t="e">
        <f>IF(AND('Mapa final'!#REF!="Muy Alta",'Mapa final'!#REF!="Mayor"),CONCATENATE("R3C",'Mapa final'!#REF!),"")</f>
        <v>#REF!</v>
      </c>
      <c r="AC8" s="34" t="e">
        <f>IF(AND('Mapa final'!#REF!="Muy Alta",'Mapa final'!#REF!="Mayor"),CONCATENATE("R3C",'Mapa final'!#REF!),"")</f>
        <v>#REF!</v>
      </c>
      <c r="AD8" s="34" t="e">
        <f>IF(AND('Mapa final'!#REF!="Muy Alta",'Mapa final'!#REF!="Mayor"),CONCATENATE("R3C",'Mapa final'!#REF!),"")</f>
        <v>#REF!</v>
      </c>
      <c r="AE8" s="34" t="e">
        <f>IF(AND('Mapa final'!#REF!="Muy Alta",'Mapa final'!#REF!="Mayor"),CONCATENATE("R3C",'Mapa final'!#REF!),"")</f>
        <v>#REF!</v>
      </c>
      <c r="AF8" s="34" t="e">
        <f>IF(AND('Mapa final'!#REF!="Muy Alta",'Mapa final'!#REF!="Mayor"),CONCATENATE("R3C",'Mapa final'!#REF!),"")</f>
        <v>#REF!</v>
      </c>
      <c r="AG8" s="35" t="e">
        <f>IF(AND('Mapa final'!#REF!="Muy Alta",'Mapa final'!#REF!="Mayor"),CONCATENATE("R3C",'Mapa final'!#REF!),"")</f>
        <v>#REF!</v>
      </c>
      <c r="AH8" s="36" t="e">
        <f>IF(AND('Mapa final'!#REF!="Muy Alta",'Mapa final'!#REF!="Catastrófico"),CONCATENATE("R3C",'Mapa final'!#REF!),"")</f>
        <v>#REF!</v>
      </c>
      <c r="AI8" s="37" t="e">
        <f>IF(AND('Mapa final'!#REF!="Muy Alta",'Mapa final'!#REF!="Catastrófico"),CONCATENATE("R3C",'Mapa final'!#REF!),"")</f>
        <v>#REF!</v>
      </c>
      <c r="AJ8" s="37" t="e">
        <f>IF(AND('Mapa final'!#REF!="Muy Alta",'Mapa final'!#REF!="Catastrófico"),CONCATENATE("R3C",'Mapa final'!#REF!),"")</f>
        <v>#REF!</v>
      </c>
      <c r="AK8" s="37" t="e">
        <f>IF(AND('Mapa final'!#REF!="Muy Alta",'Mapa final'!#REF!="Catastrófico"),CONCATENATE("R3C",'Mapa final'!#REF!),"")</f>
        <v>#REF!</v>
      </c>
      <c r="AL8" s="37" t="e">
        <f>IF(AND('Mapa final'!#REF!="Muy Alta",'Mapa final'!#REF!="Catastrófico"),CONCATENATE("R3C",'Mapa final'!#REF!),"")</f>
        <v>#REF!</v>
      </c>
      <c r="AM8" s="38" t="e">
        <f>IF(AND('Mapa final'!#REF!="Muy Alta",'Mapa final'!#REF!="Catastrófico"),CONCATENATE("R3C",'Mapa final'!#REF!),"")</f>
        <v>#REF!</v>
      </c>
      <c r="AN8" s="1"/>
      <c r="AO8" s="256"/>
      <c r="AP8" s="147"/>
      <c r="AQ8" s="147"/>
      <c r="AR8" s="147"/>
      <c r="AS8" s="147"/>
      <c r="AT8" s="257"/>
      <c r="AU8" s="1"/>
      <c r="AV8" s="1"/>
      <c r="AW8" s="1"/>
      <c r="AX8" s="1"/>
      <c r="AY8" s="1"/>
      <c r="AZ8" s="1"/>
      <c r="BA8" s="1"/>
      <c r="BB8" s="1"/>
      <c r="BC8" s="1"/>
      <c r="BD8" s="1"/>
      <c r="BE8" s="1"/>
      <c r="BF8" s="1"/>
      <c r="BG8" s="1"/>
      <c r="BH8" s="1"/>
      <c r="BI8" s="1"/>
    </row>
    <row r="9" spans="1:61" ht="15" customHeight="1" x14ac:dyDescent="0.25">
      <c r="A9" s="1"/>
      <c r="B9" s="273"/>
      <c r="C9" s="147"/>
      <c r="D9" s="148"/>
      <c r="E9" s="159"/>
      <c r="F9" s="147"/>
      <c r="G9" s="147"/>
      <c r="H9" s="147"/>
      <c r="I9" s="148"/>
      <c r="J9" s="33" t="e">
        <f>IF(AND('Mapa final'!#REF!="Muy Alta",'Mapa final'!#REF!="Leve"),CONCATENATE("R4C",'Mapa final'!#REF!),"")</f>
        <v>#REF!</v>
      </c>
      <c r="K9" s="34" t="e">
        <f>IF(AND('Mapa final'!#REF!="Muy Alta",'Mapa final'!#REF!="Leve"),CONCATENATE("R4C",'Mapa final'!#REF!),"")</f>
        <v>#REF!</v>
      </c>
      <c r="L9" s="34" t="e">
        <f>IF(AND('Mapa final'!#REF!="Muy Alta",'Mapa final'!#REF!="Leve"),CONCATENATE("R4C",'Mapa final'!#REF!),"")</f>
        <v>#REF!</v>
      </c>
      <c r="M9" s="34" t="e">
        <f>IF(AND('Mapa final'!#REF!="Muy Alta",'Mapa final'!#REF!="Leve"),CONCATENATE("R4C",'Mapa final'!#REF!),"")</f>
        <v>#REF!</v>
      </c>
      <c r="N9" s="34" t="e">
        <f>IF(AND('Mapa final'!#REF!="Muy Alta",'Mapa final'!#REF!="Leve"),CONCATENATE("R4C",'Mapa final'!#REF!),"")</f>
        <v>#REF!</v>
      </c>
      <c r="O9" s="35" t="e">
        <f>IF(AND('Mapa final'!#REF!="Muy Alta",'Mapa final'!#REF!="Leve"),CONCATENATE("R4C",'Mapa final'!#REF!),"")</f>
        <v>#REF!</v>
      </c>
      <c r="P9" s="33" t="e">
        <f>IF(AND('Mapa final'!#REF!="Muy Alta",'Mapa final'!#REF!="Menor"),CONCATENATE("R4C",'Mapa final'!#REF!),"")</f>
        <v>#REF!</v>
      </c>
      <c r="Q9" s="34" t="e">
        <f>IF(AND('Mapa final'!#REF!="Muy Alta",'Mapa final'!#REF!="Menor"),CONCATENATE("R4C",'Mapa final'!#REF!),"")</f>
        <v>#REF!</v>
      </c>
      <c r="R9" s="34" t="e">
        <f>IF(AND('Mapa final'!#REF!="Muy Alta",'Mapa final'!#REF!="Menor"),CONCATENATE("R4C",'Mapa final'!#REF!),"")</f>
        <v>#REF!</v>
      </c>
      <c r="S9" s="34" t="e">
        <f>IF(AND('Mapa final'!#REF!="Muy Alta",'Mapa final'!#REF!="Menor"),CONCATENATE("R4C",'Mapa final'!#REF!),"")</f>
        <v>#REF!</v>
      </c>
      <c r="T9" s="34" t="e">
        <f>IF(AND('Mapa final'!#REF!="Muy Alta",'Mapa final'!#REF!="Menor"),CONCATENATE("R4C",'Mapa final'!#REF!),"")</f>
        <v>#REF!</v>
      </c>
      <c r="U9" s="35" t="e">
        <f>IF(AND('Mapa final'!#REF!="Muy Alta",'Mapa final'!#REF!="Menor"),CONCATENATE("R4C",'Mapa final'!#REF!),"")</f>
        <v>#REF!</v>
      </c>
      <c r="V9" s="33" t="e">
        <f>IF(AND('Mapa final'!#REF!="Muy Alta",'Mapa final'!#REF!="Moderado"),CONCATENATE("R4C",'Mapa final'!#REF!),"")</f>
        <v>#REF!</v>
      </c>
      <c r="W9" s="34" t="e">
        <f>IF(AND('Mapa final'!#REF!="Muy Alta",'Mapa final'!#REF!="Moderado"),CONCATENATE("R4C",'Mapa final'!#REF!),"")</f>
        <v>#REF!</v>
      </c>
      <c r="X9" s="34" t="e">
        <f>IF(AND('Mapa final'!#REF!="Muy Alta",'Mapa final'!#REF!="Moderado"),CONCATENATE("R4C",'Mapa final'!#REF!),"")</f>
        <v>#REF!</v>
      </c>
      <c r="Y9" s="34" t="e">
        <f>IF(AND('Mapa final'!#REF!="Muy Alta",'Mapa final'!#REF!="Moderado"),CONCATENATE("R4C",'Mapa final'!#REF!),"")</f>
        <v>#REF!</v>
      </c>
      <c r="Z9" s="34" t="e">
        <f>IF(AND('Mapa final'!#REF!="Muy Alta",'Mapa final'!#REF!="Moderado"),CONCATENATE("R4C",'Mapa final'!#REF!),"")</f>
        <v>#REF!</v>
      </c>
      <c r="AA9" s="35" t="e">
        <f>IF(AND('Mapa final'!#REF!="Muy Alta",'Mapa final'!#REF!="Moderado"),CONCATENATE("R4C",'Mapa final'!#REF!),"")</f>
        <v>#REF!</v>
      </c>
      <c r="AB9" s="33" t="e">
        <f>IF(AND('Mapa final'!#REF!="Muy Alta",'Mapa final'!#REF!="Mayor"),CONCATENATE("R4C",'Mapa final'!#REF!),"")</f>
        <v>#REF!</v>
      </c>
      <c r="AC9" s="34" t="e">
        <f>IF(AND('Mapa final'!#REF!="Muy Alta",'Mapa final'!#REF!="Mayor"),CONCATENATE("R4C",'Mapa final'!#REF!),"")</f>
        <v>#REF!</v>
      </c>
      <c r="AD9" s="34" t="e">
        <f>IF(AND('Mapa final'!#REF!="Muy Alta",'Mapa final'!#REF!="Mayor"),CONCATENATE("R4C",'Mapa final'!#REF!),"")</f>
        <v>#REF!</v>
      </c>
      <c r="AE9" s="34" t="e">
        <f>IF(AND('Mapa final'!#REF!="Muy Alta",'Mapa final'!#REF!="Mayor"),CONCATENATE("R4C",'Mapa final'!#REF!),"")</f>
        <v>#REF!</v>
      </c>
      <c r="AF9" s="34" t="e">
        <f>IF(AND('Mapa final'!#REF!="Muy Alta",'Mapa final'!#REF!="Mayor"),CONCATENATE("R4C",'Mapa final'!#REF!),"")</f>
        <v>#REF!</v>
      </c>
      <c r="AG9" s="35" t="e">
        <f>IF(AND('Mapa final'!#REF!="Muy Alta",'Mapa final'!#REF!="Mayor"),CONCATENATE("R4C",'Mapa final'!#REF!),"")</f>
        <v>#REF!</v>
      </c>
      <c r="AH9" s="36" t="e">
        <f>IF(AND('Mapa final'!#REF!="Muy Alta",'Mapa final'!#REF!="Catastrófico"),CONCATENATE("R4C",'Mapa final'!#REF!),"")</f>
        <v>#REF!</v>
      </c>
      <c r="AI9" s="37" t="e">
        <f>IF(AND('Mapa final'!#REF!="Muy Alta",'Mapa final'!#REF!="Catastrófico"),CONCATENATE("R4C",'Mapa final'!#REF!),"")</f>
        <v>#REF!</v>
      </c>
      <c r="AJ9" s="37" t="e">
        <f>IF(AND('Mapa final'!#REF!="Muy Alta",'Mapa final'!#REF!="Catastrófico"),CONCATENATE("R4C",'Mapa final'!#REF!),"")</f>
        <v>#REF!</v>
      </c>
      <c r="AK9" s="37" t="e">
        <f>IF(AND('Mapa final'!#REF!="Muy Alta",'Mapa final'!#REF!="Catastrófico"),CONCATENATE("R4C",'Mapa final'!#REF!),"")</f>
        <v>#REF!</v>
      </c>
      <c r="AL9" s="37" t="e">
        <f>IF(AND('Mapa final'!#REF!="Muy Alta",'Mapa final'!#REF!="Catastrófico"),CONCATENATE("R4C",'Mapa final'!#REF!),"")</f>
        <v>#REF!</v>
      </c>
      <c r="AM9" s="38" t="e">
        <f>IF(AND('Mapa final'!#REF!="Muy Alta",'Mapa final'!#REF!="Catastrófico"),CONCATENATE("R4C",'Mapa final'!#REF!),"")</f>
        <v>#REF!</v>
      </c>
      <c r="AN9" s="1"/>
      <c r="AO9" s="256"/>
      <c r="AP9" s="147"/>
      <c r="AQ9" s="147"/>
      <c r="AR9" s="147"/>
      <c r="AS9" s="147"/>
      <c r="AT9" s="257"/>
      <c r="AU9" s="1"/>
      <c r="AV9" s="1"/>
      <c r="AW9" s="1"/>
      <c r="AX9" s="1"/>
      <c r="AY9" s="1"/>
      <c r="AZ9" s="1"/>
      <c r="BA9" s="1"/>
      <c r="BB9" s="1"/>
      <c r="BC9" s="1"/>
      <c r="BD9" s="1"/>
      <c r="BE9" s="1"/>
      <c r="BF9" s="1"/>
      <c r="BG9" s="1"/>
      <c r="BH9" s="1"/>
      <c r="BI9" s="1"/>
    </row>
    <row r="10" spans="1:61" ht="15" customHeight="1" x14ac:dyDescent="0.25">
      <c r="A10" s="1"/>
      <c r="B10" s="273"/>
      <c r="C10" s="147"/>
      <c r="D10" s="148"/>
      <c r="E10" s="159"/>
      <c r="F10" s="147"/>
      <c r="G10" s="147"/>
      <c r="H10" s="147"/>
      <c r="I10" s="148"/>
      <c r="J10" s="33" t="e">
        <f>IF(AND('Mapa final'!#REF!="Muy Alta",'Mapa final'!#REF!="Leve"),CONCATENATE("R5C",'Mapa final'!#REF!),"")</f>
        <v>#REF!</v>
      </c>
      <c r="K10" s="34" t="e">
        <f>IF(AND('Mapa final'!#REF!="Muy Alta",'Mapa final'!#REF!="Leve"),CONCATENATE("R5C",'Mapa final'!#REF!),"")</f>
        <v>#REF!</v>
      </c>
      <c r="L10" s="34" t="e">
        <f>IF(AND('Mapa final'!#REF!="Muy Alta",'Mapa final'!#REF!="Leve"),CONCATENATE("R5C",'Mapa final'!#REF!),"")</f>
        <v>#REF!</v>
      </c>
      <c r="M10" s="34" t="e">
        <f>IF(AND('Mapa final'!#REF!="Muy Alta",'Mapa final'!#REF!="Leve"),CONCATENATE("R5C",'Mapa final'!#REF!),"")</f>
        <v>#REF!</v>
      </c>
      <c r="N10" s="34" t="e">
        <f>IF(AND('Mapa final'!#REF!="Muy Alta",'Mapa final'!#REF!="Leve"),CONCATENATE("R5C",'Mapa final'!#REF!),"")</f>
        <v>#REF!</v>
      </c>
      <c r="O10" s="35" t="e">
        <f>IF(AND('Mapa final'!#REF!="Muy Alta",'Mapa final'!#REF!="Leve"),CONCATENATE("R5C",'Mapa final'!#REF!),"")</f>
        <v>#REF!</v>
      </c>
      <c r="P10" s="33" t="e">
        <f>IF(AND('Mapa final'!#REF!="Muy Alta",'Mapa final'!#REF!="Menor"),CONCATENATE("R5C",'Mapa final'!#REF!),"")</f>
        <v>#REF!</v>
      </c>
      <c r="Q10" s="34" t="e">
        <f>IF(AND('Mapa final'!#REF!="Muy Alta",'Mapa final'!#REF!="Menor"),CONCATENATE("R5C",'Mapa final'!#REF!),"")</f>
        <v>#REF!</v>
      </c>
      <c r="R10" s="34" t="e">
        <f>IF(AND('Mapa final'!#REF!="Muy Alta",'Mapa final'!#REF!="Menor"),CONCATENATE("R5C",'Mapa final'!#REF!),"")</f>
        <v>#REF!</v>
      </c>
      <c r="S10" s="34" t="e">
        <f>IF(AND('Mapa final'!#REF!="Muy Alta",'Mapa final'!#REF!="Menor"),CONCATENATE("R5C",'Mapa final'!#REF!),"")</f>
        <v>#REF!</v>
      </c>
      <c r="T10" s="34" t="e">
        <f>IF(AND('Mapa final'!#REF!="Muy Alta",'Mapa final'!#REF!="Menor"),CONCATENATE("R5C",'Mapa final'!#REF!),"")</f>
        <v>#REF!</v>
      </c>
      <c r="U10" s="35" t="e">
        <f>IF(AND('Mapa final'!#REF!="Muy Alta",'Mapa final'!#REF!="Menor"),CONCATENATE("R5C",'Mapa final'!#REF!),"")</f>
        <v>#REF!</v>
      </c>
      <c r="V10" s="33" t="e">
        <f>IF(AND('Mapa final'!#REF!="Muy Alta",'Mapa final'!#REF!="Moderado"),CONCATENATE("R5C",'Mapa final'!#REF!),"")</f>
        <v>#REF!</v>
      </c>
      <c r="W10" s="34" t="e">
        <f>IF(AND('Mapa final'!#REF!="Muy Alta",'Mapa final'!#REF!="Moderado"),CONCATENATE("R5C",'Mapa final'!#REF!),"")</f>
        <v>#REF!</v>
      </c>
      <c r="X10" s="34" t="e">
        <f>IF(AND('Mapa final'!#REF!="Muy Alta",'Mapa final'!#REF!="Moderado"),CONCATENATE("R5C",'Mapa final'!#REF!),"")</f>
        <v>#REF!</v>
      </c>
      <c r="Y10" s="34" t="e">
        <f>IF(AND('Mapa final'!#REF!="Muy Alta",'Mapa final'!#REF!="Moderado"),CONCATENATE("R5C",'Mapa final'!#REF!),"")</f>
        <v>#REF!</v>
      </c>
      <c r="Z10" s="34" t="e">
        <f>IF(AND('Mapa final'!#REF!="Muy Alta",'Mapa final'!#REF!="Moderado"),CONCATENATE("R5C",'Mapa final'!#REF!),"")</f>
        <v>#REF!</v>
      </c>
      <c r="AA10" s="35" t="e">
        <f>IF(AND('Mapa final'!#REF!="Muy Alta",'Mapa final'!#REF!="Moderado"),CONCATENATE("R5C",'Mapa final'!#REF!),"")</f>
        <v>#REF!</v>
      </c>
      <c r="AB10" s="33" t="e">
        <f>IF(AND('Mapa final'!#REF!="Muy Alta",'Mapa final'!#REF!="Mayor"),CONCATENATE("R5C",'Mapa final'!#REF!),"")</f>
        <v>#REF!</v>
      </c>
      <c r="AC10" s="34" t="e">
        <f>IF(AND('Mapa final'!#REF!="Muy Alta",'Mapa final'!#REF!="Mayor"),CONCATENATE("R5C",'Mapa final'!#REF!),"")</f>
        <v>#REF!</v>
      </c>
      <c r="AD10" s="34" t="e">
        <f>IF(AND('Mapa final'!#REF!="Muy Alta",'Mapa final'!#REF!="Mayor"),CONCATENATE("R5C",'Mapa final'!#REF!),"")</f>
        <v>#REF!</v>
      </c>
      <c r="AE10" s="34" t="e">
        <f>IF(AND('Mapa final'!#REF!="Muy Alta",'Mapa final'!#REF!="Mayor"),CONCATENATE("R5C",'Mapa final'!#REF!),"")</f>
        <v>#REF!</v>
      </c>
      <c r="AF10" s="34" t="e">
        <f>IF(AND('Mapa final'!#REF!="Muy Alta",'Mapa final'!#REF!="Mayor"),CONCATENATE("R5C",'Mapa final'!#REF!),"")</f>
        <v>#REF!</v>
      </c>
      <c r="AG10" s="35" t="e">
        <f>IF(AND('Mapa final'!#REF!="Muy Alta",'Mapa final'!#REF!="Mayor"),CONCATENATE("R5C",'Mapa final'!#REF!),"")</f>
        <v>#REF!</v>
      </c>
      <c r="AH10" s="36" t="e">
        <f>IF(AND('Mapa final'!#REF!="Muy Alta",'Mapa final'!#REF!="Catastrófico"),CONCATENATE("R5C",'Mapa final'!#REF!),"")</f>
        <v>#REF!</v>
      </c>
      <c r="AI10" s="37" t="e">
        <f>IF(AND('Mapa final'!#REF!="Muy Alta",'Mapa final'!#REF!="Catastrófico"),CONCATENATE("R5C",'Mapa final'!#REF!),"")</f>
        <v>#REF!</v>
      </c>
      <c r="AJ10" s="37" t="e">
        <f>IF(AND('Mapa final'!#REF!="Muy Alta",'Mapa final'!#REF!="Catastrófico"),CONCATENATE("R5C",'Mapa final'!#REF!),"")</f>
        <v>#REF!</v>
      </c>
      <c r="AK10" s="37" t="e">
        <f>IF(AND('Mapa final'!#REF!="Muy Alta",'Mapa final'!#REF!="Catastrófico"),CONCATENATE("R5C",'Mapa final'!#REF!),"")</f>
        <v>#REF!</v>
      </c>
      <c r="AL10" s="37" t="e">
        <f>IF(AND('Mapa final'!#REF!="Muy Alta",'Mapa final'!#REF!="Catastrófico"),CONCATENATE("R5C",'Mapa final'!#REF!),"")</f>
        <v>#REF!</v>
      </c>
      <c r="AM10" s="38" t="e">
        <f>IF(AND('Mapa final'!#REF!="Muy Alta",'Mapa final'!#REF!="Catastrófico"),CONCATENATE("R5C",'Mapa final'!#REF!),"")</f>
        <v>#REF!</v>
      </c>
      <c r="AN10" s="1"/>
      <c r="AO10" s="256"/>
      <c r="AP10" s="147"/>
      <c r="AQ10" s="147"/>
      <c r="AR10" s="147"/>
      <c r="AS10" s="147"/>
      <c r="AT10" s="257"/>
      <c r="AU10" s="1"/>
      <c r="AV10" s="1"/>
      <c r="AW10" s="1"/>
      <c r="AX10" s="1"/>
      <c r="AY10" s="1"/>
      <c r="AZ10" s="1"/>
      <c r="BA10" s="1"/>
      <c r="BB10" s="1"/>
      <c r="BC10" s="1"/>
      <c r="BD10" s="1"/>
      <c r="BE10" s="1"/>
      <c r="BF10" s="1"/>
      <c r="BG10" s="1"/>
      <c r="BH10" s="1"/>
      <c r="BI10" s="1"/>
    </row>
    <row r="11" spans="1:61" ht="15" customHeight="1" x14ac:dyDescent="0.25">
      <c r="A11" s="1"/>
      <c r="B11" s="273"/>
      <c r="C11" s="147"/>
      <c r="D11" s="148"/>
      <c r="E11" s="159"/>
      <c r="F11" s="147"/>
      <c r="G11" s="147"/>
      <c r="H11" s="147"/>
      <c r="I11" s="148"/>
      <c r="J11" s="33" t="e">
        <f>IF(AND('Mapa final'!#REF!="Muy Alta",'Mapa final'!#REF!="Leve"),CONCATENATE("R6C",'Mapa final'!#REF!),"")</f>
        <v>#REF!</v>
      </c>
      <c r="K11" s="34" t="e">
        <f>IF(AND('Mapa final'!#REF!="Muy Alta",'Mapa final'!#REF!="Leve"),CONCATENATE("R6C",'Mapa final'!#REF!),"")</f>
        <v>#REF!</v>
      </c>
      <c r="L11" s="34" t="e">
        <f>IF(AND('Mapa final'!#REF!="Muy Alta",'Mapa final'!#REF!="Leve"),CONCATENATE("R6C",'Mapa final'!#REF!),"")</f>
        <v>#REF!</v>
      </c>
      <c r="M11" s="34" t="e">
        <f>IF(AND('Mapa final'!#REF!="Muy Alta",'Mapa final'!#REF!="Leve"),CONCATENATE("R6C",'Mapa final'!#REF!),"")</f>
        <v>#REF!</v>
      </c>
      <c r="N11" s="34" t="e">
        <f>IF(AND('Mapa final'!#REF!="Muy Alta",'Mapa final'!#REF!="Leve"),CONCATENATE("R6C",'Mapa final'!#REF!),"")</f>
        <v>#REF!</v>
      </c>
      <c r="O11" s="35" t="e">
        <f>IF(AND('Mapa final'!#REF!="Muy Alta",'Mapa final'!#REF!="Leve"),CONCATENATE("R6C",'Mapa final'!#REF!),"")</f>
        <v>#REF!</v>
      </c>
      <c r="P11" s="33" t="e">
        <f>IF(AND('Mapa final'!#REF!="Muy Alta",'Mapa final'!#REF!="Menor"),CONCATENATE("R6C",'Mapa final'!#REF!),"")</f>
        <v>#REF!</v>
      </c>
      <c r="Q11" s="34" t="e">
        <f>IF(AND('Mapa final'!#REF!="Muy Alta",'Mapa final'!#REF!="Menor"),CONCATENATE("R6C",'Mapa final'!#REF!),"")</f>
        <v>#REF!</v>
      </c>
      <c r="R11" s="34" t="e">
        <f>IF(AND('Mapa final'!#REF!="Muy Alta",'Mapa final'!#REF!="Menor"),CONCATENATE("R6C",'Mapa final'!#REF!),"")</f>
        <v>#REF!</v>
      </c>
      <c r="S11" s="34" t="e">
        <f>IF(AND('Mapa final'!#REF!="Muy Alta",'Mapa final'!#REF!="Menor"),CONCATENATE("R6C",'Mapa final'!#REF!),"")</f>
        <v>#REF!</v>
      </c>
      <c r="T11" s="34" t="e">
        <f>IF(AND('Mapa final'!#REF!="Muy Alta",'Mapa final'!#REF!="Menor"),CONCATENATE("R6C",'Mapa final'!#REF!),"")</f>
        <v>#REF!</v>
      </c>
      <c r="U11" s="35" t="e">
        <f>IF(AND('Mapa final'!#REF!="Muy Alta",'Mapa final'!#REF!="Menor"),CONCATENATE("R6C",'Mapa final'!#REF!),"")</f>
        <v>#REF!</v>
      </c>
      <c r="V11" s="33" t="e">
        <f>IF(AND('Mapa final'!#REF!="Muy Alta",'Mapa final'!#REF!="Moderado"),CONCATENATE("R6C",'Mapa final'!#REF!),"")</f>
        <v>#REF!</v>
      </c>
      <c r="W11" s="34" t="e">
        <f>IF(AND('Mapa final'!#REF!="Muy Alta",'Mapa final'!#REF!="Moderado"),CONCATENATE("R6C",'Mapa final'!#REF!),"")</f>
        <v>#REF!</v>
      </c>
      <c r="X11" s="34" t="e">
        <f>IF(AND('Mapa final'!#REF!="Muy Alta",'Mapa final'!#REF!="Moderado"),CONCATENATE("R6C",'Mapa final'!#REF!),"")</f>
        <v>#REF!</v>
      </c>
      <c r="Y11" s="34" t="e">
        <f>IF(AND('Mapa final'!#REF!="Muy Alta",'Mapa final'!#REF!="Moderado"),CONCATENATE("R6C",'Mapa final'!#REF!),"")</f>
        <v>#REF!</v>
      </c>
      <c r="Z11" s="34" t="e">
        <f>IF(AND('Mapa final'!#REF!="Muy Alta",'Mapa final'!#REF!="Moderado"),CONCATENATE("R6C",'Mapa final'!#REF!),"")</f>
        <v>#REF!</v>
      </c>
      <c r="AA11" s="35" t="e">
        <f>IF(AND('Mapa final'!#REF!="Muy Alta",'Mapa final'!#REF!="Moderado"),CONCATENATE("R6C",'Mapa final'!#REF!),"")</f>
        <v>#REF!</v>
      </c>
      <c r="AB11" s="33" t="e">
        <f>IF(AND('Mapa final'!#REF!="Muy Alta",'Mapa final'!#REF!="Mayor"),CONCATENATE("R6C",'Mapa final'!#REF!),"")</f>
        <v>#REF!</v>
      </c>
      <c r="AC11" s="34" t="e">
        <f>IF(AND('Mapa final'!#REF!="Muy Alta",'Mapa final'!#REF!="Mayor"),CONCATENATE("R6C",'Mapa final'!#REF!),"")</f>
        <v>#REF!</v>
      </c>
      <c r="AD11" s="34" t="e">
        <f>IF(AND('Mapa final'!#REF!="Muy Alta",'Mapa final'!#REF!="Mayor"),CONCATENATE("R6C",'Mapa final'!#REF!),"")</f>
        <v>#REF!</v>
      </c>
      <c r="AE11" s="34" t="e">
        <f>IF(AND('Mapa final'!#REF!="Muy Alta",'Mapa final'!#REF!="Mayor"),CONCATENATE("R6C",'Mapa final'!#REF!),"")</f>
        <v>#REF!</v>
      </c>
      <c r="AF11" s="34" t="e">
        <f>IF(AND('Mapa final'!#REF!="Muy Alta",'Mapa final'!#REF!="Mayor"),CONCATENATE("R6C",'Mapa final'!#REF!),"")</f>
        <v>#REF!</v>
      </c>
      <c r="AG11" s="35" t="e">
        <f>IF(AND('Mapa final'!#REF!="Muy Alta",'Mapa final'!#REF!="Mayor"),CONCATENATE("R6C",'Mapa final'!#REF!),"")</f>
        <v>#REF!</v>
      </c>
      <c r="AH11" s="36" t="e">
        <f>IF(AND('Mapa final'!#REF!="Muy Alta",'Mapa final'!#REF!="Catastrófico"),CONCATENATE("R6C",'Mapa final'!#REF!),"")</f>
        <v>#REF!</v>
      </c>
      <c r="AI11" s="37" t="e">
        <f>IF(AND('Mapa final'!#REF!="Muy Alta",'Mapa final'!#REF!="Catastrófico"),CONCATENATE("R6C",'Mapa final'!#REF!),"")</f>
        <v>#REF!</v>
      </c>
      <c r="AJ11" s="37" t="e">
        <f>IF(AND('Mapa final'!#REF!="Muy Alta",'Mapa final'!#REF!="Catastrófico"),CONCATENATE("R6C",'Mapa final'!#REF!),"")</f>
        <v>#REF!</v>
      </c>
      <c r="AK11" s="37" t="e">
        <f>IF(AND('Mapa final'!#REF!="Muy Alta",'Mapa final'!#REF!="Catastrófico"),CONCATENATE("R6C",'Mapa final'!#REF!),"")</f>
        <v>#REF!</v>
      </c>
      <c r="AL11" s="37" t="e">
        <f>IF(AND('Mapa final'!#REF!="Muy Alta",'Mapa final'!#REF!="Catastrófico"),CONCATENATE("R6C",'Mapa final'!#REF!),"")</f>
        <v>#REF!</v>
      </c>
      <c r="AM11" s="38" t="e">
        <f>IF(AND('Mapa final'!#REF!="Muy Alta",'Mapa final'!#REF!="Catastrófico"),CONCATENATE("R6C",'Mapa final'!#REF!),"")</f>
        <v>#REF!</v>
      </c>
      <c r="AN11" s="1"/>
      <c r="AO11" s="256"/>
      <c r="AP11" s="147"/>
      <c r="AQ11" s="147"/>
      <c r="AR11" s="147"/>
      <c r="AS11" s="147"/>
      <c r="AT11" s="257"/>
      <c r="AU11" s="1"/>
      <c r="AV11" s="1"/>
      <c r="AW11" s="1"/>
      <c r="AX11" s="1"/>
      <c r="AY11" s="1"/>
      <c r="AZ11" s="1"/>
      <c r="BA11" s="1"/>
      <c r="BB11" s="1"/>
      <c r="BC11" s="1"/>
      <c r="BD11" s="1"/>
      <c r="BE11" s="1"/>
      <c r="BF11" s="1"/>
      <c r="BG11" s="1"/>
      <c r="BH11" s="1"/>
      <c r="BI11" s="1"/>
    </row>
    <row r="12" spans="1:61" ht="15" customHeight="1" x14ac:dyDescent="0.25">
      <c r="A12" s="1"/>
      <c r="B12" s="273"/>
      <c r="C12" s="147"/>
      <c r="D12" s="148"/>
      <c r="E12" s="159"/>
      <c r="F12" s="147"/>
      <c r="G12" s="147"/>
      <c r="H12" s="147"/>
      <c r="I12" s="148"/>
      <c r="J12" s="33" t="e">
        <f>IF(AND('Mapa final'!#REF!="Muy Alta",'Mapa final'!#REF!="Leve"),CONCATENATE("R7C",'Mapa final'!#REF!),"")</f>
        <v>#REF!</v>
      </c>
      <c r="K12" s="34" t="e">
        <f>IF(AND('Mapa final'!#REF!="Muy Alta",'Mapa final'!#REF!="Leve"),CONCATENATE("R7C",'Mapa final'!#REF!),"")</f>
        <v>#REF!</v>
      </c>
      <c r="L12" s="34" t="e">
        <f>IF(AND('Mapa final'!#REF!="Muy Alta",'Mapa final'!#REF!="Leve"),CONCATENATE("R7C",'Mapa final'!#REF!),"")</f>
        <v>#REF!</v>
      </c>
      <c r="M12" s="34" t="e">
        <f>IF(AND('Mapa final'!#REF!="Muy Alta",'Mapa final'!#REF!="Leve"),CONCATENATE("R7C",'Mapa final'!#REF!),"")</f>
        <v>#REF!</v>
      </c>
      <c r="N12" s="34" t="e">
        <f>IF(AND('Mapa final'!#REF!="Muy Alta",'Mapa final'!#REF!="Leve"),CONCATENATE("R7C",'Mapa final'!#REF!),"")</f>
        <v>#REF!</v>
      </c>
      <c r="O12" s="35" t="e">
        <f>IF(AND('Mapa final'!#REF!="Muy Alta",'Mapa final'!#REF!="Leve"),CONCATENATE("R7C",'Mapa final'!#REF!),"")</f>
        <v>#REF!</v>
      </c>
      <c r="P12" s="33" t="e">
        <f>IF(AND('Mapa final'!#REF!="Muy Alta",'Mapa final'!#REF!="Menor"),CONCATENATE("R7C",'Mapa final'!#REF!),"")</f>
        <v>#REF!</v>
      </c>
      <c r="Q12" s="34" t="e">
        <f>IF(AND('Mapa final'!#REF!="Muy Alta",'Mapa final'!#REF!="Menor"),CONCATENATE("R7C",'Mapa final'!#REF!),"")</f>
        <v>#REF!</v>
      </c>
      <c r="R12" s="34" t="e">
        <f>IF(AND('Mapa final'!#REF!="Muy Alta",'Mapa final'!#REF!="Menor"),CONCATENATE("R7C",'Mapa final'!#REF!),"")</f>
        <v>#REF!</v>
      </c>
      <c r="S12" s="34" t="e">
        <f>IF(AND('Mapa final'!#REF!="Muy Alta",'Mapa final'!#REF!="Menor"),CONCATENATE("R7C",'Mapa final'!#REF!),"")</f>
        <v>#REF!</v>
      </c>
      <c r="T12" s="34" t="e">
        <f>IF(AND('Mapa final'!#REF!="Muy Alta",'Mapa final'!#REF!="Menor"),CONCATENATE("R7C",'Mapa final'!#REF!),"")</f>
        <v>#REF!</v>
      </c>
      <c r="U12" s="35" t="e">
        <f>IF(AND('Mapa final'!#REF!="Muy Alta",'Mapa final'!#REF!="Menor"),CONCATENATE("R7C",'Mapa final'!#REF!),"")</f>
        <v>#REF!</v>
      </c>
      <c r="V12" s="33" t="e">
        <f>IF(AND('Mapa final'!#REF!="Muy Alta",'Mapa final'!#REF!="Moderado"),CONCATENATE("R7C",'Mapa final'!#REF!),"")</f>
        <v>#REF!</v>
      </c>
      <c r="W12" s="34" t="e">
        <f>IF(AND('Mapa final'!#REF!="Muy Alta",'Mapa final'!#REF!="Moderado"),CONCATENATE("R7C",'Mapa final'!#REF!),"")</f>
        <v>#REF!</v>
      </c>
      <c r="X12" s="34" t="e">
        <f>IF(AND('Mapa final'!#REF!="Muy Alta",'Mapa final'!#REF!="Moderado"),CONCATENATE("R7C",'Mapa final'!#REF!),"")</f>
        <v>#REF!</v>
      </c>
      <c r="Y12" s="34" t="e">
        <f>IF(AND('Mapa final'!#REF!="Muy Alta",'Mapa final'!#REF!="Moderado"),CONCATENATE("R7C",'Mapa final'!#REF!),"")</f>
        <v>#REF!</v>
      </c>
      <c r="Z12" s="34" t="e">
        <f>IF(AND('Mapa final'!#REF!="Muy Alta",'Mapa final'!#REF!="Moderado"),CONCATENATE("R7C",'Mapa final'!#REF!),"")</f>
        <v>#REF!</v>
      </c>
      <c r="AA12" s="35" t="e">
        <f>IF(AND('Mapa final'!#REF!="Muy Alta",'Mapa final'!#REF!="Moderado"),CONCATENATE("R7C",'Mapa final'!#REF!),"")</f>
        <v>#REF!</v>
      </c>
      <c r="AB12" s="33" t="e">
        <f>IF(AND('Mapa final'!#REF!="Muy Alta",'Mapa final'!#REF!="Mayor"),CONCATENATE("R7C",'Mapa final'!#REF!),"")</f>
        <v>#REF!</v>
      </c>
      <c r="AC12" s="34" t="e">
        <f>IF(AND('Mapa final'!#REF!="Muy Alta",'Mapa final'!#REF!="Mayor"),CONCATENATE("R7C",'Mapa final'!#REF!),"")</f>
        <v>#REF!</v>
      </c>
      <c r="AD12" s="34" t="e">
        <f>IF(AND('Mapa final'!#REF!="Muy Alta",'Mapa final'!#REF!="Mayor"),CONCATENATE("R7C",'Mapa final'!#REF!),"")</f>
        <v>#REF!</v>
      </c>
      <c r="AE12" s="34" t="e">
        <f>IF(AND('Mapa final'!#REF!="Muy Alta",'Mapa final'!#REF!="Mayor"),CONCATENATE("R7C",'Mapa final'!#REF!),"")</f>
        <v>#REF!</v>
      </c>
      <c r="AF12" s="34" t="e">
        <f>IF(AND('Mapa final'!#REF!="Muy Alta",'Mapa final'!#REF!="Mayor"),CONCATENATE("R7C",'Mapa final'!#REF!),"")</f>
        <v>#REF!</v>
      </c>
      <c r="AG12" s="35" t="e">
        <f>IF(AND('Mapa final'!#REF!="Muy Alta",'Mapa final'!#REF!="Mayor"),CONCATENATE("R7C",'Mapa final'!#REF!),"")</f>
        <v>#REF!</v>
      </c>
      <c r="AH12" s="36" t="e">
        <f>IF(AND('Mapa final'!#REF!="Muy Alta",'Mapa final'!#REF!="Catastrófico"),CONCATENATE("R7C",'Mapa final'!#REF!),"")</f>
        <v>#REF!</v>
      </c>
      <c r="AI12" s="37" t="e">
        <f>IF(AND('Mapa final'!#REF!="Muy Alta",'Mapa final'!#REF!="Catastrófico"),CONCATENATE("R7C",'Mapa final'!#REF!),"")</f>
        <v>#REF!</v>
      </c>
      <c r="AJ12" s="37" t="e">
        <f>IF(AND('Mapa final'!#REF!="Muy Alta",'Mapa final'!#REF!="Catastrófico"),CONCATENATE("R7C",'Mapa final'!#REF!),"")</f>
        <v>#REF!</v>
      </c>
      <c r="AK12" s="37" t="e">
        <f>IF(AND('Mapa final'!#REF!="Muy Alta",'Mapa final'!#REF!="Catastrófico"),CONCATENATE("R7C",'Mapa final'!#REF!),"")</f>
        <v>#REF!</v>
      </c>
      <c r="AL12" s="37" t="e">
        <f>IF(AND('Mapa final'!#REF!="Muy Alta",'Mapa final'!#REF!="Catastrófico"),CONCATENATE("R7C",'Mapa final'!#REF!),"")</f>
        <v>#REF!</v>
      </c>
      <c r="AM12" s="38" t="e">
        <f>IF(AND('Mapa final'!#REF!="Muy Alta",'Mapa final'!#REF!="Catastrófico"),CONCATENATE("R7C",'Mapa final'!#REF!),"")</f>
        <v>#REF!</v>
      </c>
      <c r="AN12" s="1"/>
      <c r="AO12" s="256"/>
      <c r="AP12" s="147"/>
      <c r="AQ12" s="147"/>
      <c r="AR12" s="147"/>
      <c r="AS12" s="147"/>
      <c r="AT12" s="257"/>
      <c r="AU12" s="1"/>
      <c r="AV12" s="1"/>
      <c r="AW12" s="1"/>
      <c r="AX12" s="1"/>
      <c r="AY12" s="1"/>
      <c r="AZ12" s="1"/>
      <c r="BA12" s="1"/>
      <c r="BB12" s="1"/>
      <c r="BC12" s="1"/>
      <c r="BD12" s="1"/>
      <c r="BE12" s="1"/>
      <c r="BF12" s="1"/>
      <c r="BG12" s="1"/>
      <c r="BH12" s="1"/>
      <c r="BI12" s="1"/>
    </row>
    <row r="13" spans="1:61" ht="15" customHeight="1" x14ac:dyDescent="0.25">
      <c r="A13" s="1"/>
      <c r="B13" s="273"/>
      <c r="C13" s="147"/>
      <c r="D13" s="148"/>
      <c r="E13" s="159"/>
      <c r="F13" s="147"/>
      <c r="G13" s="147"/>
      <c r="H13" s="147"/>
      <c r="I13" s="148"/>
      <c r="J13" s="33" t="e">
        <f>IF(AND('Mapa final'!#REF!="Muy Alta",'Mapa final'!#REF!="Leve"),CONCATENATE("R8C",'Mapa final'!#REF!),"")</f>
        <v>#REF!</v>
      </c>
      <c r="K13" s="34" t="e">
        <f>IF(AND('Mapa final'!#REF!="Muy Alta",'Mapa final'!#REF!="Leve"),CONCATENATE("R8C",'Mapa final'!#REF!),"")</f>
        <v>#REF!</v>
      </c>
      <c r="L13" s="34" t="e">
        <f>IF(AND('Mapa final'!#REF!="Muy Alta",'Mapa final'!#REF!="Leve"),CONCATENATE("R8C",'Mapa final'!#REF!),"")</f>
        <v>#REF!</v>
      </c>
      <c r="M13" s="34" t="e">
        <f>IF(AND('Mapa final'!#REF!="Muy Alta",'Mapa final'!#REF!="Leve"),CONCATENATE("R8C",'Mapa final'!#REF!),"")</f>
        <v>#REF!</v>
      </c>
      <c r="N13" s="34" t="e">
        <f>IF(AND('Mapa final'!#REF!="Muy Alta",'Mapa final'!#REF!="Leve"),CONCATENATE("R8C",'Mapa final'!#REF!),"")</f>
        <v>#REF!</v>
      </c>
      <c r="O13" s="35" t="e">
        <f>IF(AND('Mapa final'!#REF!="Muy Alta",'Mapa final'!#REF!="Leve"),CONCATENATE("R8C",'Mapa final'!#REF!),"")</f>
        <v>#REF!</v>
      </c>
      <c r="P13" s="33" t="e">
        <f>IF(AND('Mapa final'!#REF!="Muy Alta",'Mapa final'!#REF!="Menor"),CONCATENATE("R8C",'Mapa final'!#REF!),"")</f>
        <v>#REF!</v>
      </c>
      <c r="Q13" s="34" t="e">
        <f>IF(AND('Mapa final'!#REF!="Muy Alta",'Mapa final'!#REF!="Menor"),CONCATENATE("R8C",'Mapa final'!#REF!),"")</f>
        <v>#REF!</v>
      </c>
      <c r="R13" s="34" t="e">
        <f>IF(AND('Mapa final'!#REF!="Muy Alta",'Mapa final'!#REF!="Menor"),CONCATENATE("R8C",'Mapa final'!#REF!),"")</f>
        <v>#REF!</v>
      </c>
      <c r="S13" s="34" t="e">
        <f>IF(AND('Mapa final'!#REF!="Muy Alta",'Mapa final'!#REF!="Menor"),CONCATENATE("R8C",'Mapa final'!#REF!),"")</f>
        <v>#REF!</v>
      </c>
      <c r="T13" s="34" t="e">
        <f>IF(AND('Mapa final'!#REF!="Muy Alta",'Mapa final'!#REF!="Menor"),CONCATENATE("R8C",'Mapa final'!#REF!),"")</f>
        <v>#REF!</v>
      </c>
      <c r="U13" s="35" t="e">
        <f>IF(AND('Mapa final'!#REF!="Muy Alta",'Mapa final'!#REF!="Menor"),CONCATENATE("R8C",'Mapa final'!#REF!),"")</f>
        <v>#REF!</v>
      </c>
      <c r="V13" s="33" t="e">
        <f>IF(AND('Mapa final'!#REF!="Muy Alta",'Mapa final'!#REF!="Moderado"),CONCATENATE("R8C",'Mapa final'!#REF!),"")</f>
        <v>#REF!</v>
      </c>
      <c r="W13" s="34" t="e">
        <f>IF(AND('Mapa final'!#REF!="Muy Alta",'Mapa final'!#REF!="Moderado"),CONCATENATE("R8C",'Mapa final'!#REF!),"")</f>
        <v>#REF!</v>
      </c>
      <c r="X13" s="34" t="e">
        <f>IF(AND('Mapa final'!#REF!="Muy Alta",'Mapa final'!#REF!="Moderado"),CONCATENATE("R8C",'Mapa final'!#REF!),"")</f>
        <v>#REF!</v>
      </c>
      <c r="Y13" s="34" t="e">
        <f>IF(AND('Mapa final'!#REF!="Muy Alta",'Mapa final'!#REF!="Moderado"),CONCATENATE("R8C",'Mapa final'!#REF!),"")</f>
        <v>#REF!</v>
      </c>
      <c r="Z13" s="34" t="e">
        <f>IF(AND('Mapa final'!#REF!="Muy Alta",'Mapa final'!#REF!="Moderado"),CONCATENATE("R8C",'Mapa final'!#REF!),"")</f>
        <v>#REF!</v>
      </c>
      <c r="AA13" s="35" t="e">
        <f>IF(AND('Mapa final'!#REF!="Muy Alta",'Mapa final'!#REF!="Moderado"),CONCATENATE("R8C",'Mapa final'!#REF!),"")</f>
        <v>#REF!</v>
      </c>
      <c r="AB13" s="33" t="e">
        <f>IF(AND('Mapa final'!#REF!="Muy Alta",'Mapa final'!#REF!="Mayor"),CONCATENATE("R8C",'Mapa final'!#REF!),"")</f>
        <v>#REF!</v>
      </c>
      <c r="AC13" s="34" t="e">
        <f>IF(AND('Mapa final'!#REF!="Muy Alta",'Mapa final'!#REF!="Mayor"),CONCATENATE("R8C",'Mapa final'!#REF!),"")</f>
        <v>#REF!</v>
      </c>
      <c r="AD13" s="34" t="e">
        <f>IF(AND('Mapa final'!#REF!="Muy Alta",'Mapa final'!#REF!="Mayor"),CONCATENATE("R8C",'Mapa final'!#REF!),"")</f>
        <v>#REF!</v>
      </c>
      <c r="AE13" s="34" t="e">
        <f>IF(AND('Mapa final'!#REF!="Muy Alta",'Mapa final'!#REF!="Mayor"),CONCATENATE("R8C",'Mapa final'!#REF!),"")</f>
        <v>#REF!</v>
      </c>
      <c r="AF13" s="34" t="e">
        <f>IF(AND('Mapa final'!#REF!="Muy Alta",'Mapa final'!#REF!="Mayor"),CONCATENATE("R8C",'Mapa final'!#REF!),"")</f>
        <v>#REF!</v>
      </c>
      <c r="AG13" s="35" t="e">
        <f>IF(AND('Mapa final'!#REF!="Muy Alta",'Mapa final'!#REF!="Mayor"),CONCATENATE("R8C",'Mapa final'!#REF!),"")</f>
        <v>#REF!</v>
      </c>
      <c r="AH13" s="36" t="e">
        <f>IF(AND('Mapa final'!#REF!="Muy Alta",'Mapa final'!#REF!="Catastrófico"),CONCATENATE("R8C",'Mapa final'!#REF!),"")</f>
        <v>#REF!</v>
      </c>
      <c r="AI13" s="37" t="e">
        <f>IF(AND('Mapa final'!#REF!="Muy Alta",'Mapa final'!#REF!="Catastrófico"),CONCATENATE("R8C",'Mapa final'!#REF!),"")</f>
        <v>#REF!</v>
      </c>
      <c r="AJ13" s="37" t="e">
        <f>IF(AND('Mapa final'!#REF!="Muy Alta",'Mapa final'!#REF!="Catastrófico"),CONCATENATE("R8C",'Mapa final'!#REF!),"")</f>
        <v>#REF!</v>
      </c>
      <c r="AK13" s="37" t="e">
        <f>IF(AND('Mapa final'!#REF!="Muy Alta",'Mapa final'!#REF!="Catastrófico"),CONCATENATE("R8C",'Mapa final'!#REF!),"")</f>
        <v>#REF!</v>
      </c>
      <c r="AL13" s="37" t="e">
        <f>IF(AND('Mapa final'!#REF!="Muy Alta",'Mapa final'!#REF!="Catastrófico"),CONCATENATE("R8C",'Mapa final'!#REF!),"")</f>
        <v>#REF!</v>
      </c>
      <c r="AM13" s="38" t="e">
        <f>IF(AND('Mapa final'!#REF!="Muy Alta",'Mapa final'!#REF!="Catastrófico"),CONCATENATE("R8C",'Mapa final'!#REF!),"")</f>
        <v>#REF!</v>
      </c>
      <c r="AN13" s="1"/>
      <c r="AO13" s="256"/>
      <c r="AP13" s="147"/>
      <c r="AQ13" s="147"/>
      <c r="AR13" s="147"/>
      <c r="AS13" s="147"/>
      <c r="AT13" s="257"/>
      <c r="AU13" s="1"/>
      <c r="AV13" s="1"/>
      <c r="AW13" s="1"/>
      <c r="AX13" s="1"/>
      <c r="AY13" s="1"/>
      <c r="AZ13" s="1"/>
      <c r="BA13" s="1"/>
      <c r="BB13" s="1"/>
      <c r="BC13" s="1"/>
      <c r="BD13" s="1"/>
      <c r="BE13" s="1"/>
      <c r="BF13" s="1"/>
      <c r="BG13" s="1"/>
      <c r="BH13" s="1"/>
      <c r="BI13" s="1"/>
    </row>
    <row r="14" spans="1:61" ht="15" customHeight="1" x14ac:dyDescent="0.25">
      <c r="A14" s="1"/>
      <c r="B14" s="273"/>
      <c r="C14" s="147"/>
      <c r="D14" s="148"/>
      <c r="E14" s="159"/>
      <c r="F14" s="147"/>
      <c r="G14" s="147"/>
      <c r="H14" s="147"/>
      <c r="I14" s="148"/>
      <c r="J14" s="33" t="e">
        <f>IF(AND('Mapa final'!#REF!="Muy Alta",'Mapa final'!#REF!="Leve"),CONCATENATE("R9C",'Mapa final'!#REF!),"")</f>
        <v>#REF!</v>
      </c>
      <c r="K14" s="34" t="e">
        <f>IF(AND('Mapa final'!#REF!="Muy Alta",'Mapa final'!#REF!="Leve"),CONCATENATE("R9C",'Mapa final'!#REF!),"")</f>
        <v>#REF!</v>
      </c>
      <c r="L14" s="34" t="e">
        <f>IF(AND('Mapa final'!#REF!="Muy Alta",'Mapa final'!#REF!="Leve"),CONCATENATE("R9C",'Mapa final'!#REF!),"")</f>
        <v>#REF!</v>
      </c>
      <c r="M14" s="34" t="e">
        <f>IF(AND('Mapa final'!#REF!="Muy Alta",'Mapa final'!#REF!="Leve"),CONCATENATE("R9C",'Mapa final'!#REF!),"")</f>
        <v>#REF!</v>
      </c>
      <c r="N14" s="34" t="e">
        <f>IF(AND('Mapa final'!#REF!="Muy Alta",'Mapa final'!#REF!="Leve"),CONCATENATE("R9C",'Mapa final'!#REF!),"")</f>
        <v>#REF!</v>
      </c>
      <c r="O14" s="35" t="e">
        <f>IF(AND('Mapa final'!#REF!="Muy Alta",'Mapa final'!#REF!="Leve"),CONCATENATE("R9C",'Mapa final'!#REF!),"")</f>
        <v>#REF!</v>
      </c>
      <c r="P14" s="33" t="e">
        <f>IF(AND('Mapa final'!#REF!="Muy Alta",'Mapa final'!#REF!="Menor"),CONCATENATE("R9C",'Mapa final'!#REF!),"")</f>
        <v>#REF!</v>
      </c>
      <c r="Q14" s="34" t="e">
        <f>IF(AND('Mapa final'!#REF!="Muy Alta",'Mapa final'!#REF!="Menor"),CONCATENATE("R9C",'Mapa final'!#REF!),"")</f>
        <v>#REF!</v>
      </c>
      <c r="R14" s="34" t="e">
        <f>IF(AND('Mapa final'!#REF!="Muy Alta",'Mapa final'!#REF!="Menor"),CONCATENATE("R9C",'Mapa final'!#REF!),"")</f>
        <v>#REF!</v>
      </c>
      <c r="S14" s="34" t="e">
        <f>IF(AND('Mapa final'!#REF!="Muy Alta",'Mapa final'!#REF!="Menor"),CONCATENATE("R9C",'Mapa final'!#REF!),"")</f>
        <v>#REF!</v>
      </c>
      <c r="T14" s="34" t="e">
        <f>IF(AND('Mapa final'!#REF!="Muy Alta",'Mapa final'!#REF!="Menor"),CONCATENATE("R9C",'Mapa final'!#REF!),"")</f>
        <v>#REF!</v>
      </c>
      <c r="U14" s="35" t="e">
        <f>IF(AND('Mapa final'!#REF!="Muy Alta",'Mapa final'!#REF!="Menor"),CONCATENATE("R9C",'Mapa final'!#REF!),"")</f>
        <v>#REF!</v>
      </c>
      <c r="V14" s="33" t="e">
        <f>IF(AND('Mapa final'!#REF!="Muy Alta",'Mapa final'!#REF!="Moderado"),CONCATENATE("R9C",'Mapa final'!#REF!),"")</f>
        <v>#REF!</v>
      </c>
      <c r="W14" s="34" t="e">
        <f>IF(AND('Mapa final'!#REF!="Muy Alta",'Mapa final'!#REF!="Moderado"),CONCATENATE("R9C",'Mapa final'!#REF!),"")</f>
        <v>#REF!</v>
      </c>
      <c r="X14" s="34" t="e">
        <f>IF(AND('Mapa final'!#REF!="Muy Alta",'Mapa final'!#REF!="Moderado"),CONCATENATE("R9C",'Mapa final'!#REF!),"")</f>
        <v>#REF!</v>
      </c>
      <c r="Y14" s="34" t="e">
        <f>IF(AND('Mapa final'!#REF!="Muy Alta",'Mapa final'!#REF!="Moderado"),CONCATENATE("R9C",'Mapa final'!#REF!),"")</f>
        <v>#REF!</v>
      </c>
      <c r="Z14" s="34" t="e">
        <f>IF(AND('Mapa final'!#REF!="Muy Alta",'Mapa final'!#REF!="Moderado"),CONCATENATE("R9C",'Mapa final'!#REF!),"")</f>
        <v>#REF!</v>
      </c>
      <c r="AA14" s="35" t="e">
        <f>IF(AND('Mapa final'!#REF!="Muy Alta",'Mapa final'!#REF!="Moderado"),CONCATENATE("R9C",'Mapa final'!#REF!),"")</f>
        <v>#REF!</v>
      </c>
      <c r="AB14" s="33" t="e">
        <f>IF(AND('Mapa final'!#REF!="Muy Alta",'Mapa final'!#REF!="Mayor"),CONCATENATE("R9C",'Mapa final'!#REF!),"")</f>
        <v>#REF!</v>
      </c>
      <c r="AC14" s="34" t="e">
        <f>IF(AND('Mapa final'!#REF!="Muy Alta",'Mapa final'!#REF!="Mayor"),CONCATENATE("R9C",'Mapa final'!#REF!),"")</f>
        <v>#REF!</v>
      </c>
      <c r="AD14" s="34" t="e">
        <f>IF(AND('Mapa final'!#REF!="Muy Alta",'Mapa final'!#REF!="Mayor"),CONCATENATE("R9C",'Mapa final'!#REF!),"")</f>
        <v>#REF!</v>
      </c>
      <c r="AE14" s="34" t="e">
        <f>IF(AND('Mapa final'!#REF!="Muy Alta",'Mapa final'!#REF!="Mayor"),CONCATENATE("R9C",'Mapa final'!#REF!),"")</f>
        <v>#REF!</v>
      </c>
      <c r="AF14" s="34" t="e">
        <f>IF(AND('Mapa final'!#REF!="Muy Alta",'Mapa final'!#REF!="Mayor"),CONCATENATE("R9C",'Mapa final'!#REF!),"")</f>
        <v>#REF!</v>
      </c>
      <c r="AG14" s="35" t="e">
        <f>IF(AND('Mapa final'!#REF!="Muy Alta",'Mapa final'!#REF!="Mayor"),CONCATENATE("R9C",'Mapa final'!#REF!),"")</f>
        <v>#REF!</v>
      </c>
      <c r="AH14" s="36" t="e">
        <f>IF(AND('Mapa final'!#REF!="Muy Alta",'Mapa final'!#REF!="Catastrófico"),CONCATENATE("R9C",'Mapa final'!#REF!),"")</f>
        <v>#REF!</v>
      </c>
      <c r="AI14" s="37" t="e">
        <f>IF(AND('Mapa final'!#REF!="Muy Alta",'Mapa final'!#REF!="Catastrófico"),CONCATENATE("R9C",'Mapa final'!#REF!),"")</f>
        <v>#REF!</v>
      </c>
      <c r="AJ14" s="37" t="e">
        <f>IF(AND('Mapa final'!#REF!="Muy Alta",'Mapa final'!#REF!="Catastrófico"),CONCATENATE("R9C",'Mapa final'!#REF!),"")</f>
        <v>#REF!</v>
      </c>
      <c r="AK14" s="37" t="e">
        <f>IF(AND('Mapa final'!#REF!="Muy Alta",'Mapa final'!#REF!="Catastrófico"),CONCATENATE("R9C",'Mapa final'!#REF!),"")</f>
        <v>#REF!</v>
      </c>
      <c r="AL14" s="37" t="e">
        <f>IF(AND('Mapa final'!#REF!="Muy Alta",'Mapa final'!#REF!="Catastrófico"),CONCATENATE("R9C",'Mapa final'!#REF!),"")</f>
        <v>#REF!</v>
      </c>
      <c r="AM14" s="38" t="e">
        <f>IF(AND('Mapa final'!#REF!="Muy Alta",'Mapa final'!#REF!="Catastrófico"),CONCATENATE("R9C",'Mapa final'!#REF!),"")</f>
        <v>#REF!</v>
      </c>
      <c r="AN14" s="1"/>
      <c r="AO14" s="256"/>
      <c r="AP14" s="147"/>
      <c r="AQ14" s="147"/>
      <c r="AR14" s="147"/>
      <c r="AS14" s="147"/>
      <c r="AT14" s="257"/>
      <c r="AU14" s="1"/>
      <c r="AV14" s="1"/>
      <c r="AW14" s="1"/>
      <c r="AX14" s="1"/>
      <c r="AY14" s="1"/>
      <c r="AZ14" s="1"/>
      <c r="BA14" s="1"/>
      <c r="BB14" s="1"/>
      <c r="BC14" s="1"/>
      <c r="BD14" s="1"/>
      <c r="BE14" s="1"/>
      <c r="BF14" s="1"/>
      <c r="BG14" s="1"/>
      <c r="BH14" s="1"/>
      <c r="BI14" s="1"/>
    </row>
    <row r="15" spans="1:61" ht="15.75" customHeight="1" x14ac:dyDescent="0.25">
      <c r="A15" s="1"/>
      <c r="B15" s="273"/>
      <c r="C15" s="147"/>
      <c r="D15" s="148"/>
      <c r="E15" s="242"/>
      <c r="F15" s="266"/>
      <c r="G15" s="266"/>
      <c r="H15" s="266"/>
      <c r="I15" s="245"/>
      <c r="J15" s="39" t="e">
        <f>IF(AND('Mapa final'!#REF!="Muy Alta",'Mapa final'!#REF!="Leve"),CONCATENATE("R10C",'Mapa final'!#REF!),"")</f>
        <v>#REF!</v>
      </c>
      <c r="K15" s="40" t="e">
        <f>IF(AND('Mapa final'!#REF!="Muy Alta",'Mapa final'!#REF!="Leve"),CONCATENATE("R10C",'Mapa final'!#REF!),"")</f>
        <v>#REF!</v>
      </c>
      <c r="L15" s="40" t="e">
        <f>IF(AND('Mapa final'!#REF!="Muy Alta",'Mapa final'!#REF!="Leve"),CONCATENATE("R10C",'Mapa final'!#REF!),"")</f>
        <v>#REF!</v>
      </c>
      <c r="M15" s="40" t="e">
        <f>IF(AND('Mapa final'!#REF!="Muy Alta",'Mapa final'!#REF!="Leve"),CONCATENATE("R10C",'Mapa final'!#REF!),"")</f>
        <v>#REF!</v>
      </c>
      <c r="N15" s="40" t="e">
        <f>IF(AND('Mapa final'!#REF!="Muy Alta",'Mapa final'!#REF!="Leve"),CONCATENATE("R10C",'Mapa final'!#REF!),"")</f>
        <v>#REF!</v>
      </c>
      <c r="O15" s="41" t="e">
        <f>IF(AND('Mapa final'!#REF!="Muy Alta",'Mapa final'!#REF!="Leve"),CONCATENATE("R10C",'Mapa final'!#REF!),"")</f>
        <v>#REF!</v>
      </c>
      <c r="P15" s="33" t="e">
        <f>IF(AND('Mapa final'!#REF!="Muy Alta",'Mapa final'!#REF!="Menor"),CONCATENATE("R10C",'Mapa final'!#REF!),"")</f>
        <v>#REF!</v>
      </c>
      <c r="Q15" s="34" t="e">
        <f>IF(AND('Mapa final'!#REF!="Muy Alta",'Mapa final'!#REF!="Menor"),CONCATENATE("R10C",'Mapa final'!#REF!),"")</f>
        <v>#REF!</v>
      </c>
      <c r="R15" s="34" t="e">
        <f>IF(AND('Mapa final'!#REF!="Muy Alta",'Mapa final'!#REF!="Menor"),CONCATENATE("R10C",'Mapa final'!#REF!),"")</f>
        <v>#REF!</v>
      </c>
      <c r="S15" s="34" t="e">
        <f>IF(AND('Mapa final'!#REF!="Muy Alta",'Mapa final'!#REF!="Menor"),CONCATENATE("R10C",'Mapa final'!#REF!),"")</f>
        <v>#REF!</v>
      </c>
      <c r="T15" s="34" t="e">
        <f>IF(AND('Mapa final'!#REF!="Muy Alta",'Mapa final'!#REF!="Menor"),CONCATENATE("R10C",'Mapa final'!#REF!),"")</f>
        <v>#REF!</v>
      </c>
      <c r="U15" s="35" t="e">
        <f>IF(AND('Mapa final'!#REF!="Muy Alta",'Mapa final'!#REF!="Menor"),CONCATENATE("R10C",'Mapa final'!#REF!),"")</f>
        <v>#REF!</v>
      </c>
      <c r="V15" s="39" t="e">
        <f>IF(AND('Mapa final'!#REF!="Muy Alta",'Mapa final'!#REF!="Moderado"),CONCATENATE("R10C",'Mapa final'!#REF!),"")</f>
        <v>#REF!</v>
      </c>
      <c r="W15" s="40" t="e">
        <f>IF(AND('Mapa final'!#REF!="Muy Alta",'Mapa final'!#REF!="Moderado"),CONCATENATE("R10C",'Mapa final'!#REF!),"")</f>
        <v>#REF!</v>
      </c>
      <c r="X15" s="40" t="e">
        <f>IF(AND('Mapa final'!#REF!="Muy Alta",'Mapa final'!#REF!="Moderado"),CONCATENATE("R10C",'Mapa final'!#REF!),"")</f>
        <v>#REF!</v>
      </c>
      <c r="Y15" s="40" t="e">
        <f>IF(AND('Mapa final'!#REF!="Muy Alta",'Mapa final'!#REF!="Moderado"),CONCATENATE("R10C",'Mapa final'!#REF!),"")</f>
        <v>#REF!</v>
      </c>
      <c r="Z15" s="40" t="e">
        <f>IF(AND('Mapa final'!#REF!="Muy Alta",'Mapa final'!#REF!="Moderado"),CONCATENATE("R10C",'Mapa final'!#REF!),"")</f>
        <v>#REF!</v>
      </c>
      <c r="AA15" s="41" t="e">
        <f>IF(AND('Mapa final'!#REF!="Muy Alta",'Mapa final'!#REF!="Moderado"),CONCATENATE("R10C",'Mapa final'!#REF!),"")</f>
        <v>#REF!</v>
      </c>
      <c r="AB15" s="33" t="e">
        <f>IF(AND('Mapa final'!#REF!="Muy Alta",'Mapa final'!#REF!="Mayor"),CONCATENATE("R10C",'Mapa final'!#REF!),"")</f>
        <v>#REF!</v>
      </c>
      <c r="AC15" s="34" t="e">
        <f>IF(AND('Mapa final'!#REF!="Muy Alta",'Mapa final'!#REF!="Mayor"),CONCATENATE("R10C",'Mapa final'!#REF!),"")</f>
        <v>#REF!</v>
      </c>
      <c r="AD15" s="34" t="e">
        <f>IF(AND('Mapa final'!#REF!="Muy Alta",'Mapa final'!#REF!="Mayor"),CONCATENATE("R10C",'Mapa final'!#REF!),"")</f>
        <v>#REF!</v>
      </c>
      <c r="AE15" s="34" t="e">
        <f>IF(AND('Mapa final'!#REF!="Muy Alta",'Mapa final'!#REF!="Mayor"),CONCATENATE("R10C",'Mapa final'!#REF!),"")</f>
        <v>#REF!</v>
      </c>
      <c r="AF15" s="34" t="e">
        <f>IF(AND('Mapa final'!#REF!="Muy Alta",'Mapa final'!#REF!="Mayor"),CONCATENATE("R10C",'Mapa final'!#REF!),"")</f>
        <v>#REF!</v>
      </c>
      <c r="AG15" s="35" t="e">
        <f>IF(AND('Mapa final'!#REF!="Muy Alta",'Mapa final'!#REF!="Mayor"),CONCATENATE("R10C",'Mapa final'!#REF!),"")</f>
        <v>#REF!</v>
      </c>
      <c r="AH15" s="42" t="e">
        <f>IF(AND('Mapa final'!#REF!="Muy Alta",'Mapa final'!#REF!="Catastrófico"),CONCATENATE("R10C",'Mapa final'!#REF!),"")</f>
        <v>#REF!</v>
      </c>
      <c r="AI15" s="43" t="e">
        <f>IF(AND('Mapa final'!#REF!="Muy Alta",'Mapa final'!#REF!="Catastrófico"),CONCATENATE("R10C",'Mapa final'!#REF!),"")</f>
        <v>#REF!</v>
      </c>
      <c r="AJ15" s="43" t="e">
        <f>IF(AND('Mapa final'!#REF!="Muy Alta",'Mapa final'!#REF!="Catastrófico"),CONCATENATE("R10C",'Mapa final'!#REF!),"")</f>
        <v>#REF!</v>
      </c>
      <c r="AK15" s="43" t="e">
        <f>IF(AND('Mapa final'!#REF!="Muy Alta",'Mapa final'!#REF!="Catastrófico"),CONCATENATE("R10C",'Mapa final'!#REF!),"")</f>
        <v>#REF!</v>
      </c>
      <c r="AL15" s="43" t="e">
        <f>IF(AND('Mapa final'!#REF!="Muy Alta",'Mapa final'!#REF!="Catastrófico"),CONCATENATE("R10C",'Mapa final'!#REF!),"")</f>
        <v>#REF!</v>
      </c>
      <c r="AM15" s="44" t="e">
        <f>IF(AND('Mapa final'!#REF!="Muy Alta",'Mapa final'!#REF!="Catastrófico"),CONCATENATE("R10C",'Mapa final'!#REF!),"")</f>
        <v>#REF!</v>
      </c>
      <c r="AN15" s="1"/>
      <c r="AO15" s="258"/>
      <c r="AP15" s="259"/>
      <c r="AQ15" s="259"/>
      <c r="AR15" s="259"/>
      <c r="AS15" s="259"/>
      <c r="AT15" s="260"/>
      <c r="AU15" s="1"/>
      <c r="AV15" s="1"/>
      <c r="AW15" s="1"/>
      <c r="AX15" s="1"/>
      <c r="AY15" s="1"/>
      <c r="AZ15" s="1"/>
      <c r="BA15" s="1"/>
      <c r="BB15" s="1"/>
      <c r="BC15" s="1"/>
      <c r="BD15" s="1"/>
      <c r="BE15" s="1"/>
      <c r="BF15" s="1"/>
      <c r="BG15" s="1"/>
      <c r="BH15" s="1"/>
      <c r="BI15" s="1"/>
    </row>
    <row r="16" spans="1:61" ht="15" customHeight="1" x14ac:dyDescent="0.25">
      <c r="A16" s="1"/>
      <c r="B16" s="273"/>
      <c r="C16" s="147"/>
      <c r="D16" s="148"/>
      <c r="E16" s="281" t="s">
        <v>91</v>
      </c>
      <c r="F16" s="265"/>
      <c r="G16" s="265"/>
      <c r="H16" s="265"/>
      <c r="I16" s="265"/>
      <c r="J16" s="45" t="str">
        <f>IF(AND('Mapa final'!$AY$6="Alta",'Mapa final'!$BA$6="Leve"),CONCATENATE("R1C",'Mapa final'!$AL$6),"")</f>
        <v/>
      </c>
      <c r="K16" s="46" t="str">
        <f>IF(AND('Mapa final'!$AY$7="Alta",'Mapa final'!$BA$7="Leve"),CONCATENATE("R1C",'Mapa final'!$AL$7),"")</f>
        <v/>
      </c>
      <c r="L16" s="46" t="str">
        <f>IF(AND('Mapa final'!$AY$8="Alta",'Mapa final'!$BA$8="Leve"),CONCATENATE("R1C",'Mapa final'!$AL$8),"")</f>
        <v/>
      </c>
      <c r="M16" s="46" t="str">
        <f>IF(AND('Mapa final'!$AY$9="Alta",'Mapa final'!$BA$9="Leve"),CONCATENATE("R1C",'Mapa final'!$AL$9),"")</f>
        <v/>
      </c>
      <c r="N16" s="46" t="e">
        <f>IF(AND('Mapa final'!#REF!="Alta",'Mapa final'!#REF!="Leve"),CONCATENATE("R1C",'Mapa final'!#REF!),"")</f>
        <v>#REF!</v>
      </c>
      <c r="O16" s="47" t="e">
        <f>IF(AND('Mapa final'!#REF!="Alta",'Mapa final'!#REF!="Leve"),CONCATENATE("R1C",'Mapa final'!#REF!),"")</f>
        <v>#REF!</v>
      </c>
      <c r="P16" s="45" t="str">
        <f>IF(AND('Mapa final'!$AY$6="Alta",'Mapa final'!$BA$6="Menor"),CONCATENATE("R1C",'Mapa final'!$AL$6),"")</f>
        <v/>
      </c>
      <c r="Q16" s="46" t="str">
        <f>IF(AND('Mapa final'!$AY$7="Alta",'Mapa final'!$BA$7="Menor"),CONCATENATE("R1C",'Mapa final'!$AL$7),"")</f>
        <v/>
      </c>
      <c r="R16" s="46" t="str">
        <f>IF(AND('Mapa final'!$AY$8="Alta",'Mapa final'!$BA$8="Menor"),CONCATENATE("R1C",'Mapa final'!$AL$8),"")</f>
        <v/>
      </c>
      <c r="S16" s="46" t="str">
        <f>IF(AND('Mapa final'!$AY$9="Alta",'Mapa final'!$BA$9="Menor"),CONCATENATE("R1C",'Mapa final'!$AL$9),"")</f>
        <v/>
      </c>
      <c r="T16" s="46" t="e">
        <f>IF(AND('Mapa final'!#REF!="Alta",'Mapa final'!#REF!="Menor"),CONCATENATE("R1C",'Mapa final'!#REF!),"")</f>
        <v>#REF!</v>
      </c>
      <c r="U16" s="47" t="e">
        <f>IF(AND('Mapa final'!#REF!="Alta",'Mapa final'!#REF!="Menor"),CONCATENATE("R1C",'Mapa final'!#REF!),"")</f>
        <v>#REF!</v>
      </c>
      <c r="V16" s="27" t="str">
        <f>IF(AND('Mapa final'!$AY$6="Alta",'Mapa final'!$BA$6="Moderado"),CONCATENATE("R1C",'Mapa final'!$AL$6),"")</f>
        <v/>
      </c>
      <c r="W16" s="28" t="str">
        <f>IF(AND('Mapa final'!$AY$7="Alta",'Mapa final'!$BA$7="Moderado"),CONCATENATE("R1C",'Mapa final'!$AL$7),"")</f>
        <v/>
      </c>
      <c r="X16" s="28" t="str">
        <f>IF(AND('Mapa final'!$AY$8="Alta",'Mapa final'!$BA$8="Moderado"),CONCATENATE("R1C",'Mapa final'!$AL$8),"")</f>
        <v/>
      </c>
      <c r="Y16" s="28" t="str">
        <f>IF(AND('Mapa final'!$AY$9="Alta",'Mapa final'!$BA$9="Moderado"),CONCATENATE("R1C",'Mapa final'!$AL$9),"")</f>
        <v/>
      </c>
      <c r="Z16" s="28" t="e">
        <f>IF(AND('Mapa final'!#REF!="Alta",'Mapa final'!#REF!="Moderado"),CONCATENATE("R1C",'Mapa final'!#REF!),"")</f>
        <v>#REF!</v>
      </c>
      <c r="AA16" s="29" t="e">
        <f>IF(AND('Mapa final'!#REF!="Alta",'Mapa final'!#REF!="Moderado"),CONCATENATE("R1C",'Mapa final'!#REF!),"")</f>
        <v>#REF!</v>
      </c>
      <c r="AB16" s="27" t="str">
        <f>IF(AND('Mapa final'!$AY$6="Alta",'Mapa final'!$BA$6="Mayor"),CONCATENATE("R1C",'Mapa final'!$AL$6),"")</f>
        <v/>
      </c>
      <c r="AC16" s="28" t="str">
        <f>IF(AND('Mapa final'!$AY$7="Alta",'Mapa final'!$BA$7="Mayor"),CONCATENATE("R1C",'Mapa final'!$AL$7),"")</f>
        <v/>
      </c>
      <c r="AD16" s="28" t="str">
        <f>IF(AND('Mapa final'!$AY$8="Alta",'Mapa final'!$BA$8="Mayor"),CONCATENATE("R1C",'Mapa final'!$AL$8),"")</f>
        <v/>
      </c>
      <c r="AE16" s="28" t="str">
        <f>IF(AND('Mapa final'!$AY$9="Alta",'Mapa final'!$BA$9="Mayor"),CONCATENATE("R1C",'Mapa final'!$AL$9),"")</f>
        <v/>
      </c>
      <c r="AF16" s="28" t="e">
        <f>IF(AND('Mapa final'!#REF!="Alta",'Mapa final'!#REF!="Mayor"),CONCATENATE("R1C",'Mapa final'!#REF!),"")</f>
        <v>#REF!</v>
      </c>
      <c r="AG16" s="29" t="e">
        <f>IF(AND('Mapa final'!#REF!="Alta",'Mapa final'!#REF!="Mayor"),CONCATENATE("R1C",'Mapa final'!#REF!),"")</f>
        <v>#REF!</v>
      </c>
      <c r="AH16" s="30" t="str">
        <f>IF(AND('Mapa final'!$AY$6="Alta",'Mapa final'!$BA$6="Catastrófico"),CONCATENATE("R1C",'Mapa final'!$AL$6),"")</f>
        <v/>
      </c>
      <c r="AI16" s="31" t="str">
        <f>IF(AND('Mapa final'!$AY$7="Alta",'Mapa final'!$BA$7="Catastrófico"),CONCATENATE("R1C",'Mapa final'!$AL$7),"")</f>
        <v/>
      </c>
      <c r="AJ16" s="31" t="str">
        <f>IF(AND('Mapa final'!$AY$8="Alta",'Mapa final'!$BA$8="Catastrófico"),CONCATENATE("R1C",'Mapa final'!$AL$8),"")</f>
        <v/>
      </c>
      <c r="AK16" s="31" t="str">
        <f>IF(AND('Mapa final'!$AY$9="Alta",'Mapa final'!$BA$9="Catastrófico"),CONCATENATE("R1C",'Mapa final'!$AL$9),"")</f>
        <v/>
      </c>
      <c r="AL16" s="31" t="e">
        <f>IF(AND('Mapa final'!#REF!="Alta",'Mapa final'!#REF!="Catastrófico"),CONCATENATE("R1C",'Mapa final'!#REF!),"")</f>
        <v>#REF!</v>
      </c>
      <c r="AM16" s="32" t="e">
        <f>IF(AND('Mapa final'!#REF!="Alta",'Mapa final'!#REF!="Catastrófico"),CONCATENATE("R1C",'Mapa final'!#REF!),"")</f>
        <v>#REF!</v>
      </c>
      <c r="AN16" s="1"/>
      <c r="AO16" s="277" t="s">
        <v>92</v>
      </c>
      <c r="AP16" s="254"/>
      <c r="AQ16" s="254"/>
      <c r="AR16" s="254"/>
      <c r="AS16" s="254"/>
      <c r="AT16" s="255"/>
      <c r="AU16" s="1"/>
      <c r="AV16" s="1"/>
      <c r="AW16" s="1"/>
      <c r="AX16" s="1"/>
      <c r="AY16" s="1"/>
      <c r="AZ16" s="1"/>
      <c r="BA16" s="1"/>
      <c r="BB16" s="1"/>
      <c r="BC16" s="1"/>
      <c r="BD16" s="1"/>
      <c r="BE16" s="1"/>
      <c r="BF16" s="1"/>
      <c r="BG16" s="1"/>
      <c r="BH16" s="1"/>
      <c r="BI16" s="1"/>
    </row>
    <row r="17" spans="1:61" ht="15" customHeight="1" x14ac:dyDescent="0.25">
      <c r="A17" s="1"/>
      <c r="B17" s="273"/>
      <c r="C17" s="147"/>
      <c r="D17" s="148"/>
      <c r="E17" s="159"/>
      <c r="F17" s="147"/>
      <c r="G17" s="147"/>
      <c r="H17" s="147"/>
      <c r="I17" s="147"/>
      <c r="J17" s="48" t="str">
        <f>IF(AND('Mapa final'!$AY$10="Alta",'Mapa final'!$BA$10="Leve"),CONCATENATE("R2C",'Mapa final'!$AL$10),"")</f>
        <v/>
      </c>
      <c r="K17" s="49" t="str">
        <f>IF(AND('Mapa final'!$AY$11="Alta",'Mapa final'!$BA$11="Leve"),CONCATENATE("R2C",'Mapa final'!$AL$11),"")</f>
        <v/>
      </c>
      <c r="L17" s="49" t="str">
        <f>IF(AND('Mapa final'!$AY$12="Alta",'Mapa final'!$BA$12="Leve"),CONCATENATE("R2C",'Mapa final'!$AL$12),"")</f>
        <v/>
      </c>
      <c r="M17" s="49" t="str">
        <f>IF(AND('Mapa final'!$AY$13="Alta",'Mapa final'!$BA$13="Leve"),CONCATENATE("R2C",'Mapa final'!$AL$13),"")</f>
        <v/>
      </c>
      <c r="N17" s="49" t="e">
        <f>IF(AND('Mapa final'!#REF!="Alta",'Mapa final'!#REF!="Leve"),CONCATENATE("R2C",'Mapa final'!#REF!),"")</f>
        <v>#REF!</v>
      </c>
      <c r="O17" s="50" t="e">
        <f>IF(AND('Mapa final'!#REF!="Alta",'Mapa final'!#REF!="Leve"),CONCATENATE("R2C",'Mapa final'!#REF!),"")</f>
        <v>#REF!</v>
      </c>
      <c r="P17" s="48" t="str">
        <f>IF(AND('Mapa final'!$AY$10="Alta",'Mapa final'!$BA$10="Menor"),CONCATENATE("R2C",'Mapa final'!$AL$10),"")</f>
        <v/>
      </c>
      <c r="Q17" s="49" t="str">
        <f>IF(AND('Mapa final'!$AY$11="Alta",'Mapa final'!$BA$11="Menor"),CONCATENATE("R2C",'Mapa final'!$AL$11),"")</f>
        <v/>
      </c>
      <c r="R17" s="49" t="str">
        <f>IF(AND('Mapa final'!$AY$12="Alta",'Mapa final'!$BA$12="Menor"),CONCATENATE("R2C",'Mapa final'!$AL$12),"")</f>
        <v/>
      </c>
      <c r="S17" s="49" t="str">
        <f>IF(AND('Mapa final'!$AY$13="Alta",'Mapa final'!$BA$13="Menor"),CONCATENATE("R2C",'Mapa final'!$AL$13),"")</f>
        <v/>
      </c>
      <c r="T17" s="49" t="e">
        <f>IF(AND('Mapa final'!#REF!="Alta",'Mapa final'!#REF!="Menor"),CONCATENATE("R2C",'Mapa final'!#REF!),"")</f>
        <v>#REF!</v>
      </c>
      <c r="U17" s="50" t="e">
        <f>IF(AND('Mapa final'!#REF!="Alta",'Mapa final'!#REF!="Menor"),CONCATENATE("R2C",'Mapa final'!#REF!),"")</f>
        <v>#REF!</v>
      </c>
      <c r="V17" s="33" t="str">
        <f>IF(AND('Mapa final'!$AY$10="Alta",'Mapa final'!$BA$10="Moderado"),CONCATENATE("R2C",'Mapa final'!$AL$10),"")</f>
        <v/>
      </c>
      <c r="W17" s="34" t="str">
        <f>IF(AND('Mapa final'!$AY$11="Alta",'Mapa final'!$BA$11="Moderado"),CONCATENATE("R2C",'Mapa final'!$AL$11),"")</f>
        <v/>
      </c>
      <c r="X17" s="34" t="str">
        <f>IF(AND('Mapa final'!$AY$12="Alta",'Mapa final'!$BA$12="Moderado"),CONCATENATE("R2C",'Mapa final'!$AL$12),"")</f>
        <v/>
      </c>
      <c r="Y17" s="34" t="str">
        <f>IF(AND('Mapa final'!$AY$13="Alta",'Mapa final'!$BA$13="Moderado"),CONCATENATE("R2C",'Mapa final'!$AL$13),"")</f>
        <v/>
      </c>
      <c r="Z17" s="34" t="e">
        <f>IF(AND('Mapa final'!#REF!="Alta",'Mapa final'!#REF!="Moderado"),CONCATENATE("R2C",'Mapa final'!#REF!),"")</f>
        <v>#REF!</v>
      </c>
      <c r="AA17" s="35" t="e">
        <f>IF(AND('Mapa final'!#REF!="Alta",'Mapa final'!#REF!="Moderado"),CONCATENATE("R2C",'Mapa final'!#REF!),"")</f>
        <v>#REF!</v>
      </c>
      <c r="AB17" s="33" t="str">
        <f>IF(AND('Mapa final'!$AY$10="Alta",'Mapa final'!$BA$10="Mayor"),CONCATENATE("R2C",'Mapa final'!$AL$10),"")</f>
        <v/>
      </c>
      <c r="AC17" s="34" t="str">
        <f>IF(AND('Mapa final'!$AY$11="Alta",'Mapa final'!$BA$11="Mayor"),CONCATENATE("R2C",'Mapa final'!$AL$11),"")</f>
        <v/>
      </c>
      <c r="AD17" s="34" t="str">
        <f>IF(AND('Mapa final'!$AY$12="Alta",'Mapa final'!$BA$12="Mayor"),CONCATENATE("R2C",'Mapa final'!$AL$12),"")</f>
        <v/>
      </c>
      <c r="AE17" s="34" t="str">
        <f>IF(AND('Mapa final'!$AY$13="Alta",'Mapa final'!$BA$13="Mayor"),CONCATENATE("R2C",'Mapa final'!$AL$13),"")</f>
        <v/>
      </c>
      <c r="AF17" s="34" t="e">
        <f>IF(AND('Mapa final'!#REF!="Alta",'Mapa final'!#REF!="Mayor"),CONCATENATE("R2C",'Mapa final'!#REF!),"")</f>
        <v>#REF!</v>
      </c>
      <c r="AG17" s="35" t="e">
        <f>IF(AND('Mapa final'!#REF!="Alta",'Mapa final'!#REF!="Mayor"),CONCATENATE("R2C",'Mapa final'!#REF!),"")</f>
        <v>#REF!</v>
      </c>
      <c r="AH17" s="36" t="str">
        <f>IF(AND('Mapa final'!$AY$10="Alta",'Mapa final'!$BA$10="Catastrófico"),CONCATENATE("R2C",'Mapa final'!$AL$10),"")</f>
        <v/>
      </c>
      <c r="AI17" s="37" t="str">
        <f>IF(AND('Mapa final'!$AY$11="Alta",'Mapa final'!$BA$11="Catastrófico"),CONCATENATE("R2C",'Mapa final'!$AL$11),"")</f>
        <v/>
      </c>
      <c r="AJ17" s="37" t="str">
        <f>IF(AND('Mapa final'!$AY$12="Alta",'Mapa final'!$BA$12="Catastrófico"),CONCATENATE("R2C",'Mapa final'!$AL$12),"")</f>
        <v/>
      </c>
      <c r="AK17" s="37" t="str">
        <f>IF(AND('Mapa final'!$AY$13="Alta",'Mapa final'!$BA$13="Catastrófico"),CONCATENATE("R2C",'Mapa final'!$AL$13),"")</f>
        <v/>
      </c>
      <c r="AL17" s="37" t="e">
        <f>IF(AND('Mapa final'!#REF!="Alta",'Mapa final'!#REF!="Catastrófico"),CONCATENATE("R2C",'Mapa final'!#REF!),"")</f>
        <v>#REF!</v>
      </c>
      <c r="AM17" s="38" t="e">
        <f>IF(AND('Mapa final'!#REF!="Alta",'Mapa final'!#REF!="Catastrófico"),CONCATENATE("R2C",'Mapa final'!#REF!),"")</f>
        <v>#REF!</v>
      </c>
      <c r="AN17" s="1"/>
      <c r="AO17" s="256"/>
      <c r="AP17" s="147"/>
      <c r="AQ17" s="147"/>
      <c r="AR17" s="147"/>
      <c r="AS17" s="147"/>
      <c r="AT17" s="257"/>
      <c r="AU17" s="1"/>
      <c r="AV17" s="1"/>
      <c r="AW17" s="1"/>
      <c r="AX17" s="1"/>
      <c r="AY17" s="1"/>
      <c r="AZ17" s="1"/>
      <c r="BA17" s="1"/>
      <c r="BB17" s="1"/>
      <c r="BC17" s="1"/>
      <c r="BD17" s="1"/>
      <c r="BE17" s="1"/>
      <c r="BF17" s="1"/>
      <c r="BG17" s="1"/>
      <c r="BH17" s="1"/>
      <c r="BI17" s="1"/>
    </row>
    <row r="18" spans="1:61" ht="15" customHeight="1" x14ac:dyDescent="0.25">
      <c r="A18" s="1"/>
      <c r="B18" s="273"/>
      <c r="C18" s="147"/>
      <c r="D18" s="148"/>
      <c r="E18" s="159"/>
      <c r="F18" s="147"/>
      <c r="G18" s="147"/>
      <c r="H18" s="147"/>
      <c r="I18" s="147"/>
      <c r="J18" s="48" t="e">
        <f>IF(AND('Mapa final'!#REF!="Alta",'Mapa final'!#REF!="Leve"),CONCATENATE("R3C",'Mapa final'!#REF!),"")</f>
        <v>#REF!</v>
      </c>
      <c r="K18" s="49" t="e">
        <f>IF(AND('Mapa final'!#REF!="Alta",'Mapa final'!#REF!="Leve"),CONCATENATE("R3C",'Mapa final'!#REF!),"")</f>
        <v>#REF!</v>
      </c>
      <c r="L18" s="49" t="e">
        <f>IF(AND('Mapa final'!#REF!="Alta",'Mapa final'!#REF!="Leve"),CONCATENATE("R3C",'Mapa final'!#REF!),"")</f>
        <v>#REF!</v>
      </c>
      <c r="M18" s="49" t="e">
        <f>IF(AND('Mapa final'!#REF!="Alta",'Mapa final'!#REF!="Leve"),CONCATENATE("R3C",'Mapa final'!#REF!),"")</f>
        <v>#REF!</v>
      </c>
      <c r="N18" s="49" t="e">
        <f>IF(AND('Mapa final'!#REF!="Alta",'Mapa final'!#REF!="Leve"),CONCATENATE("R3C",'Mapa final'!#REF!),"")</f>
        <v>#REF!</v>
      </c>
      <c r="O18" s="50" t="e">
        <f>IF(AND('Mapa final'!#REF!="Alta",'Mapa final'!#REF!="Leve"),CONCATENATE("R3C",'Mapa final'!#REF!),"")</f>
        <v>#REF!</v>
      </c>
      <c r="P18" s="48" t="e">
        <f>IF(AND('Mapa final'!#REF!="Alta",'Mapa final'!#REF!="Menor"),CONCATENATE("R3C",'Mapa final'!#REF!),"")</f>
        <v>#REF!</v>
      </c>
      <c r="Q18" s="49" t="e">
        <f>IF(AND('Mapa final'!#REF!="Alta",'Mapa final'!#REF!="Menor"),CONCATENATE("R3C",'Mapa final'!#REF!),"")</f>
        <v>#REF!</v>
      </c>
      <c r="R18" s="49" t="e">
        <f>IF(AND('Mapa final'!#REF!="Alta",'Mapa final'!#REF!="Menor"),CONCATENATE("R3C",'Mapa final'!#REF!),"")</f>
        <v>#REF!</v>
      </c>
      <c r="S18" s="49" t="e">
        <f>IF(AND('Mapa final'!#REF!="Alta",'Mapa final'!#REF!="Menor"),CONCATENATE("R3C",'Mapa final'!#REF!),"")</f>
        <v>#REF!</v>
      </c>
      <c r="T18" s="49" t="e">
        <f>IF(AND('Mapa final'!#REF!="Alta",'Mapa final'!#REF!="Menor"),CONCATENATE("R3C",'Mapa final'!#REF!),"")</f>
        <v>#REF!</v>
      </c>
      <c r="U18" s="50" t="e">
        <f>IF(AND('Mapa final'!#REF!="Alta",'Mapa final'!#REF!="Menor"),CONCATENATE("R3C",'Mapa final'!#REF!),"")</f>
        <v>#REF!</v>
      </c>
      <c r="V18" s="33" t="e">
        <f>IF(AND('Mapa final'!#REF!="Alta",'Mapa final'!#REF!="Moderado"),CONCATENATE("R3C",'Mapa final'!#REF!),"")</f>
        <v>#REF!</v>
      </c>
      <c r="W18" s="34" t="e">
        <f>IF(AND('Mapa final'!#REF!="Alta",'Mapa final'!#REF!="Moderado"),CONCATENATE("R3C",'Mapa final'!#REF!),"")</f>
        <v>#REF!</v>
      </c>
      <c r="X18" s="34" t="e">
        <f>IF(AND('Mapa final'!#REF!="Alta",'Mapa final'!#REF!="Moderado"),CONCATENATE("R3C",'Mapa final'!#REF!),"")</f>
        <v>#REF!</v>
      </c>
      <c r="Y18" s="34" t="e">
        <f>IF(AND('Mapa final'!#REF!="Alta",'Mapa final'!#REF!="Moderado"),CONCATENATE("R3C",'Mapa final'!#REF!),"")</f>
        <v>#REF!</v>
      </c>
      <c r="Z18" s="34" t="e">
        <f>IF(AND('Mapa final'!#REF!="Alta",'Mapa final'!#REF!="Moderado"),CONCATENATE("R3C",'Mapa final'!#REF!),"")</f>
        <v>#REF!</v>
      </c>
      <c r="AA18" s="35" t="e">
        <f>IF(AND('Mapa final'!#REF!="Alta",'Mapa final'!#REF!="Moderado"),CONCATENATE("R3C",'Mapa final'!#REF!),"")</f>
        <v>#REF!</v>
      </c>
      <c r="AB18" s="33" t="e">
        <f>IF(AND('Mapa final'!#REF!="Alta",'Mapa final'!#REF!="Mayor"),CONCATENATE("R3C",'Mapa final'!#REF!),"")</f>
        <v>#REF!</v>
      </c>
      <c r="AC18" s="34" t="e">
        <f>IF(AND('Mapa final'!#REF!="Alta",'Mapa final'!#REF!="Mayor"),CONCATENATE("R3C",'Mapa final'!#REF!),"")</f>
        <v>#REF!</v>
      </c>
      <c r="AD18" s="34" t="e">
        <f>IF(AND('Mapa final'!#REF!="Alta",'Mapa final'!#REF!="Mayor"),CONCATENATE("R3C",'Mapa final'!#REF!),"")</f>
        <v>#REF!</v>
      </c>
      <c r="AE18" s="34" t="e">
        <f>IF(AND('Mapa final'!#REF!="Alta",'Mapa final'!#REF!="Mayor"),CONCATENATE("R3C",'Mapa final'!#REF!),"")</f>
        <v>#REF!</v>
      </c>
      <c r="AF18" s="34" t="e">
        <f>IF(AND('Mapa final'!#REF!="Alta",'Mapa final'!#REF!="Mayor"),CONCATENATE("R3C",'Mapa final'!#REF!),"")</f>
        <v>#REF!</v>
      </c>
      <c r="AG18" s="35" t="e">
        <f>IF(AND('Mapa final'!#REF!="Alta",'Mapa final'!#REF!="Mayor"),CONCATENATE("R3C",'Mapa final'!#REF!),"")</f>
        <v>#REF!</v>
      </c>
      <c r="AH18" s="36" t="e">
        <f>IF(AND('Mapa final'!#REF!="Alta",'Mapa final'!#REF!="Catastrófico"),CONCATENATE("R3C",'Mapa final'!#REF!),"")</f>
        <v>#REF!</v>
      </c>
      <c r="AI18" s="37" t="e">
        <f>IF(AND('Mapa final'!#REF!="Alta",'Mapa final'!#REF!="Catastrófico"),CONCATENATE("R3C",'Mapa final'!#REF!),"")</f>
        <v>#REF!</v>
      </c>
      <c r="AJ18" s="37" t="e">
        <f>IF(AND('Mapa final'!#REF!="Alta",'Mapa final'!#REF!="Catastrófico"),CONCATENATE("R3C",'Mapa final'!#REF!),"")</f>
        <v>#REF!</v>
      </c>
      <c r="AK18" s="37" t="e">
        <f>IF(AND('Mapa final'!#REF!="Alta",'Mapa final'!#REF!="Catastrófico"),CONCATENATE("R3C",'Mapa final'!#REF!),"")</f>
        <v>#REF!</v>
      </c>
      <c r="AL18" s="37" t="e">
        <f>IF(AND('Mapa final'!#REF!="Alta",'Mapa final'!#REF!="Catastrófico"),CONCATENATE("R3C",'Mapa final'!#REF!),"")</f>
        <v>#REF!</v>
      </c>
      <c r="AM18" s="38" t="e">
        <f>IF(AND('Mapa final'!#REF!="Alta",'Mapa final'!#REF!="Catastrófico"),CONCATENATE("R3C",'Mapa final'!#REF!),"")</f>
        <v>#REF!</v>
      </c>
      <c r="AN18" s="1"/>
      <c r="AO18" s="256"/>
      <c r="AP18" s="147"/>
      <c r="AQ18" s="147"/>
      <c r="AR18" s="147"/>
      <c r="AS18" s="147"/>
      <c r="AT18" s="257"/>
      <c r="AU18" s="1"/>
      <c r="AV18" s="1"/>
      <c r="AW18" s="1"/>
      <c r="AX18" s="1"/>
      <c r="AY18" s="1"/>
      <c r="AZ18" s="1"/>
      <c r="BA18" s="1"/>
      <c r="BB18" s="1"/>
      <c r="BC18" s="1"/>
      <c r="BD18" s="1"/>
      <c r="BE18" s="1"/>
      <c r="BF18" s="1"/>
      <c r="BG18" s="1"/>
      <c r="BH18" s="1"/>
      <c r="BI18" s="1"/>
    </row>
    <row r="19" spans="1:61" ht="15" customHeight="1" x14ac:dyDescent="0.25">
      <c r="A19" s="1"/>
      <c r="B19" s="273"/>
      <c r="C19" s="147"/>
      <c r="D19" s="148"/>
      <c r="E19" s="159"/>
      <c r="F19" s="147"/>
      <c r="G19" s="147"/>
      <c r="H19" s="147"/>
      <c r="I19" s="147"/>
      <c r="J19" s="48" t="e">
        <f>IF(AND('Mapa final'!#REF!="Alta",'Mapa final'!#REF!="Leve"),CONCATENATE("R4C",'Mapa final'!#REF!),"")</f>
        <v>#REF!</v>
      </c>
      <c r="K19" s="49" t="e">
        <f>IF(AND('Mapa final'!#REF!="Alta",'Mapa final'!#REF!="Leve"),CONCATENATE("R4C",'Mapa final'!#REF!),"")</f>
        <v>#REF!</v>
      </c>
      <c r="L19" s="49" t="e">
        <f>IF(AND('Mapa final'!#REF!="Alta",'Mapa final'!#REF!="Leve"),CONCATENATE("R4C",'Mapa final'!#REF!),"")</f>
        <v>#REF!</v>
      </c>
      <c r="M19" s="49" t="e">
        <f>IF(AND('Mapa final'!#REF!="Alta",'Mapa final'!#REF!="Leve"),CONCATENATE("R4C",'Mapa final'!#REF!),"")</f>
        <v>#REF!</v>
      </c>
      <c r="N19" s="49" t="e">
        <f>IF(AND('Mapa final'!#REF!="Alta",'Mapa final'!#REF!="Leve"),CONCATENATE("R4C",'Mapa final'!#REF!),"")</f>
        <v>#REF!</v>
      </c>
      <c r="O19" s="50" t="e">
        <f>IF(AND('Mapa final'!#REF!="Alta",'Mapa final'!#REF!="Leve"),CONCATENATE("R4C",'Mapa final'!#REF!),"")</f>
        <v>#REF!</v>
      </c>
      <c r="P19" s="48" t="e">
        <f>IF(AND('Mapa final'!#REF!="Alta",'Mapa final'!#REF!="Menor"),CONCATENATE("R4C",'Mapa final'!#REF!),"")</f>
        <v>#REF!</v>
      </c>
      <c r="Q19" s="49" t="e">
        <f>IF(AND('Mapa final'!#REF!="Alta",'Mapa final'!#REF!="Menor"),CONCATENATE("R4C",'Mapa final'!#REF!),"")</f>
        <v>#REF!</v>
      </c>
      <c r="R19" s="49" t="e">
        <f>IF(AND('Mapa final'!#REF!="Alta",'Mapa final'!#REF!="Menor"),CONCATENATE("R4C",'Mapa final'!#REF!),"")</f>
        <v>#REF!</v>
      </c>
      <c r="S19" s="49" t="e">
        <f>IF(AND('Mapa final'!#REF!="Alta",'Mapa final'!#REF!="Menor"),CONCATENATE("R4C",'Mapa final'!#REF!),"")</f>
        <v>#REF!</v>
      </c>
      <c r="T19" s="49" t="e">
        <f>IF(AND('Mapa final'!#REF!="Alta",'Mapa final'!#REF!="Menor"),CONCATENATE("R4C",'Mapa final'!#REF!),"")</f>
        <v>#REF!</v>
      </c>
      <c r="U19" s="50" t="e">
        <f>IF(AND('Mapa final'!#REF!="Alta",'Mapa final'!#REF!="Menor"),CONCATENATE("R4C",'Mapa final'!#REF!),"")</f>
        <v>#REF!</v>
      </c>
      <c r="V19" s="33" t="e">
        <f>IF(AND('Mapa final'!#REF!="Alta",'Mapa final'!#REF!="Moderado"),CONCATENATE("R4C",'Mapa final'!#REF!),"")</f>
        <v>#REF!</v>
      </c>
      <c r="W19" s="34" t="e">
        <f>IF(AND('Mapa final'!#REF!="Alta",'Mapa final'!#REF!="Moderado"),CONCATENATE("R4C",'Mapa final'!#REF!),"")</f>
        <v>#REF!</v>
      </c>
      <c r="X19" s="34" t="e">
        <f>IF(AND('Mapa final'!#REF!="Alta",'Mapa final'!#REF!="Moderado"),CONCATENATE("R4C",'Mapa final'!#REF!),"")</f>
        <v>#REF!</v>
      </c>
      <c r="Y19" s="34" t="e">
        <f>IF(AND('Mapa final'!#REF!="Alta",'Mapa final'!#REF!="Moderado"),CONCATENATE("R4C",'Mapa final'!#REF!),"")</f>
        <v>#REF!</v>
      </c>
      <c r="Z19" s="34" t="e">
        <f>IF(AND('Mapa final'!#REF!="Alta",'Mapa final'!#REF!="Moderado"),CONCATENATE("R4C",'Mapa final'!#REF!),"")</f>
        <v>#REF!</v>
      </c>
      <c r="AA19" s="35" t="e">
        <f>IF(AND('Mapa final'!#REF!="Alta",'Mapa final'!#REF!="Moderado"),CONCATENATE("R4C",'Mapa final'!#REF!),"")</f>
        <v>#REF!</v>
      </c>
      <c r="AB19" s="33" t="e">
        <f>IF(AND('Mapa final'!#REF!="Alta",'Mapa final'!#REF!="Mayor"),CONCATENATE("R4C",'Mapa final'!#REF!),"")</f>
        <v>#REF!</v>
      </c>
      <c r="AC19" s="34" t="e">
        <f>IF(AND('Mapa final'!#REF!="Alta",'Mapa final'!#REF!="Mayor"),CONCATENATE("R4C",'Mapa final'!#REF!),"")</f>
        <v>#REF!</v>
      </c>
      <c r="AD19" s="34" t="e">
        <f>IF(AND('Mapa final'!#REF!="Alta",'Mapa final'!#REF!="Mayor"),CONCATENATE("R4C",'Mapa final'!#REF!),"")</f>
        <v>#REF!</v>
      </c>
      <c r="AE19" s="34" t="e">
        <f>IF(AND('Mapa final'!#REF!="Alta",'Mapa final'!#REF!="Mayor"),CONCATENATE("R4C",'Mapa final'!#REF!),"")</f>
        <v>#REF!</v>
      </c>
      <c r="AF19" s="34" t="e">
        <f>IF(AND('Mapa final'!#REF!="Alta",'Mapa final'!#REF!="Mayor"),CONCATENATE("R4C",'Mapa final'!#REF!),"")</f>
        <v>#REF!</v>
      </c>
      <c r="AG19" s="35" t="e">
        <f>IF(AND('Mapa final'!#REF!="Alta",'Mapa final'!#REF!="Mayor"),CONCATENATE("R4C",'Mapa final'!#REF!),"")</f>
        <v>#REF!</v>
      </c>
      <c r="AH19" s="36" t="e">
        <f>IF(AND('Mapa final'!#REF!="Alta",'Mapa final'!#REF!="Catastrófico"),CONCATENATE("R4C",'Mapa final'!#REF!),"")</f>
        <v>#REF!</v>
      </c>
      <c r="AI19" s="37" t="e">
        <f>IF(AND('Mapa final'!#REF!="Alta",'Mapa final'!#REF!="Catastrófico"),CONCATENATE("R4C",'Mapa final'!#REF!),"")</f>
        <v>#REF!</v>
      </c>
      <c r="AJ19" s="37" t="e">
        <f>IF(AND('Mapa final'!#REF!="Alta",'Mapa final'!#REF!="Catastrófico"),CONCATENATE("R4C",'Mapa final'!#REF!),"")</f>
        <v>#REF!</v>
      </c>
      <c r="AK19" s="37" t="e">
        <f>IF(AND('Mapa final'!#REF!="Alta",'Mapa final'!#REF!="Catastrófico"),CONCATENATE("R4C",'Mapa final'!#REF!),"")</f>
        <v>#REF!</v>
      </c>
      <c r="AL19" s="37" t="e">
        <f>IF(AND('Mapa final'!#REF!="Alta",'Mapa final'!#REF!="Catastrófico"),CONCATENATE("R4C",'Mapa final'!#REF!),"")</f>
        <v>#REF!</v>
      </c>
      <c r="AM19" s="38" t="e">
        <f>IF(AND('Mapa final'!#REF!="Alta",'Mapa final'!#REF!="Catastrófico"),CONCATENATE("R4C",'Mapa final'!#REF!),"")</f>
        <v>#REF!</v>
      </c>
      <c r="AN19" s="1"/>
      <c r="AO19" s="256"/>
      <c r="AP19" s="147"/>
      <c r="AQ19" s="147"/>
      <c r="AR19" s="147"/>
      <c r="AS19" s="147"/>
      <c r="AT19" s="257"/>
      <c r="AU19" s="1"/>
      <c r="AV19" s="1"/>
      <c r="AW19" s="1"/>
      <c r="AX19" s="1"/>
      <c r="AY19" s="1"/>
      <c r="AZ19" s="1"/>
      <c r="BA19" s="1"/>
      <c r="BB19" s="1"/>
      <c r="BC19" s="1"/>
      <c r="BD19" s="1"/>
      <c r="BE19" s="1"/>
      <c r="BF19" s="1"/>
      <c r="BG19" s="1"/>
      <c r="BH19" s="1"/>
      <c r="BI19" s="1"/>
    </row>
    <row r="20" spans="1:61" ht="15" customHeight="1" x14ac:dyDescent="0.25">
      <c r="A20" s="1"/>
      <c r="B20" s="273"/>
      <c r="C20" s="147"/>
      <c r="D20" s="148"/>
      <c r="E20" s="159"/>
      <c r="F20" s="147"/>
      <c r="G20" s="147"/>
      <c r="H20" s="147"/>
      <c r="I20" s="147"/>
      <c r="J20" s="48" t="e">
        <f>IF(AND('Mapa final'!#REF!="Alta",'Mapa final'!#REF!="Leve"),CONCATENATE("R5C",'Mapa final'!#REF!),"")</f>
        <v>#REF!</v>
      </c>
      <c r="K20" s="49" t="e">
        <f>IF(AND('Mapa final'!#REF!="Alta",'Mapa final'!#REF!="Leve"),CONCATENATE("R5C",'Mapa final'!#REF!),"")</f>
        <v>#REF!</v>
      </c>
      <c r="L20" s="49" t="e">
        <f>IF(AND('Mapa final'!#REF!="Alta",'Mapa final'!#REF!="Leve"),CONCATENATE("R5C",'Mapa final'!#REF!),"")</f>
        <v>#REF!</v>
      </c>
      <c r="M20" s="49" t="e">
        <f>IF(AND('Mapa final'!#REF!="Alta",'Mapa final'!#REF!="Leve"),CONCATENATE("R5C",'Mapa final'!#REF!),"")</f>
        <v>#REF!</v>
      </c>
      <c r="N20" s="49" t="e">
        <f>IF(AND('Mapa final'!#REF!="Alta",'Mapa final'!#REF!="Leve"),CONCATENATE("R5C",'Mapa final'!#REF!),"")</f>
        <v>#REF!</v>
      </c>
      <c r="O20" s="50" t="e">
        <f>IF(AND('Mapa final'!#REF!="Alta",'Mapa final'!#REF!="Leve"),CONCATENATE("R5C",'Mapa final'!#REF!),"")</f>
        <v>#REF!</v>
      </c>
      <c r="P20" s="48" t="e">
        <f>IF(AND('Mapa final'!#REF!="Alta",'Mapa final'!#REF!="Menor"),CONCATENATE("R5C",'Mapa final'!#REF!),"")</f>
        <v>#REF!</v>
      </c>
      <c r="Q20" s="49" t="e">
        <f>IF(AND('Mapa final'!#REF!="Alta",'Mapa final'!#REF!="Menor"),CONCATENATE("R5C",'Mapa final'!#REF!),"")</f>
        <v>#REF!</v>
      </c>
      <c r="R20" s="49" t="e">
        <f>IF(AND('Mapa final'!#REF!="Alta",'Mapa final'!#REF!="Menor"),CONCATENATE("R5C",'Mapa final'!#REF!),"")</f>
        <v>#REF!</v>
      </c>
      <c r="S20" s="49" t="e">
        <f>IF(AND('Mapa final'!#REF!="Alta",'Mapa final'!#REF!="Menor"),CONCATENATE("R5C",'Mapa final'!#REF!),"")</f>
        <v>#REF!</v>
      </c>
      <c r="T20" s="49" t="e">
        <f>IF(AND('Mapa final'!#REF!="Alta",'Mapa final'!#REF!="Menor"),CONCATENATE("R5C",'Mapa final'!#REF!),"")</f>
        <v>#REF!</v>
      </c>
      <c r="U20" s="50" t="e">
        <f>IF(AND('Mapa final'!#REF!="Alta",'Mapa final'!#REF!="Menor"),CONCATENATE("R5C",'Mapa final'!#REF!),"")</f>
        <v>#REF!</v>
      </c>
      <c r="V20" s="33" t="e">
        <f>IF(AND('Mapa final'!#REF!="Alta",'Mapa final'!#REF!="Moderado"),CONCATENATE("R5C",'Mapa final'!#REF!),"")</f>
        <v>#REF!</v>
      </c>
      <c r="W20" s="34" t="e">
        <f>IF(AND('Mapa final'!#REF!="Alta",'Mapa final'!#REF!="Moderado"),CONCATENATE("R5C",'Mapa final'!#REF!),"")</f>
        <v>#REF!</v>
      </c>
      <c r="X20" s="34" t="e">
        <f>IF(AND('Mapa final'!#REF!="Alta",'Mapa final'!#REF!="Moderado"),CONCATENATE("R5C",'Mapa final'!#REF!),"")</f>
        <v>#REF!</v>
      </c>
      <c r="Y20" s="34" t="e">
        <f>IF(AND('Mapa final'!#REF!="Alta",'Mapa final'!#REF!="Moderado"),CONCATENATE("R5C",'Mapa final'!#REF!),"")</f>
        <v>#REF!</v>
      </c>
      <c r="Z20" s="34" t="e">
        <f>IF(AND('Mapa final'!#REF!="Alta",'Mapa final'!#REF!="Moderado"),CONCATENATE("R5C",'Mapa final'!#REF!),"")</f>
        <v>#REF!</v>
      </c>
      <c r="AA20" s="35" t="e">
        <f>IF(AND('Mapa final'!#REF!="Alta",'Mapa final'!#REF!="Moderado"),CONCATENATE("R5C",'Mapa final'!#REF!),"")</f>
        <v>#REF!</v>
      </c>
      <c r="AB20" s="33" t="e">
        <f>IF(AND('Mapa final'!#REF!="Alta",'Mapa final'!#REF!="Mayor"),CONCATENATE("R5C",'Mapa final'!#REF!),"")</f>
        <v>#REF!</v>
      </c>
      <c r="AC20" s="34" t="e">
        <f>IF(AND('Mapa final'!#REF!="Alta",'Mapa final'!#REF!="Mayor"),CONCATENATE("R5C",'Mapa final'!#REF!),"")</f>
        <v>#REF!</v>
      </c>
      <c r="AD20" s="34" t="e">
        <f>IF(AND('Mapa final'!#REF!="Alta",'Mapa final'!#REF!="Mayor"),CONCATENATE("R5C",'Mapa final'!#REF!),"")</f>
        <v>#REF!</v>
      </c>
      <c r="AE20" s="34" t="e">
        <f>IF(AND('Mapa final'!#REF!="Alta",'Mapa final'!#REF!="Mayor"),CONCATENATE("R5C",'Mapa final'!#REF!),"")</f>
        <v>#REF!</v>
      </c>
      <c r="AF20" s="34" t="e">
        <f>IF(AND('Mapa final'!#REF!="Alta",'Mapa final'!#REF!="Mayor"),CONCATENATE("R5C",'Mapa final'!#REF!),"")</f>
        <v>#REF!</v>
      </c>
      <c r="AG20" s="35" t="e">
        <f>IF(AND('Mapa final'!#REF!="Alta",'Mapa final'!#REF!="Mayor"),CONCATENATE("R5C",'Mapa final'!#REF!),"")</f>
        <v>#REF!</v>
      </c>
      <c r="AH20" s="36" t="e">
        <f>IF(AND('Mapa final'!#REF!="Alta",'Mapa final'!#REF!="Catastrófico"),CONCATENATE("R5C",'Mapa final'!#REF!),"")</f>
        <v>#REF!</v>
      </c>
      <c r="AI20" s="37" t="e">
        <f>IF(AND('Mapa final'!#REF!="Alta",'Mapa final'!#REF!="Catastrófico"),CONCATENATE("R5C",'Mapa final'!#REF!),"")</f>
        <v>#REF!</v>
      </c>
      <c r="AJ20" s="37" t="e">
        <f>IF(AND('Mapa final'!#REF!="Alta",'Mapa final'!#REF!="Catastrófico"),CONCATENATE("R5C",'Mapa final'!#REF!),"")</f>
        <v>#REF!</v>
      </c>
      <c r="AK20" s="37" t="e">
        <f>IF(AND('Mapa final'!#REF!="Alta",'Mapa final'!#REF!="Catastrófico"),CONCATENATE("R5C",'Mapa final'!#REF!),"")</f>
        <v>#REF!</v>
      </c>
      <c r="AL20" s="37" t="e">
        <f>IF(AND('Mapa final'!#REF!="Alta",'Mapa final'!#REF!="Catastrófico"),CONCATENATE("R5C",'Mapa final'!#REF!),"")</f>
        <v>#REF!</v>
      </c>
      <c r="AM20" s="38" t="e">
        <f>IF(AND('Mapa final'!#REF!="Alta",'Mapa final'!#REF!="Catastrófico"),CONCATENATE("R5C",'Mapa final'!#REF!),"")</f>
        <v>#REF!</v>
      </c>
      <c r="AN20" s="1"/>
      <c r="AO20" s="256"/>
      <c r="AP20" s="147"/>
      <c r="AQ20" s="147"/>
      <c r="AR20" s="147"/>
      <c r="AS20" s="147"/>
      <c r="AT20" s="257"/>
      <c r="AU20" s="1"/>
      <c r="AV20" s="1"/>
      <c r="AW20" s="1"/>
      <c r="AX20" s="1"/>
      <c r="AY20" s="1"/>
      <c r="AZ20" s="1"/>
      <c r="BA20" s="1"/>
      <c r="BB20" s="1"/>
      <c r="BC20" s="1"/>
      <c r="BD20" s="1"/>
      <c r="BE20" s="1"/>
      <c r="BF20" s="1"/>
      <c r="BG20" s="1"/>
      <c r="BH20" s="1"/>
      <c r="BI20" s="1"/>
    </row>
    <row r="21" spans="1:61" ht="15" customHeight="1" x14ac:dyDescent="0.25">
      <c r="A21" s="1"/>
      <c r="B21" s="273"/>
      <c r="C21" s="147"/>
      <c r="D21" s="148"/>
      <c r="E21" s="159"/>
      <c r="F21" s="147"/>
      <c r="G21" s="147"/>
      <c r="H21" s="147"/>
      <c r="I21" s="147"/>
      <c r="J21" s="48" t="e">
        <f>IF(AND('Mapa final'!#REF!="Alta",'Mapa final'!#REF!="Leve"),CONCATENATE("R6C",'Mapa final'!#REF!),"")</f>
        <v>#REF!</v>
      </c>
      <c r="K21" s="49" t="e">
        <f>IF(AND('Mapa final'!#REF!="Alta",'Mapa final'!#REF!="Leve"),CONCATENATE("R6C",'Mapa final'!#REF!),"")</f>
        <v>#REF!</v>
      </c>
      <c r="L21" s="49" t="e">
        <f>IF(AND('Mapa final'!#REF!="Alta",'Mapa final'!#REF!="Leve"),CONCATENATE("R6C",'Mapa final'!#REF!),"")</f>
        <v>#REF!</v>
      </c>
      <c r="M21" s="49" t="e">
        <f>IF(AND('Mapa final'!#REF!="Alta",'Mapa final'!#REF!="Leve"),CONCATENATE("R6C",'Mapa final'!#REF!),"")</f>
        <v>#REF!</v>
      </c>
      <c r="N21" s="49" t="e">
        <f>IF(AND('Mapa final'!#REF!="Alta",'Mapa final'!#REF!="Leve"),CONCATENATE("R6C",'Mapa final'!#REF!),"")</f>
        <v>#REF!</v>
      </c>
      <c r="O21" s="50" t="e">
        <f>IF(AND('Mapa final'!#REF!="Alta",'Mapa final'!#REF!="Leve"),CONCATENATE("R6C",'Mapa final'!#REF!),"")</f>
        <v>#REF!</v>
      </c>
      <c r="P21" s="48" t="e">
        <f>IF(AND('Mapa final'!#REF!="Alta",'Mapa final'!#REF!="Menor"),CONCATENATE("R6C",'Mapa final'!#REF!),"")</f>
        <v>#REF!</v>
      </c>
      <c r="Q21" s="49" t="e">
        <f>IF(AND('Mapa final'!#REF!="Alta",'Mapa final'!#REF!="Menor"),CONCATENATE("R6C",'Mapa final'!#REF!),"")</f>
        <v>#REF!</v>
      </c>
      <c r="R21" s="49" t="e">
        <f>IF(AND('Mapa final'!#REF!="Alta",'Mapa final'!#REF!="Menor"),CONCATENATE("R6C",'Mapa final'!#REF!),"")</f>
        <v>#REF!</v>
      </c>
      <c r="S21" s="49" t="e">
        <f>IF(AND('Mapa final'!#REF!="Alta",'Mapa final'!#REF!="Menor"),CONCATENATE("R6C",'Mapa final'!#REF!),"")</f>
        <v>#REF!</v>
      </c>
      <c r="T21" s="49" t="e">
        <f>IF(AND('Mapa final'!#REF!="Alta",'Mapa final'!#REF!="Menor"),CONCATENATE("R6C",'Mapa final'!#REF!),"")</f>
        <v>#REF!</v>
      </c>
      <c r="U21" s="50" t="e">
        <f>IF(AND('Mapa final'!#REF!="Alta",'Mapa final'!#REF!="Menor"),CONCATENATE("R6C",'Mapa final'!#REF!),"")</f>
        <v>#REF!</v>
      </c>
      <c r="V21" s="33" t="e">
        <f>IF(AND('Mapa final'!#REF!="Alta",'Mapa final'!#REF!="Moderado"),CONCATENATE("R6C",'Mapa final'!#REF!),"")</f>
        <v>#REF!</v>
      </c>
      <c r="W21" s="34" t="e">
        <f>IF(AND('Mapa final'!#REF!="Alta",'Mapa final'!#REF!="Moderado"),CONCATENATE("R6C",'Mapa final'!#REF!),"")</f>
        <v>#REF!</v>
      </c>
      <c r="X21" s="34" t="e">
        <f>IF(AND('Mapa final'!#REF!="Alta",'Mapa final'!#REF!="Moderado"),CONCATENATE("R6C",'Mapa final'!#REF!),"")</f>
        <v>#REF!</v>
      </c>
      <c r="Y21" s="34" t="e">
        <f>IF(AND('Mapa final'!#REF!="Alta",'Mapa final'!#REF!="Moderado"),CONCATENATE("R6C",'Mapa final'!#REF!),"")</f>
        <v>#REF!</v>
      </c>
      <c r="Z21" s="34" t="e">
        <f>IF(AND('Mapa final'!#REF!="Alta",'Mapa final'!#REF!="Moderado"),CONCATENATE("R6C",'Mapa final'!#REF!),"")</f>
        <v>#REF!</v>
      </c>
      <c r="AA21" s="35" t="e">
        <f>IF(AND('Mapa final'!#REF!="Alta",'Mapa final'!#REF!="Moderado"),CONCATENATE("R6C",'Mapa final'!#REF!),"")</f>
        <v>#REF!</v>
      </c>
      <c r="AB21" s="33" t="e">
        <f>IF(AND('Mapa final'!#REF!="Alta",'Mapa final'!#REF!="Mayor"),CONCATENATE("R6C",'Mapa final'!#REF!),"")</f>
        <v>#REF!</v>
      </c>
      <c r="AC21" s="34" t="e">
        <f>IF(AND('Mapa final'!#REF!="Alta",'Mapa final'!#REF!="Mayor"),CONCATENATE("R6C",'Mapa final'!#REF!),"")</f>
        <v>#REF!</v>
      </c>
      <c r="AD21" s="34" t="e">
        <f>IF(AND('Mapa final'!#REF!="Alta",'Mapa final'!#REF!="Mayor"),CONCATENATE("R6C",'Mapa final'!#REF!),"")</f>
        <v>#REF!</v>
      </c>
      <c r="AE21" s="34" t="e">
        <f>IF(AND('Mapa final'!#REF!="Alta",'Mapa final'!#REF!="Mayor"),CONCATENATE("R6C",'Mapa final'!#REF!),"")</f>
        <v>#REF!</v>
      </c>
      <c r="AF21" s="34" t="e">
        <f>IF(AND('Mapa final'!#REF!="Alta",'Mapa final'!#REF!="Mayor"),CONCATENATE("R6C",'Mapa final'!#REF!),"")</f>
        <v>#REF!</v>
      </c>
      <c r="AG21" s="35" t="e">
        <f>IF(AND('Mapa final'!#REF!="Alta",'Mapa final'!#REF!="Mayor"),CONCATENATE("R6C",'Mapa final'!#REF!),"")</f>
        <v>#REF!</v>
      </c>
      <c r="AH21" s="36" t="e">
        <f>IF(AND('Mapa final'!#REF!="Alta",'Mapa final'!#REF!="Catastrófico"),CONCATENATE("R6C",'Mapa final'!#REF!),"")</f>
        <v>#REF!</v>
      </c>
      <c r="AI21" s="37" t="e">
        <f>IF(AND('Mapa final'!#REF!="Alta",'Mapa final'!#REF!="Catastrófico"),CONCATENATE("R6C",'Mapa final'!#REF!),"")</f>
        <v>#REF!</v>
      </c>
      <c r="AJ21" s="37" t="e">
        <f>IF(AND('Mapa final'!#REF!="Alta",'Mapa final'!#REF!="Catastrófico"),CONCATENATE("R6C",'Mapa final'!#REF!),"")</f>
        <v>#REF!</v>
      </c>
      <c r="AK21" s="37" t="e">
        <f>IF(AND('Mapa final'!#REF!="Alta",'Mapa final'!#REF!="Catastrófico"),CONCATENATE("R6C",'Mapa final'!#REF!),"")</f>
        <v>#REF!</v>
      </c>
      <c r="AL21" s="37" t="e">
        <f>IF(AND('Mapa final'!#REF!="Alta",'Mapa final'!#REF!="Catastrófico"),CONCATENATE("R6C",'Mapa final'!#REF!),"")</f>
        <v>#REF!</v>
      </c>
      <c r="AM21" s="38" t="e">
        <f>IF(AND('Mapa final'!#REF!="Alta",'Mapa final'!#REF!="Catastrófico"),CONCATENATE("R6C",'Mapa final'!#REF!),"")</f>
        <v>#REF!</v>
      </c>
      <c r="AN21" s="1"/>
      <c r="AO21" s="256"/>
      <c r="AP21" s="147"/>
      <c r="AQ21" s="147"/>
      <c r="AR21" s="147"/>
      <c r="AS21" s="147"/>
      <c r="AT21" s="257"/>
      <c r="AU21" s="1"/>
      <c r="AV21" s="1"/>
      <c r="AW21" s="1"/>
      <c r="AX21" s="1"/>
      <c r="AY21" s="1"/>
      <c r="AZ21" s="1"/>
      <c r="BA21" s="1"/>
      <c r="BB21" s="1"/>
      <c r="BC21" s="1"/>
      <c r="BD21" s="1"/>
      <c r="BE21" s="1"/>
      <c r="BF21" s="1"/>
      <c r="BG21" s="1"/>
      <c r="BH21" s="1"/>
      <c r="BI21" s="1"/>
    </row>
    <row r="22" spans="1:61" ht="15" customHeight="1" x14ac:dyDescent="0.25">
      <c r="A22" s="1"/>
      <c r="B22" s="273"/>
      <c r="C22" s="147"/>
      <c r="D22" s="148"/>
      <c r="E22" s="159"/>
      <c r="F22" s="147"/>
      <c r="G22" s="147"/>
      <c r="H22" s="147"/>
      <c r="I22" s="147"/>
      <c r="J22" s="48" t="e">
        <f>IF(AND('Mapa final'!#REF!="Alta",'Mapa final'!#REF!="Leve"),CONCATENATE("R7C",'Mapa final'!#REF!),"")</f>
        <v>#REF!</v>
      </c>
      <c r="K22" s="49" t="e">
        <f>IF(AND('Mapa final'!#REF!="Alta",'Mapa final'!#REF!="Leve"),CONCATENATE("R7C",'Mapa final'!#REF!),"")</f>
        <v>#REF!</v>
      </c>
      <c r="L22" s="49" t="e">
        <f>IF(AND('Mapa final'!#REF!="Alta",'Mapa final'!#REF!="Leve"),CONCATENATE("R7C",'Mapa final'!#REF!),"")</f>
        <v>#REF!</v>
      </c>
      <c r="M22" s="49" t="e">
        <f>IF(AND('Mapa final'!#REF!="Alta",'Mapa final'!#REF!="Leve"),CONCATENATE("R7C",'Mapa final'!#REF!),"")</f>
        <v>#REF!</v>
      </c>
      <c r="N22" s="49" t="e">
        <f>IF(AND('Mapa final'!#REF!="Alta",'Mapa final'!#REF!="Leve"),CONCATENATE("R7C",'Mapa final'!#REF!),"")</f>
        <v>#REF!</v>
      </c>
      <c r="O22" s="50" t="e">
        <f>IF(AND('Mapa final'!#REF!="Alta",'Mapa final'!#REF!="Leve"),CONCATENATE("R7C",'Mapa final'!#REF!),"")</f>
        <v>#REF!</v>
      </c>
      <c r="P22" s="48" t="e">
        <f>IF(AND('Mapa final'!#REF!="Alta",'Mapa final'!#REF!="Menor"),CONCATENATE("R7C",'Mapa final'!#REF!),"")</f>
        <v>#REF!</v>
      </c>
      <c r="Q22" s="49" t="e">
        <f>IF(AND('Mapa final'!#REF!="Alta",'Mapa final'!#REF!="Menor"),CONCATENATE("R7C",'Mapa final'!#REF!),"")</f>
        <v>#REF!</v>
      </c>
      <c r="R22" s="49" t="e">
        <f>IF(AND('Mapa final'!#REF!="Alta",'Mapa final'!#REF!="Menor"),CONCATENATE("R7C",'Mapa final'!#REF!),"")</f>
        <v>#REF!</v>
      </c>
      <c r="S22" s="49" t="e">
        <f>IF(AND('Mapa final'!#REF!="Alta",'Mapa final'!#REF!="Menor"),CONCATENATE("R7C",'Mapa final'!#REF!),"")</f>
        <v>#REF!</v>
      </c>
      <c r="T22" s="49" t="e">
        <f>IF(AND('Mapa final'!#REF!="Alta",'Mapa final'!#REF!="Menor"),CONCATENATE("R7C",'Mapa final'!#REF!),"")</f>
        <v>#REF!</v>
      </c>
      <c r="U22" s="50" t="e">
        <f>IF(AND('Mapa final'!#REF!="Alta",'Mapa final'!#REF!="Menor"),CONCATENATE("R7C",'Mapa final'!#REF!),"")</f>
        <v>#REF!</v>
      </c>
      <c r="V22" s="33" t="e">
        <f>IF(AND('Mapa final'!#REF!="Alta",'Mapa final'!#REF!="Moderado"),CONCATENATE("R7C",'Mapa final'!#REF!),"")</f>
        <v>#REF!</v>
      </c>
      <c r="W22" s="34" t="e">
        <f>IF(AND('Mapa final'!#REF!="Alta",'Mapa final'!#REF!="Moderado"),CONCATENATE("R7C",'Mapa final'!#REF!),"")</f>
        <v>#REF!</v>
      </c>
      <c r="X22" s="34" t="e">
        <f>IF(AND('Mapa final'!#REF!="Alta",'Mapa final'!#REF!="Moderado"),CONCATENATE("R7C",'Mapa final'!#REF!),"")</f>
        <v>#REF!</v>
      </c>
      <c r="Y22" s="34" t="e">
        <f>IF(AND('Mapa final'!#REF!="Alta",'Mapa final'!#REF!="Moderado"),CONCATENATE("R7C",'Mapa final'!#REF!),"")</f>
        <v>#REF!</v>
      </c>
      <c r="Z22" s="34" t="e">
        <f>IF(AND('Mapa final'!#REF!="Alta",'Mapa final'!#REF!="Moderado"),CONCATENATE("R7C",'Mapa final'!#REF!),"")</f>
        <v>#REF!</v>
      </c>
      <c r="AA22" s="35" t="e">
        <f>IF(AND('Mapa final'!#REF!="Alta",'Mapa final'!#REF!="Moderado"),CONCATENATE("R7C",'Mapa final'!#REF!),"")</f>
        <v>#REF!</v>
      </c>
      <c r="AB22" s="33" t="e">
        <f>IF(AND('Mapa final'!#REF!="Alta",'Mapa final'!#REF!="Mayor"),CONCATENATE("R7C",'Mapa final'!#REF!),"")</f>
        <v>#REF!</v>
      </c>
      <c r="AC22" s="34" t="e">
        <f>IF(AND('Mapa final'!#REF!="Alta",'Mapa final'!#REF!="Mayor"),CONCATENATE("R7C",'Mapa final'!#REF!),"")</f>
        <v>#REF!</v>
      </c>
      <c r="AD22" s="34" t="e">
        <f>IF(AND('Mapa final'!#REF!="Alta",'Mapa final'!#REF!="Mayor"),CONCATENATE("R7C",'Mapa final'!#REF!),"")</f>
        <v>#REF!</v>
      </c>
      <c r="AE22" s="34" t="e">
        <f>IF(AND('Mapa final'!#REF!="Alta",'Mapa final'!#REF!="Mayor"),CONCATENATE("R7C",'Mapa final'!#REF!),"")</f>
        <v>#REF!</v>
      </c>
      <c r="AF22" s="34" t="e">
        <f>IF(AND('Mapa final'!#REF!="Alta",'Mapa final'!#REF!="Mayor"),CONCATENATE("R7C",'Mapa final'!#REF!),"")</f>
        <v>#REF!</v>
      </c>
      <c r="AG22" s="35" t="e">
        <f>IF(AND('Mapa final'!#REF!="Alta",'Mapa final'!#REF!="Mayor"),CONCATENATE("R7C",'Mapa final'!#REF!),"")</f>
        <v>#REF!</v>
      </c>
      <c r="AH22" s="36" t="e">
        <f>IF(AND('Mapa final'!#REF!="Alta",'Mapa final'!#REF!="Catastrófico"),CONCATENATE("R7C",'Mapa final'!#REF!),"")</f>
        <v>#REF!</v>
      </c>
      <c r="AI22" s="37" t="e">
        <f>IF(AND('Mapa final'!#REF!="Alta",'Mapa final'!#REF!="Catastrófico"),CONCATENATE("R7C",'Mapa final'!#REF!),"")</f>
        <v>#REF!</v>
      </c>
      <c r="AJ22" s="37" t="e">
        <f>IF(AND('Mapa final'!#REF!="Alta",'Mapa final'!#REF!="Catastrófico"),CONCATENATE("R7C",'Mapa final'!#REF!),"")</f>
        <v>#REF!</v>
      </c>
      <c r="AK22" s="37" t="e">
        <f>IF(AND('Mapa final'!#REF!="Alta",'Mapa final'!#REF!="Catastrófico"),CONCATENATE("R7C",'Mapa final'!#REF!),"")</f>
        <v>#REF!</v>
      </c>
      <c r="AL22" s="37" t="e">
        <f>IF(AND('Mapa final'!#REF!="Alta",'Mapa final'!#REF!="Catastrófico"),CONCATENATE("R7C",'Mapa final'!#REF!),"")</f>
        <v>#REF!</v>
      </c>
      <c r="AM22" s="38" t="e">
        <f>IF(AND('Mapa final'!#REF!="Alta",'Mapa final'!#REF!="Catastrófico"),CONCATENATE("R7C",'Mapa final'!#REF!),"")</f>
        <v>#REF!</v>
      </c>
      <c r="AN22" s="1"/>
      <c r="AO22" s="256"/>
      <c r="AP22" s="147"/>
      <c r="AQ22" s="147"/>
      <c r="AR22" s="147"/>
      <c r="AS22" s="147"/>
      <c r="AT22" s="257"/>
      <c r="AU22" s="1"/>
      <c r="AV22" s="1"/>
      <c r="AW22" s="1"/>
      <c r="AX22" s="1"/>
      <c r="AY22" s="1"/>
      <c r="AZ22" s="1"/>
      <c r="BA22" s="1"/>
      <c r="BB22" s="1"/>
      <c r="BC22" s="1"/>
      <c r="BD22" s="1"/>
      <c r="BE22" s="1"/>
      <c r="BF22" s="1"/>
      <c r="BG22" s="1"/>
      <c r="BH22" s="1"/>
      <c r="BI22" s="1"/>
    </row>
    <row r="23" spans="1:61" ht="15" customHeight="1" x14ac:dyDescent="0.25">
      <c r="A23" s="1"/>
      <c r="B23" s="273"/>
      <c r="C23" s="147"/>
      <c r="D23" s="148"/>
      <c r="E23" s="159"/>
      <c r="F23" s="147"/>
      <c r="G23" s="147"/>
      <c r="H23" s="147"/>
      <c r="I23" s="147"/>
      <c r="J23" s="48" t="e">
        <f>IF(AND('Mapa final'!#REF!="Alta",'Mapa final'!#REF!="Leve"),CONCATENATE("R8C",'Mapa final'!#REF!),"")</f>
        <v>#REF!</v>
      </c>
      <c r="K23" s="49" t="e">
        <f>IF(AND('Mapa final'!#REF!="Alta",'Mapa final'!#REF!="Leve"),CONCATENATE("R8C",'Mapa final'!#REF!),"")</f>
        <v>#REF!</v>
      </c>
      <c r="L23" s="49" t="e">
        <f>IF(AND('Mapa final'!#REF!="Alta",'Mapa final'!#REF!="Leve"),CONCATENATE("R8C",'Mapa final'!#REF!),"")</f>
        <v>#REF!</v>
      </c>
      <c r="M23" s="49" t="e">
        <f>IF(AND('Mapa final'!#REF!="Alta",'Mapa final'!#REF!="Leve"),CONCATENATE("R8C",'Mapa final'!#REF!),"")</f>
        <v>#REF!</v>
      </c>
      <c r="N23" s="49" t="e">
        <f>IF(AND('Mapa final'!#REF!="Alta",'Mapa final'!#REF!="Leve"),CONCATENATE("R8C",'Mapa final'!#REF!),"")</f>
        <v>#REF!</v>
      </c>
      <c r="O23" s="50" t="e">
        <f>IF(AND('Mapa final'!#REF!="Alta",'Mapa final'!#REF!="Leve"),CONCATENATE("R8C",'Mapa final'!#REF!),"")</f>
        <v>#REF!</v>
      </c>
      <c r="P23" s="48" t="e">
        <f>IF(AND('Mapa final'!#REF!="Alta",'Mapa final'!#REF!="Menor"),CONCATENATE("R8C",'Mapa final'!#REF!),"")</f>
        <v>#REF!</v>
      </c>
      <c r="Q23" s="49" t="e">
        <f>IF(AND('Mapa final'!#REF!="Alta",'Mapa final'!#REF!="Menor"),CONCATENATE("R8C",'Mapa final'!#REF!),"")</f>
        <v>#REF!</v>
      </c>
      <c r="R23" s="49" t="e">
        <f>IF(AND('Mapa final'!#REF!="Alta",'Mapa final'!#REF!="Menor"),CONCATENATE("R8C",'Mapa final'!#REF!),"")</f>
        <v>#REF!</v>
      </c>
      <c r="S23" s="49" t="e">
        <f>IF(AND('Mapa final'!#REF!="Alta",'Mapa final'!#REF!="Menor"),CONCATENATE("R8C",'Mapa final'!#REF!),"")</f>
        <v>#REF!</v>
      </c>
      <c r="T23" s="49" t="e">
        <f>IF(AND('Mapa final'!#REF!="Alta",'Mapa final'!#REF!="Menor"),CONCATENATE("R8C",'Mapa final'!#REF!),"")</f>
        <v>#REF!</v>
      </c>
      <c r="U23" s="50" t="e">
        <f>IF(AND('Mapa final'!#REF!="Alta",'Mapa final'!#REF!="Menor"),CONCATENATE("R8C",'Mapa final'!#REF!),"")</f>
        <v>#REF!</v>
      </c>
      <c r="V23" s="33" t="e">
        <f>IF(AND('Mapa final'!#REF!="Alta",'Mapa final'!#REF!="Moderado"),CONCATENATE("R8C",'Mapa final'!#REF!),"")</f>
        <v>#REF!</v>
      </c>
      <c r="W23" s="34" t="e">
        <f>IF(AND('Mapa final'!#REF!="Alta",'Mapa final'!#REF!="Moderado"),CONCATENATE("R8C",'Mapa final'!#REF!),"")</f>
        <v>#REF!</v>
      </c>
      <c r="X23" s="34" t="e">
        <f>IF(AND('Mapa final'!#REF!="Alta",'Mapa final'!#REF!="Moderado"),CONCATENATE("R8C",'Mapa final'!#REF!),"")</f>
        <v>#REF!</v>
      </c>
      <c r="Y23" s="34" t="e">
        <f>IF(AND('Mapa final'!#REF!="Alta",'Mapa final'!#REF!="Moderado"),CONCATENATE("R8C",'Mapa final'!#REF!),"")</f>
        <v>#REF!</v>
      </c>
      <c r="Z23" s="34" t="e">
        <f>IF(AND('Mapa final'!#REF!="Alta",'Mapa final'!#REF!="Moderado"),CONCATENATE("R8C",'Mapa final'!#REF!),"")</f>
        <v>#REF!</v>
      </c>
      <c r="AA23" s="35" t="e">
        <f>IF(AND('Mapa final'!#REF!="Alta",'Mapa final'!#REF!="Moderado"),CONCATENATE("R8C",'Mapa final'!#REF!),"")</f>
        <v>#REF!</v>
      </c>
      <c r="AB23" s="33" t="e">
        <f>IF(AND('Mapa final'!#REF!="Alta",'Mapa final'!#REF!="Mayor"),CONCATENATE("R8C",'Mapa final'!#REF!),"")</f>
        <v>#REF!</v>
      </c>
      <c r="AC23" s="34" t="e">
        <f>IF(AND('Mapa final'!#REF!="Alta",'Mapa final'!#REF!="Mayor"),CONCATENATE("R8C",'Mapa final'!#REF!),"")</f>
        <v>#REF!</v>
      </c>
      <c r="AD23" s="34" t="e">
        <f>IF(AND('Mapa final'!#REF!="Alta",'Mapa final'!#REF!="Mayor"),CONCATENATE("R8C",'Mapa final'!#REF!),"")</f>
        <v>#REF!</v>
      </c>
      <c r="AE23" s="34" t="e">
        <f>IF(AND('Mapa final'!#REF!="Alta",'Mapa final'!#REF!="Mayor"),CONCATENATE("R8C",'Mapa final'!#REF!),"")</f>
        <v>#REF!</v>
      </c>
      <c r="AF23" s="34" t="e">
        <f>IF(AND('Mapa final'!#REF!="Alta",'Mapa final'!#REF!="Mayor"),CONCATENATE("R8C",'Mapa final'!#REF!),"")</f>
        <v>#REF!</v>
      </c>
      <c r="AG23" s="35" t="e">
        <f>IF(AND('Mapa final'!#REF!="Alta",'Mapa final'!#REF!="Mayor"),CONCATENATE("R8C",'Mapa final'!#REF!),"")</f>
        <v>#REF!</v>
      </c>
      <c r="AH23" s="36" t="e">
        <f>IF(AND('Mapa final'!#REF!="Alta",'Mapa final'!#REF!="Catastrófico"),CONCATENATE("R8C",'Mapa final'!#REF!),"")</f>
        <v>#REF!</v>
      </c>
      <c r="AI23" s="37" t="e">
        <f>IF(AND('Mapa final'!#REF!="Alta",'Mapa final'!#REF!="Catastrófico"),CONCATENATE("R8C",'Mapa final'!#REF!),"")</f>
        <v>#REF!</v>
      </c>
      <c r="AJ23" s="37" t="e">
        <f>IF(AND('Mapa final'!#REF!="Alta",'Mapa final'!#REF!="Catastrófico"),CONCATENATE("R8C",'Mapa final'!#REF!),"")</f>
        <v>#REF!</v>
      </c>
      <c r="AK23" s="37" t="e">
        <f>IF(AND('Mapa final'!#REF!="Alta",'Mapa final'!#REF!="Catastrófico"),CONCATENATE("R8C",'Mapa final'!#REF!),"")</f>
        <v>#REF!</v>
      </c>
      <c r="AL23" s="37" t="e">
        <f>IF(AND('Mapa final'!#REF!="Alta",'Mapa final'!#REF!="Catastrófico"),CONCATENATE("R8C",'Mapa final'!#REF!),"")</f>
        <v>#REF!</v>
      </c>
      <c r="AM23" s="38" t="e">
        <f>IF(AND('Mapa final'!#REF!="Alta",'Mapa final'!#REF!="Catastrófico"),CONCATENATE("R8C",'Mapa final'!#REF!),"")</f>
        <v>#REF!</v>
      </c>
      <c r="AN23" s="1"/>
      <c r="AO23" s="256"/>
      <c r="AP23" s="147"/>
      <c r="AQ23" s="147"/>
      <c r="AR23" s="147"/>
      <c r="AS23" s="147"/>
      <c r="AT23" s="257"/>
      <c r="AU23" s="1"/>
      <c r="AV23" s="1"/>
      <c r="AW23" s="1"/>
      <c r="AX23" s="1"/>
      <c r="AY23" s="1"/>
      <c r="AZ23" s="1"/>
      <c r="BA23" s="1"/>
      <c r="BB23" s="1"/>
      <c r="BC23" s="1"/>
      <c r="BD23" s="1"/>
      <c r="BE23" s="1"/>
      <c r="BF23" s="1"/>
      <c r="BG23" s="1"/>
      <c r="BH23" s="1"/>
      <c r="BI23" s="1"/>
    </row>
    <row r="24" spans="1:61" ht="15" customHeight="1" x14ac:dyDescent="0.25">
      <c r="A24" s="1"/>
      <c r="B24" s="273"/>
      <c r="C24" s="147"/>
      <c r="D24" s="148"/>
      <c r="E24" s="159"/>
      <c r="F24" s="147"/>
      <c r="G24" s="147"/>
      <c r="H24" s="147"/>
      <c r="I24" s="147"/>
      <c r="J24" s="48" t="e">
        <f>IF(AND('Mapa final'!#REF!="Alta",'Mapa final'!#REF!="Leve"),CONCATENATE("R9C",'Mapa final'!#REF!),"")</f>
        <v>#REF!</v>
      </c>
      <c r="K24" s="49" t="e">
        <f>IF(AND('Mapa final'!#REF!="Alta",'Mapa final'!#REF!="Leve"),CONCATENATE("R9C",'Mapa final'!#REF!),"")</f>
        <v>#REF!</v>
      </c>
      <c r="L24" s="49" t="e">
        <f>IF(AND('Mapa final'!#REF!="Alta",'Mapa final'!#REF!="Leve"),CONCATENATE("R9C",'Mapa final'!#REF!),"")</f>
        <v>#REF!</v>
      </c>
      <c r="M24" s="49" t="e">
        <f>IF(AND('Mapa final'!#REF!="Alta",'Mapa final'!#REF!="Leve"),CONCATENATE("R9C",'Mapa final'!#REF!),"")</f>
        <v>#REF!</v>
      </c>
      <c r="N24" s="49" t="e">
        <f>IF(AND('Mapa final'!#REF!="Alta",'Mapa final'!#REF!="Leve"),CONCATENATE("R9C",'Mapa final'!#REF!),"")</f>
        <v>#REF!</v>
      </c>
      <c r="O24" s="50" t="e">
        <f>IF(AND('Mapa final'!#REF!="Alta",'Mapa final'!#REF!="Leve"),CONCATENATE("R9C",'Mapa final'!#REF!),"")</f>
        <v>#REF!</v>
      </c>
      <c r="P24" s="48" t="e">
        <f>IF(AND('Mapa final'!#REF!="Alta",'Mapa final'!#REF!="Menor"),CONCATENATE("R9C",'Mapa final'!#REF!),"")</f>
        <v>#REF!</v>
      </c>
      <c r="Q24" s="49" t="e">
        <f>IF(AND('Mapa final'!#REF!="Alta",'Mapa final'!#REF!="Menor"),CONCATENATE("R9C",'Mapa final'!#REF!),"")</f>
        <v>#REF!</v>
      </c>
      <c r="R24" s="49" t="e">
        <f>IF(AND('Mapa final'!#REF!="Alta",'Mapa final'!#REF!="Menor"),CONCATENATE("R9C",'Mapa final'!#REF!),"")</f>
        <v>#REF!</v>
      </c>
      <c r="S24" s="49" t="e">
        <f>IF(AND('Mapa final'!#REF!="Alta",'Mapa final'!#REF!="Menor"),CONCATENATE("R9C",'Mapa final'!#REF!),"")</f>
        <v>#REF!</v>
      </c>
      <c r="T24" s="49" t="e">
        <f>IF(AND('Mapa final'!#REF!="Alta",'Mapa final'!#REF!="Menor"),CONCATENATE("R9C",'Mapa final'!#REF!),"")</f>
        <v>#REF!</v>
      </c>
      <c r="U24" s="50" t="e">
        <f>IF(AND('Mapa final'!#REF!="Alta",'Mapa final'!#REF!="Menor"),CONCATENATE("R9C",'Mapa final'!#REF!),"")</f>
        <v>#REF!</v>
      </c>
      <c r="V24" s="33" t="e">
        <f>IF(AND('Mapa final'!#REF!="Alta",'Mapa final'!#REF!="Moderado"),CONCATENATE("R9C",'Mapa final'!#REF!),"")</f>
        <v>#REF!</v>
      </c>
      <c r="W24" s="34" t="e">
        <f>IF(AND('Mapa final'!#REF!="Alta",'Mapa final'!#REF!="Moderado"),CONCATENATE("R9C",'Mapa final'!#REF!),"")</f>
        <v>#REF!</v>
      </c>
      <c r="X24" s="34" t="e">
        <f>IF(AND('Mapa final'!#REF!="Alta",'Mapa final'!#REF!="Moderado"),CONCATENATE("R9C",'Mapa final'!#REF!),"")</f>
        <v>#REF!</v>
      </c>
      <c r="Y24" s="34" t="e">
        <f>IF(AND('Mapa final'!#REF!="Alta",'Mapa final'!#REF!="Moderado"),CONCATENATE("R9C",'Mapa final'!#REF!),"")</f>
        <v>#REF!</v>
      </c>
      <c r="Z24" s="34" t="e">
        <f>IF(AND('Mapa final'!#REF!="Alta",'Mapa final'!#REF!="Moderado"),CONCATENATE("R9C",'Mapa final'!#REF!),"")</f>
        <v>#REF!</v>
      </c>
      <c r="AA24" s="35" t="e">
        <f>IF(AND('Mapa final'!#REF!="Alta",'Mapa final'!#REF!="Moderado"),CONCATENATE("R9C",'Mapa final'!#REF!),"")</f>
        <v>#REF!</v>
      </c>
      <c r="AB24" s="33" t="e">
        <f>IF(AND('Mapa final'!#REF!="Alta",'Mapa final'!#REF!="Mayor"),CONCATENATE("R9C",'Mapa final'!#REF!),"")</f>
        <v>#REF!</v>
      </c>
      <c r="AC24" s="34" t="e">
        <f>IF(AND('Mapa final'!#REF!="Alta",'Mapa final'!#REF!="Mayor"),CONCATENATE("R9C",'Mapa final'!#REF!),"")</f>
        <v>#REF!</v>
      </c>
      <c r="AD24" s="34" t="e">
        <f>IF(AND('Mapa final'!#REF!="Alta",'Mapa final'!#REF!="Mayor"),CONCATENATE("R9C",'Mapa final'!#REF!),"")</f>
        <v>#REF!</v>
      </c>
      <c r="AE24" s="34" t="e">
        <f>IF(AND('Mapa final'!#REF!="Alta",'Mapa final'!#REF!="Mayor"),CONCATENATE("R9C",'Mapa final'!#REF!),"")</f>
        <v>#REF!</v>
      </c>
      <c r="AF24" s="34" t="e">
        <f>IF(AND('Mapa final'!#REF!="Alta",'Mapa final'!#REF!="Mayor"),CONCATENATE("R9C",'Mapa final'!#REF!),"")</f>
        <v>#REF!</v>
      </c>
      <c r="AG24" s="35" t="e">
        <f>IF(AND('Mapa final'!#REF!="Alta",'Mapa final'!#REF!="Mayor"),CONCATENATE("R9C",'Mapa final'!#REF!),"")</f>
        <v>#REF!</v>
      </c>
      <c r="AH24" s="36" t="e">
        <f>IF(AND('Mapa final'!#REF!="Alta",'Mapa final'!#REF!="Catastrófico"),CONCATENATE("R9C",'Mapa final'!#REF!),"")</f>
        <v>#REF!</v>
      </c>
      <c r="AI24" s="37" t="e">
        <f>IF(AND('Mapa final'!#REF!="Alta",'Mapa final'!#REF!="Catastrófico"),CONCATENATE("R9C",'Mapa final'!#REF!),"")</f>
        <v>#REF!</v>
      </c>
      <c r="AJ24" s="37" t="e">
        <f>IF(AND('Mapa final'!#REF!="Alta",'Mapa final'!#REF!="Catastrófico"),CONCATENATE("R9C",'Mapa final'!#REF!),"")</f>
        <v>#REF!</v>
      </c>
      <c r="AK24" s="37" t="e">
        <f>IF(AND('Mapa final'!#REF!="Alta",'Mapa final'!#REF!="Catastrófico"),CONCATENATE("R9C",'Mapa final'!#REF!),"")</f>
        <v>#REF!</v>
      </c>
      <c r="AL24" s="37" t="e">
        <f>IF(AND('Mapa final'!#REF!="Alta",'Mapa final'!#REF!="Catastrófico"),CONCATENATE("R9C",'Mapa final'!#REF!),"")</f>
        <v>#REF!</v>
      </c>
      <c r="AM24" s="38" t="e">
        <f>IF(AND('Mapa final'!#REF!="Alta",'Mapa final'!#REF!="Catastrófico"),CONCATENATE("R9C",'Mapa final'!#REF!),"")</f>
        <v>#REF!</v>
      </c>
      <c r="AN24" s="1"/>
      <c r="AO24" s="256"/>
      <c r="AP24" s="147"/>
      <c r="AQ24" s="147"/>
      <c r="AR24" s="147"/>
      <c r="AS24" s="147"/>
      <c r="AT24" s="257"/>
      <c r="AU24" s="1"/>
      <c r="AV24" s="1"/>
      <c r="AW24" s="1"/>
      <c r="AX24" s="1"/>
      <c r="AY24" s="1"/>
      <c r="AZ24" s="1"/>
      <c r="BA24" s="1"/>
      <c r="BB24" s="1"/>
      <c r="BC24" s="1"/>
      <c r="BD24" s="1"/>
      <c r="BE24" s="1"/>
      <c r="BF24" s="1"/>
      <c r="BG24" s="1"/>
      <c r="BH24" s="1"/>
      <c r="BI24" s="1"/>
    </row>
    <row r="25" spans="1:61" ht="15.75" customHeight="1" x14ac:dyDescent="0.25">
      <c r="A25" s="1"/>
      <c r="B25" s="273"/>
      <c r="C25" s="147"/>
      <c r="D25" s="148"/>
      <c r="E25" s="242"/>
      <c r="F25" s="266"/>
      <c r="G25" s="266"/>
      <c r="H25" s="266"/>
      <c r="I25" s="266"/>
      <c r="J25" s="51" t="e">
        <f>IF(AND('Mapa final'!#REF!="Alta",'Mapa final'!#REF!="Leve"),CONCATENATE("R10C",'Mapa final'!#REF!),"")</f>
        <v>#REF!</v>
      </c>
      <c r="K25" s="52" t="e">
        <f>IF(AND('Mapa final'!#REF!="Alta",'Mapa final'!#REF!="Leve"),CONCATENATE("R10C",'Mapa final'!#REF!),"")</f>
        <v>#REF!</v>
      </c>
      <c r="L25" s="52" t="e">
        <f>IF(AND('Mapa final'!#REF!="Alta",'Mapa final'!#REF!="Leve"),CONCATENATE("R10C",'Mapa final'!#REF!),"")</f>
        <v>#REF!</v>
      </c>
      <c r="M25" s="52" t="e">
        <f>IF(AND('Mapa final'!#REF!="Alta",'Mapa final'!#REF!="Leve"),CONCATENATE("R10C",'Mapa final'!#REF!),"")</f>
        <v>#REF!</v>
      </c>
      <c r="N25" s="52" t="e">
        <f>IF(AND('Mapa final'!#REF!="Alta",'Mapa final'!#REF!="Leve"),CONCATENATE("R10C",'Mapa final'!#REF!),"")</f>
        <v>#REF!</v>
      </c>
      <c r="O25" s="53" t="e">
        <f>IF(AND('Mapa final'!#REF!="Alta",'Mapa final'!#REF!="Leve"),CONCATENATE("R10C",'Mapa final'!#REF!),"")</f>
        <v>#REF!</v>
      </c>
      <c r="P25" s="51" t="e">
        <f>IF(AND('Mapa final'!#REF!="Alta",'Mapa final'!#REF!="Menor"),CONCATENATE("R10C",'Mapa final'!#REF!),"")</f>
        <v>#REF!</v>
      </c>
      <c r="Q25" s="52" t="e">
        <f>IF(AND('Mapa final'!#REF!="Alta",'Mapa final'!#REF!="Menor"),CONCATENATE("R10C",'Mapa final'!#REF!),"")</f>
        <v>#REF!</v>
      </c>
      <c r="R25" s="52" t="e">
        <f>IF(AND('Mapa final'!#REF!="Alta",'Mapa final'!#REF!="Menor"),CONCATENATE("R10C",'Mapa final'!#REF!),"")</f>
        <v>#REF!</v>
      </c>
      <c r="S25" s="52" t="e">
        <f>IF(AND('Mapa final'!#REF!="Alta",'Mapa final'!#REF!="Menor"),CONCATENATE("R10C",'Mapa final'!#REF!),"")</f>
        <v>#REF!</v>
      </c>
      <c r="T25" s="52" t="e">
        <f>IF(AND('Mapa final'!#REF!="Alta",'Mapa final'!#REF!="Menor"),CONCATENATE("R10C",'Mapa final'!#REF!),"")</f>
        <v>#REF!</v>
      </c>
      <c r="U25" s="53" t="e">
        <f>IF(AND('Mapa final'!#REF!="Alta",'Mapa final'!#REF!="Menor"),CONCATENATE("R10C",'Mapa final'!#REF!),"")</f>
        <v>#REF!</v>
      </c>
      <c r="V25" s="39" t="e">
        <f>IF(AND('Mapa final'!#REF!="Alta",'Mapa final'!#REF!="Moderado"),CONCATENATE("R10C",'Mapa final'!#REF!),"")</f>
        <v>#REF!</v>
      </c>
      <c r="W25" s="40" t="e">
        <f>IF(AND('Mapa final'!#REF!="Alta",'Mapa final'!#REF!="Moderado"),CONCATENATE("R10C",'Mapa final'!#REF!),"")</f>
        <v>#REF!</v>
      </c>
      <c r="X25" s="40" t="e">
        <f>IF(AND('Mapa final'!#REF!="Alta",'Mapa final'!#REF!="Moderado"),CONCATENATE("R10C",'Mapa final'!#REF!),"")</f>
        <v>#REF!</v>
      </c>
      <c r="Y25" s="40" t="e">
        <f>IF(AND('Mapa final'!#REF!="Alta",'Mapa final'!#REF!="Moderado"),CONCATENATE("R10C",'Mapa final'!#REF!),"")</f>
        <v>#REF!</v>
      </c>
      <c r="Z25" s="40" t="e">
        <f>IF(AND('Mapa final'!#REF!="Alta",'Mapa final'!#REF!="Moderado"),CONCATENATE("R10C",'Mapa final'!#REF!),"")</f>
        <v>#REF!</v>
      </c>
      <c r="AA25" s="41" t="e">
        <f>IF(AND('Mapa final'!#REF!="Alta",'Mapa final'!#REF!="Moderado"),CONCATENATE("R10C",'Mapa final'!#REF!),"")</f>
        <v>#REF!</v>
      </c>
      <c r="AB25" s="39" t="e">
        <f>IF(AND('Mapa final'!#REF!="Alta",'Mapa final'!#REF!="Mayor"),CONCATENATE("R10C",'Mapa final'!#REF!),"")</f>
        <v>#REF!</v>
      </c>
      <c r="AC25" s="40" t="e">
        <f>IF(AND('Mapa final'!#REF!="Alta",'Mapa final'!#REF!="Mayor"),CONCATENATE("R10C",'Mapa final'!#REF!),"")</f>
        <v>#REF!</v>
      </c>
      <c r="AD25" s="40" t="e">
        <f>IF(AND('Mapa final'!#REF!="Alta",'Mapa final'!#REF!="Mayor"),CONCATENATE("R10C",'Mapa final'!#REF!),"")</f>
        <v>#REF!</v>
      </c>
      <c r="AE25" s="40" t="e">
        <f>IF(AND('Mapa final'!#REF!="Alta",'Mapa final'!#REF!="Mayor"),CONCATENATE("R10C",'Mapa final'!#REF!),"")</f>
        <v>#REF!</v>
      </c>
      <c r="AF25" s="40" t="e">
        <f>IF(AND('Mapa final'!#REF!="Alta",'Mapa final'!#REF!="Mayor"),CONCATENATE("R10C",'Mapa final'!#REF!),"")</f>
        <v>#REF!</v>
      </c>
      <c r="AG25" s="41" t="e">
        <f>IF(AND('Mapa final'!#REF!="Alta",'Mapa final'!#REF!="Mayor"),CONCATENATE("R10C",'Mapa final'!#REF!),"")</f>
        <v>#REF!</v>
      </c>
      <c r="AH25" s="42" t="e">
        <f>IF(AND('Mapa final'!#REF!="Alta",'Mapa final'!#REF!="Catastrófico"),CONCATENATE("R10C",'Mapa final'!#REF!),"")</f>
        <v>#REF!</v>
      </c>
      <c r="AI25" s="43" t="e">
        <f>IF(AND('Mapa final'!#REF!="Alta",'Mapa final'!#REF!="Catastrófico"),CONCATENATE("R10C",'Mapa final'!#REF!),"")</f>
        <v>#REF!</v>
      </c>
      <c r="AJ25" s="43" t="e">
        <f>IF(AND('Mapa final'!#REF!="Alta",'Mapa final'!#REF!="Catastrófico"),CONCATENATE("R10C",'Mapa final'!#REF!),"")</f>
        <v>#REF!</v>
      </c>
      <c r="AK25" s="43" t="e">
        <f>IF(AND('Mapa final'!#REF!="Alta",'Mapa final'!#REF!="Catastrófico"),CONCATENATE("R10C",'Mapa final'!#REF!),"")</f>
        <v>#REF!</v>
      </c>
      <c r="AL25" s="43" t="e">
        <f>IF(AND('Mapa final'!#REF!="Alta",'Mapa final'!#REF!="Catastrófico"),CONCATENATE("R10C",'Mapa final'!#REF!),"")</f>
        <v>#REF!</v>
      </c>
      <c r="AM25" s="44" t="e">
        <f>IF(AND('Mapa final'!#REF!="Alta",'Mapa final'!#REF!="Catastrófico"),CONCATENATE("R10C",'Mapa final'!#REF!),"")</f>
        <v>#REF!</v>
      </c>
      <c r="AN25" s="1"/>
      <c r="AO25" s="258"/>
      <c r="AP25" s="259"/>
      <c r="AQ25" s="259"/>
      <c r="AR25" s="259"/>
      <c r="AS25" s="259"/>
      <c r="AT25" s="260"/>
      <c r="AU25" s="1"/>
      <c r="AV25" s="1"/>
      <c r="AW25" s="1"/>
      <c r="AX25" s="1"/>
      <c r="AY25" s="1"/>
      <c r="AZ25" s="1"/>
      <c r="BA25" s="1"/>
      <c r="BB25" s="1"/>
      <c r="BC25" s="1"/>
      <c r="BD25" s="1"/>
      <c r="BE25" s="1"/>
      <c r="BF25" s="1"/>
      <c r="BG25" s="1"/>
      <c r="BH25" s="1"/>
      <c r="BI25" s="1"/>
    </row>
    <row r="26" spans="1:61" ht="15" customHeight="1" x14ac:dyDescent="0.25">
      <c r="A26" s="1"/>
      <c r="B26" s="273"/>
      <c r="C26" s="147"/>
      <c r="D26" s="148"/>
      <c r="E26" s="281" t="s">
        <v>93</v>
      </c>
      <c r="F26" s="265"/>
      <c r="G26" s="265"/>
      <c r="H26" s="265"/>
      <c r="I26" s="247"/>
      <c r="J26" s="45" t="str">
        <f>IF(AND('Mapa final'!$AY$6="Media",'Mapa final'!$BA$6="Leve"),CONCATENATE("R1C",'Mapa final'!$AL$6),"")</f>
        <v/>
      </c>
      <c r="K26" s="46" t="str">
        <f>IF(AND('Mapa final'!$AY$7="Media",'Mapa final'!$BA$7="Leve"),CONCATENATE("R1C",'Mapa final'!$AL$7),"")</f>
        <v/>
      </c>
      <c r="L26" s="46" t="str">
        <f>IF(AND('Mapa final'!$AY$8="Media",'Mapa final'!$BA$8="Leve"),CONCATENATE("R1C",'Mapa final'!$AL$8),"")</f>
        <v/>
      </c>
      <c r="M26" s="46" t="str">
        <f>IF(AND('Mapa final'!$AY$9="Media",'Mapa final'!$BA$9="Leve"),CONCATENATE("R1C",'Mapa final'!$AL$9),"")</f>
        <v/>
      </c>
      <c r="N26" s="46" t="e">
        <f>IF(AND('Mapa final'!#REF!="Media",'Mapa final'!#REF!="Leve"),CONCATENATE("R1C",'Mapa final'!#REF!),"")</f>
        <v>#REF!</v>
      </c>
      <c r="O26" s="47" t="e">
        <f>IF(AND('Mapa final'!#REF!="Media",'Mapa final'!#REF!="Leve"),CONCATENATE("R1C",'Mapa final'!#REF!),"")</f>
        <v>#REF!</v>
      </c>
      <c r="P26" s="45" t="str">
        <f>IF(AND('Mapa final'!$AY$6="Media",'Mapa final'!$BA$6="Menor"),CONCATENATE("R1C",'Mapa final'!$AL$6),"")</f>
        <v/>
      </c>
      <c r="Q26" s="46" t="str">
        <f>IF(AND('Mapa final'!$AY$7="Media",'Mapa final'!$BA$7="Menor"),CONCATENATE("R1C",'Mapa final'!$AL$7),"")</f>
        <v/>
      </c>
      <c r="R26" s="46" t="str">
        <f>IF(AND('Mapa final'!$AY$8="Media",'Mapa final'!$BA$8="Menor"),CONCATENATE("R1C",'Mapa final'!$AL$8),"")</f>
        <v/>
      </c>
      <c r="S26" s="46" t="str">
        <f>IF(AND('Mapa final'!$AY$9="Media",'Mapa final'!$BA$9="Menor"),CONCATENATE("R1C",'Mapa final'!$AL$9),"")</f>
        <v/>
      </c>
      <c r="T26" s="46" t="e">
        <f>IF(AND('Mapa final'!#REF!="Media",'Mapa final'!#REF!="Menor"),CONCATENATE("R1C",'Mapa final'!#REF!),"")</f>
        <v>#REF!</v>
      </c>
      <c r="U26" s="47" t="e">
        <f>IF(AND('Mapa final'!#REF!="Media",'Mapa final'!#REF!="Menor"),CONCATENATE("R1C",'Mapa final'!#REF!),"")</f>
        <v>#REF!</v>
      </c>
      <c r="V26" s="45" t="str">
        <f>IF(AND('Mapa final'!$AY$6="Media",'Mapa final'!$BA$6="Moderado"),CONCATENATE("R1C",'Mapa final'!$AL$6),"")</f>
        <v/>
      </c>
      <c r="W26" s="46" t="str">
        <f>IF(AND('Mapa final'!$AY$7="Media",'Mapa final'!$BA$7="Moderado"),CONCATENATE("R1C",'Mapa final'!$AL$7),"")</f>
        <v/>
      </c>
      <c r="X26" s="46" t="str">
        <f>IF(AND('Mapa final'!$AY$8="Media",'Mapa final'!$BA$8="Moderado"),CONCATENATE("R1C",'Mapa final'!$AL$8),"")</f>
        <v/>
      </c>
      <c r="Y26" s="46" t="str">
        <f>IF(AND('Mapa final'!$AY$9="Media",'Mapa final'!$BA$9="Moderado"),CONCATENATE("R1C",'Mapa final'!$AL$9),"")</f>
        <v/>
      </c>
      <c r="Z26" s="46" t="e">
        <f>IF(AND('Mapa final'!#REF!="Media",'Mapa final'!#REF!="Moderado"),CONCATENATE("R1C",'Mapa final'!#REF!),"")</f>
        <v>#REF!</v>
      </c>
      <c r="AA26" s="47" t="e">
        <f>IF(AND('Mapa final'!#REF!="Media",'Mapa final'!#REF!="Moderado"),CONCATENATE("R1C",'Mapa final'!#REF!),"")</f>
        <v>#REF!</v>
      </c>
      <c r="AB26" s="27" t="str">
        <f>IF(AND('Mapa final'!$AY$6="Media",'Mapa final'!$BA$6="Mayor"),CONCATENATE("R1C",'Mapa final'!$AL$6),"")</f>
        <v/>
      </c>
      <c r="AC26" s="28" t="str">
        <f>IF(AND('Mapa final'!$AY$7="Media",'Mapa final'!$BA$7="Mayor"),CONCATENATE("R1C",'Mapa final'!$AL$7),"")</f>
        <v/>
      </c>
      <c r="AD26" s="28" t="str">
        <f>IF(AND('Mapa final'!$AY$8="Media",'Mapa final'!$BA$8="Mayor"),CONCATENATE("R1C",'Mapa final'!$AL$8),"")</f>
        <v/>
      </c>
      <c r="AE26" s="28" t="str">
        <f>IF(AND('Mapa final'!$AY$9="Media",'Mapa final'!$BA$9="Mayor"),CONCATENATE("R1C",'Mapa final'!$AL$9),"")</f>
        <v/>
      </c>
      <c r="AF26" s="28" t="e">
        <f>IF(AND('Mapa final'!#REF!="Media",'Mapa final'!#REF!="Mayor"),CONCATENATE("R1C",'Mapa final'!#REF!),"")</f>
        <v>#REF!</v>
      </c>
      <c r="AG26" s="29" t="e">
        <f>IF(AND('Mapa final'!#REF!="Media",'Mapa final'!#REF!="Mayor"),CONCATENATE("R1C",'Mapa final'!#REF!),"")</f>
        <v>#REF!</v>
      </c>
      <c r="AH26" s="30" t="str">
        <f>IF(AND('Mapa final'!$AY$6="Media",'Mapa final'!$BA$6="Catastrófico"),CONCATENATE("R1C",'Mapa final'!$AL$6),"")</f>
        <v>R1C1</v>
      </c>
      <c r="AI26" s="31" t="str">
        <f>IF(AND('Mapa final'!$AY$7="Media",'Mapa final'!$BA$7="Catastrófico"),CONCATENATE("R1C",'Mapa final'!$AL$7),"")</f>
        <v/>
      </c>
      <c r="AJ26" s="31" t="str">
        <f>IF(AND('Mapa final'!$AY$8="Media",'Mapa final'!$BA$8="Catastrófico"),CONCATENATE("R1C",'Mapa final'!$AL$8),"")</f>
        <v/>
      </c>
      <c r="AK26" s="31" t="str">
        <f>IF(AND('Mapa final'!$AY$9="Media",'Mapa final'!$BA$9="Catastrófico"),CONCATENATE("R1C",'Mapa final'!$AL$9),"")</f>
        <v/>
      </c>
      <c r="AL26" s="31" t="e">
        <f>IF(AND('Mapa final'!#REF!="Media",'Mapa final'!#REF!="Catastrófico"),CONCATENATE("R1C",'Mapa final'!#REF!),"")</f>
        <v>#REF!</v>
      </c>
      <c r="AM26" s="32" t="e">
        <f>IF(AND('Mapa final'!#REF!="Media",'Mapa final'!#REF!="Catastrófico"),CONCATENATE("R1C",'Mapa final'!#REF!),"")</f>
        <v>#REF!</v>
      </c>
      <c r="AN26" s="1"/>
      <c r="AO26" s="278" t="s">
        <v>94</v>
      </c>
      <c r="AP26" s="254"/>
      <c r="AQ26" s="254"/>
      <c r="AR26" s="254"/>
      <c r="AS26" s="254"/>
      <c r="AT26" s="255"/>
      <c r="AU26" s="1"/>
      <c r="AV26" s="1"/>
      <c r="AW26" s="1"/>
      <c r="AX26" s="1"/>
      <c r="AY26" s="1"/>
      <c r="AZ26" s="1"/>
      <c r="BA26" s="1"/>
      <c r="BB26" s="1"/>
      <c r="BC26" s="1"/>
      <c r="BD26" s="1"/>
      <c r="BE26" s="1"/>
      <c r="BF26" s="1"/>
      <c r="BG26" s="1"/>
      <c r="BH26" s="1"/>
      <c r="BI26" s="1"/>
    </row>
    <row r="27" spans="1:61" ht="15" customHeight="1" x14ac:dyDescent="0.25">
      <c r="A27" s="1"/>
      <c r="B27" s="273"/>
      <c r="C27" s="147"/>
      <c r="D27" s="148"/>
      <c r="E27" s="159"/>
      <c r="F27" s="147"/>
      <c r="G27" s="147"/>
      <c r="H27" s="147"/>
      <c r="I27" s="148"/>
      <c r="J27" s="48" t="str">
        <f>IF(AND('Mapa final'!$AY$10="Media",'Mapa final'!$BA$10="Leve"),CONCATENATE("R2C",'Mapa final'!$AL$10),"")</f>
        <v/>
      </c>
      <c r="K27" s="49" t="str">
        <f>IF(AND('Mapa final'!$AY$11="Media",'Mapa final'!$BA$11="Leve"),CONCATENATE("R2C",'Mapa final'!$AL$11),"")</f>
        <v/>
      </c>
      <c r="L27" s="49" t="str">
        <f>IF(AND('Mapa final'!$AY$12="Media",'Mapa final'!$BA$12="Leve"),CONCATENATE("R2C",'Mapa final'!$AL$12),"")</f>
        <v/>
      </c>
      <c r="M27" s="49" t="str">
        <f>IF(AND('Mapa final'!$AY$13="Media",'Mapa final'!$BA$13="Leve"),CONCATENATE("R2C",'Mapa final'!$AL$13),"")</f>
        <v/>
      </c>
      <c r="N27" s="49" t="e">
        <f>IF(AND('Mapa final'!#REF!="Media",'Mapa final'!#REF!="Leve"),CONCATENATE("R2C",'Mapa final'!#REF!),"")</f>
        <v>#REF!</v>
      </c>
      <c r="O27" s="50" t="e">
        <f>IF(AND('Mapa final'!#REF!="Media",'Mapa final'!#REF!="Leve"),CONCATENATE("R2C",'Mapa final'!#REF!),"")</f>
        <v>#REF!</v>
      </c>
      <c r="P27" s="48" t="str">
        <f>IF(AND('Mapa final'!$AY$10="Media",'Mapa final'!$BA$10="Menor"),CONCATENATE("R2C",'Mapa final'!$AL$10),"")</f>
        <v/>
      </c>
      <c r="Q27" s="49" t="str">
        <f>IF(AND('Mapa final'!$AY$11="Media",'Mapa final'!$BA$11="Menor"),CONCATENATE("R2C",'Mapa final'!$AL$11),"")</f>
        <v/>
      </c>
      <c r="R27" s="49" t="str">
        <f>IF(AND('Mapa final'!$AY$12="Media",'Mapa final'!$BA$12="Menor"),CONCATENATE("R2C",'Mapa final'!$AL$12),"")</f>
        <v/>
      </c>
      <c r="S27" s="49" t="str">
        <f>IF(AND('Mapa final'!$AY$13="Media",'Mapa final'!$BA$13="Menor"),CONCATENATE("R2C",'Mapa final'!$AL$13),"")</f>
        <v/>
      </c>
      <c r="T27" s="49" t="e">
        <f>IF(AND('Mapa final'!#REF!="Media",'Mapa final'!#REF!="Menor"),CONCATENATE("R2C",'Mapa final'!#REF!),"")</f>
        <v>#REF!</v>
      </c>
      <c r="U27" s="50" t="e">
        <f>IF(AND('Mapa final'!#REF!="Media",'Mapa final'!#REF!="Menor"),CONCATENATE("R2C",'Mapa final'!#REF!),"")</f>
        <v>#REF!</v>
      </c>
      <c r="V27" s="48" t="str">
        <f>IF(AND('Mapa final'!$AY$10="Media",'Mapa final'!$BA$10="Moderado"),CONCATENATE("R2C",'Mapa final'!$AL$10),"")</f>
        <v/>
      </c>
      <c r="W27" s="49" t="str">
        <f>IF(AND('Mapa final'!$AY$11="Media",'Mapa final'!$BA$11="Moderado"),CONCATENATE("R2C",'Mapa final'!$AL$11),"")</f>
        <v/>
      </c>
      <c r="X27" s="49" t="str">
        <f>IF(AND('Mapa final'!$AY$12="Media",'Mapa final'!$BA$12="Moderado"),CONCATENATE("R2C",'Mapa final'!$AL$12),"")</f>
        <v/>
      </c>
      <c r="Y27" s="49" t="str">
        <f>IF(AND('Mapa final'!$AY$13="Media",'Mapa final'!$BA$13="Moderado"),CONCATENATE("R2C",'Mapa final'!$AL$13),"")</f>
        <v/>
      </c>
      <c r="Z27" s="49" t="e">
        <f>IF(AND('Mapa final'!#REF!="Media",'Mapa final'!#REF!="Moderado"),CONCATENATE("R2C",'Mapa final'!#REF!),"")</f>
        <v>#REF!</v>
      </c>
      <c r="AA27" s="50" t="e">
        <f>IF(AND('Mapa final'!#REF!="Media",'Mapa final'!#REF!="Moderado"),CONCATENATE("R2C",'Mapa final'!#REF!),"")</f>
        <v>#REF!</v>
      </c>
      <c r="AB27" s="33" t="str">
        <f>IF(AND('Mapa final'!$AY$10="Media",'Mapa final'!$BA$10="Mayor"),CONCATENATE("R2C",'Mapa final'!$AL$10),"")</f>
        <v/>
      </c>
      <c r="AC27" s="34" t="str">
        <f>IF(AND('Mapa final'!$AY$11="Media",'Mapa final'!$BA$11="Mayor"),CONCATENATE("R2C",'Mapa final'!$AL$11),"")</f>
        <v/>
      </c>
      <c r="AD27" s="34" t="str">
        <f>IF(AND('Mapa final'!$AY$12="Media",'Mapa final'!$BA$12="Mayor"),CONCATENATE("R2C",'Mapa final'!$AL$12),"")</f>
        <v/>
      </c>
      <c r="AE27" s="34" t="str">
        <f>IF(AND('Mapa final'!$AY$13="Media",'Mapa final'!$BA$13="Mayor"),CONCATENATE("R2C",'Mapa final'!$AL$13),"")</f>
        <v/>
      </c>
      <c r="AF27" s="34" t="e">
        <f>IF(AND('Mapa final'!#REF!="Media",'Mapa final'!#REF!="Mayor"),CONCATENATE("R2C",'Mapa final'!#REF!),"")</f>
        <v>#REF!</v>
      </c>
      <c r="AG27" s="35" t="e">
        <f>IF(AND('Mapa final'!#REF!="Media",'Mapa final'!#REF!="Mayor"),CONCATENATE("R2C",'Mapa final'!#REF!),"")</f>
        <v>#REF!</v>
      </c>
      <c r="AH27" s="36" t="str">
        <f>IF(AND('Mapa final'!$AY$10="Media",'Mapa final'!$BA$10="Catastrófico"),CONCATENATE("R2C",'Mapa final'!$AL$10),"")</f>
        <v/>
      </c>
      <c r="AI27" s="37" t="str">
        <f>IF(AND('Mapa final'!$AY$11="Media",'Mapa final'!$BA$11="Catastrófico"),CONCATENATE("R2C",'Mapa final'!$AL$11),"")</f>
        <v/>
      </c>
      <c r="AJ27" s="37" t="str">
        <f>IF(AND('Mapa final'!$AY$12="Media",'Mapa final'!$BA$12="Catastrófico"),CONCATENATE("R2C",'Mapa final'!$AL$12),"")</f>
        <v/>
      </c>
      <c r="AK27" s="37" t="str">
        <f>IF(AND('Mapa final'!$AY$13="Media",'Mapa final'!$BA$13="Catastrófico"),CONCATENATE("R2C",'Mapa final'!$AL$13),"")</f>
        <v/>
      </c>
      <c r="AL27" s="37" t="e">
        <f>IF(AND('Mapa final'!#REF!="Media",'Mapa final'!#REF!="Catastrófico"),CONCATENATE("R2C",'Mapa final'!#REF!),"")</f>
        <v>#REF!</v>
      </c>
      <c r="AM27" s="38" t="e">
        <f>IF(AND('Mapa final'!#REF!="Media",'Mapa final'!#REF!="Catastrófico"),CONCATENATE("R2C",'Mapa final'!#REF!),"")</f>
        <v>#REF!</v>
      </c>
      <c r="AN27" s="1"/>
      <c r="AO27" s="256"/>
      <c r="AP27" s="147"/>
      <c r="AQ27" s="147"/>
      <c r="AR27" s="147"/>
      <c r="AS27" s="147"/>
      <c r="AT27" s="257"/>
      <c r="AU27" s="1"/>
      <c r="AV27" s="1"/>
      <c r="AW27" s="1"/>
      <c r="AX27" s="1"/>
      <c r="AY27" s="1"/>
      <c r="AZ27" s="1"/>
      <c r="BA27" s="1"/>
      <c r="BB27" s="1"/>
      <c r="BC27" s="1"/>
      <c r="BD27" s="1"/>
      <c r="BE27" s="1"/>
      <c r="BF27" s="1"/>
      <c r="BG27" s="1"/>
      <c r="BH27" s="1"/>
      <c r="BI27" s="1"/>
    </row>
    <row r="28" spans="1:61" ht="15" customHeight="1" x14ac:dyDescent="0.25">
      <c r="A28" s="1"/>
      <c r="B28" s="273"/>
      <c r="C28" s="147"/>
      <c r="D28" s="148"/>
      <c r="E28" s="159"/>
      <c r="F28" s="147"/>
      <c r="G28" s="147"/>
      <c r="H28" s="147"/>
      <c r="I28" s="148"/>
      <c r="J28" s="48" t="e">
        <f>IF(AND('Mapa final'!#REF!="Media",'Mapa final'!#REF!="Leve"),CONCATENATE("R3C",'Mapa final'!#REF!),"")</f>
        <v>#REF!</v>
      </c>
      <c r="K28" s="49" t="e">
        <f>IF(AND('Mapa final'!#REF!="Media",'Mapa final'!#REF!="Leve"),CONCATENATE("R3C",'Mapa final'!#REF!),"")</f>
        <v>#REF!</v>
      </c>
      <c r="L28" s="49" t="e">
        <f>IF(AND('Mapa final'!#REF!="Media",'Mapa final'!#REF!="Leve"),CONCATENATE("R3C",'Mapa final'!#REF!),"")</f>
        <v>#REF!</v>
      </c>
      <c r="M28" s="49" t="e">
        <f>IF(AND('Mapa final'!#REF!="Media",'Mapa final'!#REF!="Leve"),CONCATENATE("R3C",'Mapa final'!#REF!),"")</f>
        <v>#REF!</v>
      </c>
      <c r="N28" s="49" t="e">
        <f>IF(AND('Mapa final'!#REF!="Media",'Mapa final'!#REF!="Leve"),CONCATENATE("R3C",'Mapa final'!#REF!),"")</f>
        <v>#REF!</v>
      </c>
      <c r="O28" s="50" t="e">
        <f>IF(AND('Mapa final'!#REF!="Media",'Mapa final'!#REF!="Leve"),CONCATENATE("R3C",'Mapa final'!#REF!),"")</f>
        <v>#REF!</v>
      </c>
      <c r="P28" s="48" t="e">
        <f>IF(AND('Mapa final'!#REF!="Media",'Mapa final'!#REF!="Menor"),CONCATENATE("R3C",'Mapa final'!#REF!),"")</f>
        <v>#REF!</v>
      </c>
      <c r="Q28" s="49" t="e">
        <f>IF(AND('Mapa final'!#REF!="Media",'Mapa final'!#REF!="Menor"),CONCATENATE("R3C",'Mapa final'!#REF!),"")</f>
        <v>#REF!</v>
      </c>
      <c r="R28" s="49" t="e">
        <f>IF(AND('Mapa final'!#REF!="Media",'Mapa final'!#REF!="Menor"),CONCATENATE("R3C",'Mapa final'!#REF!),"")</f>
        <v>#REF!</v>
      </c>
      <c r="S28" s="49" t="e">
        <f>IF(AND('Mapa final'!#REF!="Media",'Mapa final'!#REF!="Menor"),CONCATENATE("R3C",'Mapa final'!#REF!),"")</f>
        <v>#REF!</v>
      </c>
      <c r="T28" s="49" t="e">
        <f>IF(AND('Mapa final'!#REF!="Media",'Mapa final'!#REF!="Menor"),CONCATENATE("R3C",'Mapa final'!#REF!),"")</f>
        <v>#REF!</v>
      </c>
      <c r="U28" s="50" t="e">
        <f>IF(AND('Mapa final'!#REF!="Media",'Mapa final'!#REF!="Menor"),CONCATENATE("R3C",'Mapa final'!#REF!),"")</f>
        <v>#REF!</v>
      </c>
      <c r="V28" s="48" t="e">
        <f>IF(AND('Mapa final'!#REF!="Media",'Mapa final'!#REF!="Moderado"),CONCATENATE("R3C",'Mapa final'!#REF!),"")</f>
        <v>#REF!</v>
      </c>
      <c r="W28" s="49" t="e">
        <f>IF(AND('Mapa final'!#REF!="Media",'Mapa final'!#REF!="Moderado"),CONCATENATE("R3C",'Mapa final'!#REF!),"")</f>
        <v>#REF!</v>
      </c>
      <c r="X28" s="49" t="e">
        <f>IF(AND('Mapa final'!#REF!="Media",'Mapa final'!#REF!="Moderado"),CONCATENATE("R3C",'Mapa final'!#REF!),"")</f>
        <v>#REF!</v>
      </c>
      <c r="Y28" s="49" t="e">
        <f>IF(AND('Mapa final'!#REF!="Media",'Mapa final'!#REF!="Moderado"),CONCATENATE("R3C",'Mapa final'!#REF!),"")</f>
        <v>#REF!</v>
      </c>
      <c r="Z28" s="49" t="e">
        <f>IF(AND('Mapa final'!#REF!="Media",'Mapa final'!#REF!="Moderado"),CONCATENATE("R3C",'Mapa final'!#REF!),"")</f>
        <v>#REF!</v>
      </c>
      <c r="AA28" s="50" t="e">
        <f>IF(AND('Mapa final'!#REF!="Media",'Mapa final'!#REF!="Moderado"),CONCATENATE("R3C",'Mapa final'!#REF!),"")</f>
        <v>#REF!</v>
      </c>
      <c r="AB28" s="33" t="e">
        <f>IF(AND('Mapa final'!#REF!="Media",'Mapa final'!#REF!="Mayor"),CONCATENATE("R3C",'Mapa final'!#REF!),"")</f>
        <v>#REF!</v>
      </c>
      <c r="AC28" s="34" t="e">
        <f>IF(AND('Mapa final'!#REF!="Media",'Mapa final'!#REF!="Mayor"),CONCATENATE("R3C",'Mapa final'!#REF!),"")</f>
        <v>#REF!</v>
      </c>
      <c r="AD28" s="34" t="e">
        <f>IF(AND('Mapa final'!#REF!="Media",'Mapa final'!#REF!="Mayor"),CONCATENATE("R3C",'Mapa final'!#REF!),"")</f>
        <v>#REF!</v>
      </c>
      <c r="AE28" s="34" t="e">
        <f>IF(AND('Mapa final'!#REF!="Media",'Mapa final'!#REF!="Mayor"),CONCATENATE("R3C",'Mapa final'!#REF!),"")</f>
        <v>#REF!</v>
      </c>
      <c r="AF28" s="34" t="e">
        <f>IF(AND('Mapa final'!#REF!="Media",'Mapa final'!#REF!="Mayor"),CONCATENATE("R3C",'Mapa final'!#REF!),"")</f>
        <v>#REF!</v>
      </c>
      <c r="AG28" s="35" t="e">
        <f>IF(AND('Mapa final'!#REF!="Media",'Mapa final'!#REF!="Mayor"),CONCATENATE("R3C",'Mapa final'!#REF!),"")</f>
        <v>#REF!</v>
      </c>
      <c r="AH28" s="36" t="e">
        <f>IF(AND('Mapa final'!#REF!="Media",'Mapa final'!#REF!="Catastrófico"),CONCATENATE("R3C",'Mapa final'!#REF!),"")</f>
        <v>#REF!</v>
      </c>
      <c r="AI28" s="37" t="e">
        <f>IF(AND('Mapa final'!#REF!="Media",'Mapa final'!#REF!="Catastrófico"),CONCATENATE("R3C",'Mapa final'!#REF!),"")</f>
        <v>#REF!</v>
      </c>
      <c r="AJ28" s="37" t="e">
        <f>IF(AND('Mapa final'!#REF!="Media",'Mapa final'!#REF!="Catastrófico"),CONCATENATE("R3C",'Mapa final'!#REF!),"")</f>
        <v>#REF!</v>
      </c>
      <c r="AK28" s="37" t="e">
        <f>IF(AND('Mapa final'!#REF!="Media",'Mapa final'!#REF!="Catastrófico"),CONCATENATE("R3C",'Mapa final'!#REF!),"")</f>
        <v>#REF!</v>
      </c>
      <c r="AL28" s="37" t="e">
        <f>IF(AND('Mapa final'!#REF!="Media",'Mapa final'!#REF!="Catastrófico"),CONCATENATE("R3C",'Mapa final'!#REF!),"")</f>
        <v>#REF!</v>
      </c>
      <c r="AM28" s="38" t="e">
        <f>IF(AND('Mapa final'!#REF!="Media",'Mapa final'!#REF!="Catastrófico"),CONCATENATE("R3C",'Mapa final'!#REF!),"")</f>
        <v>#REF!</v>
      </c>
      <c r="AN28" s="1"/>
      <c r="AO28" s="256"/>
      <c r="AP28" s="147"/>
      <c r="AQ28" s="147"/>
      <c r="AR28" s="147"/>
      <c r="AS28" s="147"/>
      <c r="AT28" s="257"/>
      <c r="AU28" s="1"/>
      <c r="AV28" s="1"/>
      <c r="AW28" s="1"/>
      <c r="AX28" s="1"/>
      <c r="AY28" s="1"/>
      <c r="AZ28" s="1"/>
      <c r="BA28" s="1"/>
      <c r="BB28" s="1"/>
      <c r="BC28" s="1"/>
      <c r="BD28" s="1"/>
      <c r="BE28" s="1"/>
      <c r="BF28" s="1"/>
      <c r="BG28" s="1"/>
      <c r="BH28" s="1"/>
      <c r="BI28" s="1"/>
    </row>
    <row r="29" spans="1:61" ht="15" customHeight="1" x14ac:dyDescent="0.25">
      <c r="A29" s="1"/>
      <c r="B29" s="273"/>
      <c r="C29" s="147"/>
      <c r="D29" s="148"/>
      <c r="E29" s="159"/>
      <c r="F29" s="147"/>
      <c r="G29" s="147"/>
      <c r="H29" s="147"/>
      <c r="I29" s="148"/>
      <c r="J29" s="48" t="e">
        <f>IF(AND('Mapa final'!#REF!="Media",'Mapa final'!#REF!="Leve"),CONCATENATE("R4C",'Mapa final'!#REF!),"")</f>
        <v>#REF!</v>
      </c>
      <c r="K29" s="49" t="e">
        <f>IF(AND('Mapa final'!#REF!="Media",'Mapa final'!#REF!="Leve"),CONCATENATE("R4C",'Mapa final'!#REF!),"")</f>
        <v>#REF!</v>
      </c>
      <c r="L29" s="49" t="e">
        <f>IF(AND('Mapa final'!#REF!="Media",'Mapa final'!#REF!="Leve"),CONCATENATE("R4C",'Mapa final'!#REF!),"")</f>
        <v>#REF!</v>
      </c>
      <c r="M29" s="49" t="e">
        <f>IF(AND('Mapa final'!#REF!="Media",'Mapa final'!#REF!="Leve"),CONCATENATE("R4C",'Mapa final'!#REF!),"")</f>
        <v>#REF!</v>
      </c>
      <c r="N29" s="49" t="e">
        <f>IF(AND('Mapa final'!#REF!="Media",'Mapa final'!#REF!="Leve"),CONCATENATE("R4C",'Mapa final'!#REF!),"")</f>
        <v>#REF!</v>
      </c>
      <c r="O29" s="50" t="e">
        <f>IF(AND('Mapa final'!#REF!="Media",'Mapa final'!#REF!="Leve"),CONCATENATE("R4C",'Mapa final'!#REF!),"")</f>
        <v>#REF!</v>
      </c>
      <c r="P29" s="48" t="e">
        <f>IF(AND('Mapa final'!#REF!="Media",'Mapa final'!#REF!="Menor"),CONCATENATE("R4C",'Mapa final'!#REF!),"")</f>
        <v>#REF!</v>
      </c>
      <c r="Q29" s="49" t="e">
        <f>IF(AND('Mapa final'!#REF!="Media",'Mapa final'!#REF!="Menor"),CONCATENATE("R4C",'Mapa final'!#REF!),"")</f>
        <v>#REF!</v>
      </c>
      <c r="R29" s="49" t="e">
        <f>IF(AND('Mapa final'!#REF!="Media",'Mapa final'!#REF!="Menor"),CONCATENATE("R4C",'Mapa final'!#REF!),"")</f>
        <v>#REF!</v>
      </c>
      <c r="S29" s="49" t="e">
        <f>IF(AND('Mapa final'!#REF!="Media",'Mapa final'!#REF!="Menor"),CONCATENATE("R4C",'Mapa final'!#REF!),"")</f>
        <v>#REF!</v>
      </c>
      <c r="T29" s="49" t="e">
        <f>IF(AND('Mapa final'!#REF!="Media",'Mapa final'!#REF!="Menor"),CONCATENATE("R4C",'Mapa final'!#REF!),"")</f>
        <v>#REF!</v>
      </c>
      <c r="U29" s="50" t="e">
        <f>IF(AND('Mapa final'!#REF!="Media",'Mapa final'!#REF!="Menor"),CONCATENATE("R4C",'Mapa final'!#REF!),"")</f>
        <v>#REF!</v>
      </c>
      <c r="V29" s="48" t="e">
        <f>IF(AND('Mapa final'!#REF!="Media",'Mapa final'!#REF!="Moderado"),CONCATENATE("R4C",'Mapa final'!#REF!),"")</f>
        <v>#REF!</v>
      </c>
      <c r="W29" s="49" t="e">
        <f>IF(AND('Mapa final'!#REF!="Media",'Mapa final'!#REF!="Moderado"),CONCATENATE("R4C",'Mapa final'!#REF!),"")</f>
        <v>#REF!</v>
      </c>
      <c r="X29" s="49" t="e">
        <f>IF(AND('Mapa final'!#REF!="Media",'Mapa final'!#REF!="Moderado"),CONCATENATE("R4C",'Mapa final'!#REF!),"")</f>
        <v>#REF!</v>
      </c>
      <c r="Y29" s="49" t="e">
        <f>IF(AND('Mapa final'!#REF!="Media",'Mapa final'!#REF!="Moderado"),CONCATENATE("R4C",'Mapa final'!#REF!),"")</f>
        <v>#REF!</v>
      </c>
      <c r="Z29" s="49" t="e">
        <f>IF(AND('Mapa final'!#REF!="Media",'Mapa final'!#REF!="Moderado"),CONCATENATE("R4C",'Mapa final'!#REF!),"")</f>
        <v>#REF!</v>
      </c>
      <c r="AA29" s="50" t="e">
        <f>IF(AND('Mapa final'!#REF!="Media",'Mapa final'!#REF!="Moderado"),CONCATENATE("R4C",'Mapa final'!#REF!),"")</f>
        <v>#REF!</v>
      </c>
      <c r="AB29" s="33" t="e">
        <f>IF(AND('Mapa final'!#REF!="Media",'Mapa final'!#REF!="Mayor"),CONCATENATE("R4C",'Mapa final'!#REF!),"")</f>
        <v>#REF!</v>
      </c>
      <c r="AC29" s="34" t="e">
        <f>IF(AND('Mapa final'!#REF!="Media",'Mapa final'!#REF!="Mayor"),CONCATENATE("R4C",'Mapa final'!#REF!),"")</f>
        <v>#REF!</v>
      </c>
      <c r="AD29" s="34" t="e">
        <f>IF(AND('Mapa final'!#REF!="Media",'Mapa final'!#REF!="Mayor"),CONCATENATE("R4C",'Mapa final'!#REF!),"")</f>
        <v>#REF!</v>
      </c>
      <c r="AE29" s="34" t="e">
        <f>IF(AND('Mapa final'!#REF!="Media",'Mapa final'!#REF!="Mayor"),CONCATENATE("R4C",'Mapa final'!#REF!),"")</f>
        <v>#REF!</v>
      </c>
      <c r="AF29" s="34" t="e">
        <f>IF(AND('Mapa final'!#REF!="Media",'Mapa final'!#REF!="Mayor"),CONCATENATE("R4C",'Mapa final'!#REF!),"")</f>
        <v>#REF!</v>
      </c>
      <c r="AG29" s="35" t="e">
        <f>IF(AND('Mapa final'!#REF!="Media",'Mapa final'!#REF!="Mayor"),CONCATENATE("R4C",'Mapa final'!#REF!),"")</f>
        <v>#REF!</v>
      </c>
      <c r="AH29" s="36" t="e">
        <f>IF(AND('Mapa final'!#REF!="Media",'Mapa final'!#REF!="Catastrófico"),CONCATENATE("R4C",'Mapa final'!#REF!),"")</f>
        <v>#REF!</v>
      </c>
      <c r="AI29" s="37" t="e">
        <f>IF(AND('Mapa final'!#REF!="Media",'Mapa final'!#REF!="Catastrófico"),CONCATENATE("R4C",'Mapa final'!#REF!),"")</f>
        <v>#REF!</v>
      </c>
      <c r="AJ29" s="37" t="e">
        <f>IF(AND('Mapa final'!#REF!="Media",'Mapa final'!#REF!="Catastrófico"),CONCATENATE("R4C",'Mapa final'!#REF!),"")</f>
        <v>#REF!</v>
      </c>
      <c r="AK29" s="37" t="e">
        <f>IF(AND('Mapa final'!#REF!="Media",'Mapa final'!#REF!="Catastrófico"),CONCATENATE("R4C",'Mapa final'!#REF!),"")</f>
        <v>#REF!</v>
      </c>
      <c r="AL29" s="37" t="e">
        <f>IF(AND('Mapa final'!#REF!="Media",'Mapa final'!#REF!="Catastrófico"),CONCATENATE("R4C",'Mapa final'!#REF!),"")</f>
        <v>#REF!</v>
      </c>
      <c r="AM29" s="38" t="e">
        <f>IF(AND('Mapa final'!#REF!="Media",'Mapa final'!#REF!="Catastrófico"),CONCATENATE("R4C",'Mapa final'!#REF!),"")</f>
        <v>#REF!</v>
      </c>
      <c r="AN29" s="1"/>
      <c r="AO29" s="256"/>
      <c r="AP29" s="147"/>
      <c r="AQ29" s="147"/>
      <c r="AR29" s="147"/>
      <c r="AS29" s="147"/>
      <c r="AT29" s="257"/>
      <c r="AU29" s="1"/>
      <c r="AV29" s="1"/>
      <c r="AW29" s="1"/>
      <c r="AX29" s="1"/>
      <c r="AY29" s="1"/>
      <c r="AZ29" s="1"/>
      <c r="BA29" s="1"/>
      <c r="BB29" s="1"/>
      <c r="BC29" s="1"/>
      <c r="BD29" s="1"/>
      <c r="BE29" s="1"/>
      <c r="BF29" s="1"/>
      <c r="BG29" s="1"/>
      <c r="BH29" s="1"/>
      <c r="BI29" s="1"/>
    </row>
    <row r="30" spans="1:61" ht="15" customHeight="1" x14ac:dyDescent="0.25">
      <c r="A30" s="1"/>
      <c r="B30" s="273"/>
      <c r="C30" s="147"/>
      <c r="D30" s="148"/>
      <c r="E30" s="159"/>
      <c r="F30" s="147"/>
      <c r="G30" s="147"/>
      <c r="H30" s="147"/>
      <c r="I30" s="148"/>
      <c r="J30" s="48" t="e">
        <f>IF(AND('Mapa final'!#REF!="Media",'Mapa final'!#REF!="Leve"),CONCATENATE("R5C",'Mapa final'!#REF!),"")</f>
        <v>#REF!</v>
      </c>
      <c r="K30" s="49" t="e">
        <f>IF(AND('Mapa final'!#REF!="Media",'Mapa final'!#REF!="Leve"),CONCATENATE("R5C",'Mapa final'!#REF!),"")</f>
        <v>#REF!</v>
      </c>
      <c r="L30" s="49" t="e">
        <f>IF(AND('Mapa final'!#REF!="Media",'Mapa final'!#REF!="Leve"),CONCATENATE("R5C",'Mapa final'!#REF!),"")</f>
        <v>#REF!</v>
      </c>
      <c r="M30" s="49" t="e">
        <f>IF(AND('Mapa final'!#REF!="Media",'Mapa final'!#REF!="Leve"),CONCATENATE("R5C",'Mapa final'!#REF!),"")</f>
        <v>#REF!</v>
      </c>
      <c r="N30" s="49" t="e">
        <f>IF(AND('Mapa final'!#REF!="Media",'Mapa final'!#REF!="Leve"),CONCATENATE("R5C",'Mapa final'!#REF!),"")</f>
        <v>#REF!</v>
      </c>
      <c r="O30" s="50" t="e">
        <f>IF(AND('Mapa final'!#REF!="Media",'Mapa final'!#REF!="Leve"),CONCATENATE("R5C",'Mapa final'!#REF!),"")</f>
        <v>#REF!</v>
      </c>
      <c r="P30" s="48" t="e">
        <f>IF(AND('Mapa final'!#REF!="Media",'Mapa final'!#REF!="Menor"),CONCATENATE("R5C",'Mapa final'!#REF!),"")</f>
        <v>#REF!</v>
      </c>
      <c r="Q30" s="49" t="e">
        <f>IF(AND('Mapa final'!#REF!="Media",'Mapa final'!#REF!="Menor"),CONCATENATE("R5C",'Mapa final'!#REF!),"")</f>
        <v>#REF!</v>
      </c>
      <c r="R30" s="49" t="e">
        <f>IF(AND('Mapa final'!#REF!="Media",'Mapa final'!#REF!="Menor"),CONCATENATE("R5C",'Mapa final'!#REF!),"")</f>
        <v>#REF!</v>
      </c>
      <c r="S30" s="49" t="e">
        <f>IF(AND('Mapa final'!#REF!="Media",'Mapa final'!#REF!="Menor"),CONCATENATE("R5C",'Mapa final'!#REF!),"")</f>
        <v>#REF!</v>
      </c>
      <c r="T30" s="49" t="e">
        <f>IF(AND('Mapa final'!#REF!="Media",'Mapa final'!#REF!="Menor"),CONCATENATE("R5C",'Mapa final'!#REF!),"")</f>
        <v>#REF!</v>
      </c>
      <c r="U30" s="50" t="e">
        <f>IF(AND('Mapa final'!#REF!="Media",'Mapa final'!#REF!="Menor"),CONCATENATE("R5C",'Mapa final'!#REF!),"")</f>
        <v>#REF!</v>
      </c>
      <c r="V30" s="48" t="e">
        <f>IF(AND('Mapa final'!#REF!="Media",'Mapa final'!#REF!="Moderado"),CONCATENATE("R5C",'Mapa final'!#REF!),"")</f>
        <v>#REF!</v>
      </c>
      <c r="W30" s="49" t="e">
        <f>IF(AND('Mapa final'!#REF!="Media",'Mapa final'!#REF!="Moderado"),CONCATENATE("R5C",'Mapa final'!#REF!),"")</f>
        <v>#REF!</v>
      </c>
      <c r="X30" s="49" t="e">
        <f>IF(AND('Mapa final'!#REF!="Media",'Mapa final'!#REF!="Moderado"),CONCATENATE("R5C",'Mapa final'!#REF!),"")</f>
        <v>#REF!</v>
      </c>
      <c r="Y30" s="49" t="e">
        <f>IF(AND('Mapa final'!#REF!="Media",'Mapa final'!#REF!="Moderado"),CONCATENATE("R5C",'Mapa final'!#REF!),"")</f>
        <v>#REF!</v>
      </c>
      <c r="Z30" s="49" t="e">
        <f>IF(AND('Mapa final'!#REF!="Media",'Mapa final'!#REF!="Moderado"),CONCATENATE("R5C",'Mapa final'!#REF!),"")</f>
        <v>#REF!</v>
      </c>
      <c r="AA30" s="50" t="e">
        <f>IF(AND('Mapa final'!#REF!="Media",'Mapa final'!#REF!="Moderado"),CONCATENATE("R5C",'Mapa final'!#REF!),"")</f>
        <v>#REF!</v>
      </c>
      <c r="AB30" s="33" t="e">
        <f>IF(AND('Mapa final'!#REF!="Media",'Mapa final'!#REF!="Mayor"),CONCATENATE("R5C",'Mapa final'!#REF!),"")</f>
        <v>#REF!</v>
      </c>
      <c r="AC30" s="34" t="e">
        <f>IF(AND('Mapa final'!#REF!="Media",'Mapa final'!#REF!="Mayor"),CONCATENATE("R5C",'Mapa final'!#REF!),"")</f>
        <v>#REF!</v>
      </c>
      <c r="AD30" s="34" t="e">
        <f>IF(AND('Mapa final'!#REF!="Media",'Mapa final'!#REF!="Mayor"),CONCATENATE("R5C",'Mapa final'!#REF!),"")</f>
        <v>#REF!</v>
      </c>
      <c r="AE30" s="34" t="e">
        <f>IF(AND('Mapa final'!#REF!="Media",'Mapa final'!#REF!="Mayor"),CONCATENATE("R5C",'Mapa final'!#REF!),"")</f>
        <v>#REF!</v>
      </c>
      <c r="AF30" s="34" t="e">
        <f>IF(AND('Mapa final'!#REF!="Media",'Mapa final'!#REF!="Mayor"),CONCATENATE("R5C",'Mapa final'!#REF!),"")</f>
        <v>#REF!</v>
      </c>
      <c r="AG30" s="35" t="e">
        <f>IF(AND('Mapa final'!#REF!="Media",'Mapa final'!#REF!="Mayor"),CONCATENATE("R5C",'Mapa final'!#REF!),"")</f>
        <v>#REF!</v>
      </c>
      <c r="AH30" s="36" t="e">
        <f>IF(AND('Mapa final'!#REF!="Media",'Mapa final'!#REF!="Catastrófico"),CONCATENATE("R5C",'Mapa final'!#REF!),"")</f>
        <v>#REF!</v>
      </c>
      <c r="AI30" s="37" t="e">
        <f>IF(AND('Mapa final'!#REF!="Media",'Mapa final'!#REF!="Catastrófico"),CONCATENATE("R5C",'Mapa final'!#REF!),"")</f>
        <v>#REF!</v>
      </c>
      <c r="AJ30" s="37" t="e">
        <f>IF(AND('Mapa final'!#REF!="Media",'Mapa final'!#REF!="Catastrófico"),CONCATENATE("R5C",'Mapa final'!#REF!),"")</f>
        <v>#REF!</v>
      </c>
      <c r="AK30" s="37" t="e">
        <f>IF(AND('Mapa final'!#REF!="Media",'Mapa final'!#REF!="Catastrófico"),CONCATENATE("R5C",'Mapa final'!#REF!),"")</f>
        <v>#REF!</v>
      </c>
      <c r="AL30" s="37" t="e">
        <f>IF(AND('Mapa final'!#REF!="Media",'Mapa final'!#REF!="Catastrófico"),CONCATENATE("R5C",'Mapa final'!#REF!),"")</f>
        <v>#REF!</v>
      </c>
      <c r="AM30" s="38" t="e">
        <f>IF(AND('Mapa final'!#REF!="Media",'Mapa final'!#REF!="Catastrófico"),CONCATENATE("R5C",'Mapa final'!#REF!),"")</f>
        <v>#REF!</v>
      </c>
      <c r="AN30" s="1"/>
      <c r="AO30" s="256"/>
      <c r="AP30" s="147"/>
      <c r="AQ30" s="147"/>
      <c r="AR30" s="147"/>
      <c r="AS30" s="147"/>
      <c r="AT30" s="257"/>
      <c r="AU30" s="1"/>
      <c r="AV30" s="1"/>
      <c r="AW30" s="1"/>
      <c r="AX30" s="1"/>
      <c r="AY30" s="1"/>
      <c r="AZ30" s="1"/>
      <c r="BA30" s="1"/>
      <c r="BB30" s="1"/>
      <c r="BC30" s="1"/>
      <c r="BD30" s="1"/>
      <c r="BE30" s="1"/>
      <c r="BF30" s="1"/>
      <c r="BG30" s="1"/>
      <c r="BH30" s="1"/>
      <c r="BI30" s="1"/>
    </row>
    <row r="31" spans="1:61" ht="15" customHeight="1" x14ac:dyDescent="0.25">
      <c r="A31" s="1"/>
      <c r="B31" s="273"/>
      <c r="C31" s="147"/>
      <c r="D31" s="148"/>
      <c r="E31" s="159"/>
      <c r="F31" s="147"/>
      <c r="G31" s="147"/>
      <c r="H31" s="147"/>
      <c r="I31" s="148"/>
      <c r="J31" s="48" t="e">
        <f>IF(AND('Mapa final'!#REF!="Media",'Mapa final'!#REF!="Leve"),CONCATENATE("R6C",'Mapa final'!#REF!),"")</f>
        <v>#REF!</v>
      </c>
      <c r="K31" s="49" t="e">
        <f>IF(AND('Mapa final'!#REF!="Media",'Mapa final'!#REF!="Leve"),CONCATENATE("R6C",'Mapa final'!#REF!),"")</f>
        <v>#REF!</v>
      </c>
      <c r="L31" s="49" t="e">
        <f>IF(AND('Mapa final'!#REF!="Media",'Mapa final'!#REF!="Leve"),CONCATENATE("R6C",'Mapa final'!#REF!),"")</f>
        <v>#REF!</v>
      </c>
      <c r="M31" s="49" t="e">
        <f>IF(AND('Mapa final'!#REF!="Media",'Mapa final'!#REF!="Leve"),CONCATENATE("R6C",'Mapa final'!#REF!),"")</f>
        <v>#REF!</v>
      </c>
      <c r="N31" s="49" t="e">
        <f>IF(AND('Mapa final'!#REF!="Media",'Mapa final'!#REF!="Leve"),CONCATENATE("R6C",'Mapa final'!#REF!),"")</f>
        <v>#REF!</v>
      </c>
      <c r="O31" s="50" t="e">
        <f>IF(AND('Mapa final'!#REF!="Media",'Mapa final'!#REF!="Leve"),CONCATENATE("R6C",'Mapa final'!#REF!),"")</f>
        <v>#REF!</v>
      </c>
      <c r="P31" s="48" t="e">
        <f>IF(AND('Mapa final'!#REF!="Media",'Mapa final'!#REF!="Menor"),CONCATENATE("R6C",'Mapa final'!#REF!),"")</f>
        <v>#REF!</v>
      </c>
      <c r="Q31" s="49" t="e">
        <f>IF(AND('Mapa final'!#REF!="Media",'Mapa final'!#REF!="Menor"),CONCATENATE("R6C",'Mapa final'!#REF!),"")</f>
        <v>#REF!</v>
      </c>
      <c r="R31" s="49" t="e">
        <f>IF(AND('Mapa final'!#REF!="Media",'Mapa final'!#REF!="Menor"),CONCATENATE("R6C",'Mapa final'!#REF!),"")</f>
        <v>#REF!</v>
      </c>
      <c r="S31" s="49" t="e">
        <f>IF(AND('Mapa final'!#REF!="Media",'Mapa final'!#REF!="Menor"),CONCATENATE("R6C",'Mapa final'!#REF!),"")</f>
        <v>#REF!</v>
      </c>
      <c r="T31" s="49" t="e">
        <f>IF(AND('Mapa final'!#REF!="Media",'Mapa final'!#REF!="Menor"),CONCATENATE("R6C",'Mapa final'!#REF!),"")</f>
        <v>#REF!</v>
      </c>
      <c r="U31" s="50" t="e">
        <f>IF(AND('Mapa final'!#REF!="Media",'Mapa final'!#REF!="Menor"),CONCATENATE("R6C",'Mapa final'!#REF!),"")</f>
        <v>#REF!</v>
      </c>
      <c r="V31" s="48" t="e">
        <f>IF(AND('Mapa final'!#REF!="Media",'Mapa final'!#REF!="Moderado"),CONCATENATE("R6C",'Mapa final'!#REF!),"")</f>
        <v>#REF!</v>
      </c>
      <c r="W31" s="49" t="e">
        <f>IF(AND('Mapa final'!#REF!="Media",'Mapa final'!#REF!="Moderado"),CONCATENATE("R6C",'Mapa final'!#REF!),"")</f>
        <v>#REF!</v>
      </c>
      <c r="X31" s="49" t="e">
        <f>IF(AND('Mapa final'!#REF!="Media",'Mapa final'!#REF!="Moderado"),CONCATENATE("R6C",'Mapa final'!#REF!),"")</f>
        <v>#REF!</v>
      </c>
      <c r="Y31" s="49" t="e">
        <f>IF(AND('Mapa final'!#REF!="Media",'Mapa final'!#REF!="Moderado"),CONCATENATE("R6C",'Mapa final'!#REF!),"")</f>
        <v>#REF!</v>
      </c>
      <c r="Z31" s="49" t="e">
        <f>IF(AND('Mapa final'!#REF!="Media",'Mapa final'!#REF!="Moderado"),CONCATENATE("R6C",'Mapa final'!#REF!),"")</f>
        <v>#REF!</v>
      </c>
      <c r="AA31" s="50" t="e">
        <f>IF(AND('Mapa final'!#REF!="Media",'Mapa final'!#REF!="Moderado"),CONCATENATE("R6C",'Mapa final'!#REF!),"")</f>
        <v>#REF!</v>
      </c>
      <c r="AB31" s="33" t="e">
        <f>IF(AND('Mapa final'!#REF!="Media",'Mapa final'!#REF!="Mayor"),CONCATENATE("R6C",'Mapa final'!#REF!),"")</f>
        <v>#REF!</v>
      </c>
      <c r="AC31" s="34" t="e">
        <f>IF(AND('Mapa final'!#REF!="Media",'Mapa final'!#REF!="Mayor"),CONCATENATE("R6C",'Mapa final'!#REF!),"")</f>
        <v>#REF!</v>
      </c>
      <c r="AD31" s="34" t="e">
        <f>IF(AND('Mapa final'!#REF!="Media",'Mapa final'!#REF!="Mayor"),CONCATENATE("R6C",'Mapa final'!#REF!),"")</f>
        <v>#REF!</v>
      </c>
      <c r="AE31" s="34" t="e">
        <f>IF(AND('Mapa final'!#REF!="Media",'Mapa final'!#REF!="Mayor"),CONCATENATE("R6C",'Mapa final'!#REF!),"")</f>
        <v>#REF!</v>
      </c>
      <c r="AF31" s="34" t="e">
        <f>IF(AND('Mapa final'!#REF!="Media",'Mapa final'!#REF!="Mayor"),CONCATENATE("R6C",'Mapa final'!#REF!),"")</f>
        <v>#REF!</v>
      </c>
      <c r="AG31" s="35" t="e">
        <f>IF(AND('Mapa final'!#REF!="Media",'Mapa final'!#REF!="Mayor"),CONCATENATE("R6C",'Mapa final'!#REF!),"")</f>
        <v>#REF!</v>
      </c>
      <c r="AH31" s="36" t="e">
        <f>IF(AND('Mapa final'!#REF!="Media",'Mapa final'!#REF!="Catastrófico"),CONCATENATE("R6C",'Mapa final'!#REF!),"")</f>
        <v>#REF!</v>
      </c>
      <c r="AI31" s="37" t="e">
        <f>IF(AND('Mapa final'!#REF!="Media",'Mapa final'!#REF!="Catastrófico"),CONCATENATE("R6C",'Mapa final'!#REF!),"")</f>
        <v>#REF!</v>
      </c>
      <c r="AJ31" s="37" t="e">
        <f>IF(AND('Mapa final'!#REF!="Media",'Mapa final'!#REF!="Catastrófico"),CONCATENATE("R6C",'Mapa final'!#REF!),"")</f>
        <v>#REF!</v>
      </c>
      <c r="AK31" s="37" t="e">
        <f>IF(AND('Mapa final'!#REF!="Media",'Mapa final'!#REF!="Catastrófico"),CONCATENATE("R6C",'Mapa final'!#REF!),"")</f>
        <v>#REF!</v>
      </c>
      <c r="AL31" s="37" t="e">
        <f>IF(AND('Mapa final'!#REF!="Media",'Mapa final'!#REF!="Catastrófico"),CONCATENATE("R6C",'Mapa final'!#REF!),"")</f>
        <v>#REF!</v>
      </c>
      <c r="AM31" s="38" t="e">
        <f>IF(AND('Mapa final'!#REF!="Media",'Mapa final'!#REF!="Catastrófico"),CONCATENATE("R6C",'Mapa final'!#REF!),"")</f>
        <v>#REF!</v>
      </c>
      <c r="AN31" s="1"/>
      <c r="AO31" s="256"/>
      <c r="AP31" s="147"/>
      <c r="AQ31" s="147"/>
      <c r="AR31" s="147"/>
      <c r="AS31" s="147"/>
      <c r="AT31" s="257"/>
      <c r="AU31" s="1"/>
      <c r="AV31" s="1"/>
      <c r="AW31" s="1"/>
      <c r="AX31" s="1"/>
      <c r="AY31" s="1"/>
      <c r="AZ31" s="1"/>
      <c r="BA31" s="1"/>
      <c r="BB31" s="1"/>
      <c r="BC31" s="1"/>
      <c r="BD31" s="1"/>
      <c r="BE31" s="1"/>
      <c r="BF31" s="1"/>
      <c r="BG31" s="1"/>
      <c r="BH31" s="1"/>
      <c r="BI31" s="1"/>
    </row>
    <row r="32" spans="1:61" ht="15" customHeight="1" x14ac:dyDescent="0.25">
      <c r="A32" s="1"/>
      <c r="B32" s="273"/>
      <c r="C32" s="147"/>
      <c r="D32" s="148"/>
      <c r="E32" s="159"/>
      <c r="F32" s="147"/>
      <c r="G32" s="147"/>
      <c r="H32" s="147"/>
      <c r="I32" s="148"/>
      <c r="J32" s="48" t="e">
        <f>IF(AND('Mapa final'!#REF!="Media",'Mapa final'!#REF!="Leve"),CONCATENATE("R7C",'Mapa final'!#REF!),"")</f>
        <v>#REF!</v>
      </c>
      <c r="K32" s="49" t="e">
        <f>IF(AND('Mapa final'!#REF!="Media",'Mapa final'!#REF!="Leve"),CONCATENATE("R7C",'Mapa final'!#REF!),"")</f>
        <v>#REF!</v>
      </c>
      <c r="L32" s="49" t="e">
        <f>IF(AND('Mapa final'!#REF!="Media",'Mapa final'!#REF!="Leve"),CONCATENATE("R7C",'Mapa final'!#REF!),"")</f>
        <v>#REF!</v>
      </c>
      <c r="M32" s="49" t="e">
        <f>IF(AND('Mapa final'!#REF!="Media",'Mapa final'!#REF!="Leve"),CONCATENATE("R7C",'Mapa final'!#REF!),"")</f>
        <v>#REF!</v>
      </c>
      <c r="N32" s="49" t="e">
        <f>IF(AND('Mapa final'!#REF!="Media",'Mapa final'!#REF!="Leve"),CONCATENATE("R7C",'Mapa final'!#REF!),"")</f>
        <v>#REF!</v>
      </c>
      <c r="O32" s="50" t="e">
        <f>IF(AND('Mapa final'!#REF!="Media",'Mapa final'!#REF!="Leve"),CONCATENATE("R7C",'Mapa final'!#REF!),"")</f>
        <v>#REF!</v>
      </c>
      <c r="P32" s="48" t="e">
        <f>IF(AND('Mapa final'!#REF!="Media",'Mapa final'!#REF!="Menor"),CONCATENATE("R7C",'Mapa final'!#REF!),"")</f>
        <v>#REF!</v>
      </c>
      <c r="Q32" s="49" t="e">
        <f>IF(AND('Mapa final'!#REF!="Media",'Mapa final'!#REF!="Menor"),CONCATENATE("R7C",'Mapa final'!#REF!),"")</f>
        <v>#REF!</v>
      </c>
      <c r="R32" s="49" t="e">
        <f>IF(AND('Mapa final'!#REF!="Media",'Mapa final'!#REF!="Menor"),CONCATENATE("R7C",'Mapa final'!#REF!),"")</f>
        <v>#REF!</v>
      </c>
      <c r="S32" s="49" t="e">
        <f>IF(AND('Mapa final'!#REF!="Media",'Mapa final'!#REF!="Menor"),CONCATENATE("R7C",'Mapa final'!#REF!),"")</f>
        <v>#REF!</v>
      </c>
      <c r="T32" s="49" t="e">
        <f>IF(AND('Mapa final'!#REF!="Media",'Mapa final'!#REF!="Menor"),CONCATENATE("R7C",'Mapa final'!#REF!),"")</f>
        <v>#REF!</v>
      </c>
      <c r="U32" s="50" t="e">
        <f>IF(AND('Mapa final'!#REF!="Media",'Mapa final'!#REF!="Menor"),CONCATENATE("R7C",'Mapa final'!#REF!),"")</f>
        <v>#REF!</v>
      </c>
      <c r="V32" s="48" t="e">
        <f>IF(AND('Mapa final'!#REF!="Media",'Mapa final'!#REF!="Moderado"),CONCATENATE("R7C",'Mapa final'!#REF!),"")</f>
        <v>#REF!</v>
      </c>
      <c r="W32" s="49" t="e">
        <f>IF(AND('Mapa final'!#REF!="Media",'Mapa final'!#REF!="Moderado"),CONCATENATE("R7C",'Mapa final'!#REF!),"")</f>
        <v>#REF!</v>
      </c>
      <c r="X32" s="49" t="e">
        <f>IF(AND('Mapa final'!#REF!="Media",'Mapa final'!#REF!="Moderado"),CONCATENATE("R7C",'Mapa final'!#REF!),"")</f>
        <v>#REF!</v>
      </c>
      <c r="Y32" s="49" t="e">
        <f>IF(AND('Mapa final'!#REF!="Media",'Mapa final'!#REF!="Moderado"),CONCATENATE("R7C",'Mapa final'!#REF!),"")</f>
        <v>#REF!</v>
      </c>
      <c r="Z32" s="49" t="e">
        <f>IF(AND('Mapa final'!#REF!="Media",'Mapa final'!#REF!="Moderado"),CONCATENATE("R7C",'Mapa final'!#REF!),"")</f>
        <v>#REF!</v>
      </c>
      <c r="AA32" s="50" t="e">
        <f>IF(AND('Mapa final'!#REF!="Media",'Mapa final'!#REF!="Moderado"),CONCATENATE("R7C",'Mapa final'!#REF!),"")</f>
        <v>#REF!</v>
      </c>
      <c r="AB32" s="33" t="e">
        <f>IF(AND('Mapa final'!#REF!="Media",'Mapa final'!#REF!="Mayor"),CONCATENATE("R7C",'Mapa final'!#REF!),"")</f>
        <v>#REF!</v>
      </c>
      <c r="AC32" s="34" t="e">
        <f>IF(AND('Mapa final'!#REF!="Media",'Mapa final'!#REF!="Mayor"),CONCATENATE("R7C",'Mapa final'!#REF!),"")</f>
        <v>#REF!</v>
      </c>
      <c r="AD32" s="34" t="e">
        <f>IF(AND('Mapa final'!#REF!="Media",'Mapa final'!#REF!="Mayor"),CONCATENATE("R7C",'Mapa final'!#REF!),"")</f>
        <v>#REF!</v>
      </c>
      <c r="AE32" s="34" t="e">
        <f>IF(AND('Mapa final'!#REF!="Media",'Mapa final'!#REF!="Mayor"),CONCATENATE("R7C",'Mapa final'!#REF!),"")</f>
        <v>#REF!</v>
      </c>
      <c r="AF32" s="34" t="e">
        <f>IF(AND('Mapa final'!#REF!="Media",'Mapa final'!#REF!="Mayor"),CONCATENATE("R7C",'Mapa final'!#REF!),"")</f>
        <v>#REF!</v>
      </c>
      <c r="AG32" s="35" t="e">
        <f>IF(AND('Mapa final'!#REF!="Media",'Mapa final'!#REF!="Mayor"),CONCATENATE("R7C",'Mapa final'!#REF!),"")</f>
        <v>#REF!</v>
      </c>
      <c r="AH32" s="36" t="e">
        <f>IF(AND('Mapa final'!#REF!="Media",'Mapa final'!#REF!="Catastrófico"),CONCATENATE("R7C",'Mapa final'!#REF!),"")</f>
        <v>#REF!</v>
      </c>
      <c r="AI32" s="37" t="e">
        <f>IF(AND('Mapa final'!#REF!="Media",'Mapa final'!#REF!="Catastrófico"),CONCATENATE("R7C",'Mapa final'!#REF!),"")</f>
        <v>#REF!</v>
      </c>
      <c r="AJ32" s="37" t="e">
        <f>IF(AND('Mapa final'!#REF!="Media",'Mapa final'!#REF!="Catastrófico"),CONCATENATE("R7C",'Mapa final'!#REF!),"")</f>
        <v>#REF!</v>
      </c>
      <c r="AK32" s="37" t="e">
        <f>IF(AND('Mapa final'!#REF!="Media",'Mapa final'!#REF!="Catastrófico"),CONCATENATE("R7C",'Mapa final'!#REF!),"")</f>
        <v>#REF!</v>
      </c>
      <c r="AL32" s="37" t="e">
        <f>IF(AND('Mapa final'!#REF!="Media",'Mapa final'!#REF!="Catastrófico"),CONCATENATE("R7C",'Mapa final'!#REF!),"")</f>
        <v>#REF!</v>
      </c>
      <c r="AM32" s="38" t="e">
        <f>IF(AND('Mapa final'!#REF!="Media",'Mapa final'!#REF!="Catastrófico"),CONCATENATE("R7C",'Mapa final'!#REF!),"")</f>
        <v>#REF!</v>
      </c>
      <c r="AN32" s="1"/>
      <c r="AO32" s="256"/>
      <c r="AP32" s="147"/>
      <c r="AQ32" s="147"/>
      <c r="AR32" s="147"/>
      <c r="AS32" s="147"/>
      <c r="AT32" s="257"/>
      <c r="AU32" s="1"/>
      <c r="AV32" s="1"/>
      <c r="AW32" s="1"/>
      <c r="AX32" s="1"/>
      <c r="AY32" s="1"/>
      <c r="AZ32" s="1"/>
      <c r="BA32" s="1"/>
      <c r="BB32" s="1"/>
      <c r="BC32" s="1"/>
      <c r="BD32" s="1"/>
      <c r="BE32" s="1"/>
      <c r="BF32" s="1"/>
      <c r="BG32" s="1"/>
      <c r="BH32" s="1"/>
      <c r="BI32" s="1"/>
    </row>
    <row r="33" spans="1:61" ht="15" customHeight="1" x14ac:dyDescent="0.25">
      <c r="A33" s="1"/>
      <c r="B33" s="273"/>
      <c r="C33" s="147"/>
      <c r="D33" s="148"/>
      <c r="E33" s="159"/>
      <c r="F33" s="147"/>
      <c r="G33" s="147"/>
      <c r="H33" s="147"/>
      <c r="I33" s="148"/>
      <c r="J33" s="48" t="e">
        <f>IF(AND('Mapa final'!#REF!="Media",'Mapa final'!#REF!="Leve"),CONCATENATE("R8C",'Mapa final'!#REF!),"")</f>
        <v>#REF!</v>
      </c>
      <c r="K33" s="49" t="e">
        <f>IF(AND('Mapa final'!#REF!="Media",'Mapa final'!#REF!="Leve"),CONCATENATE("R8C",'Mapa final'!#REF!),"")</f>
        <v>#REF!</v>
      </c>
      <c r="L33" s="49" t="e">
        <f>IF(AND('Mapa final'!#REF!="Media",'Mapa final'!#REF!="Leve"),CONCATENATE("R8C",'Mapa final'!#REF!),"")</f>
        <v>#REF!</v>
      </c>
      <c r="M33" s="49" t="e">
        <f>IF(AND('Mapa final'!#REF!="Media",'Mapa final'!#REF!="Leve"),CONCATENATE("R8C",'Mapa final'!#REF!),"")</f>
        <v>#REF!</v>
      </c>
      <c r="N33" s="49" t="e">
        <f>IF(AND('Mapa final'!#REF!="Media",'Mapa final'!#REF!="Leve"),CONCATENATE("R8C",'Mapa final'!#REF!),"")</f>
        <v>#REF!</v>
      </c>
      <c r="O33" s="50" t="e">
        <f>IF(AND('Mapa final'!#REF!="Media",'Mapa final'!#REF!="Leve"),CONCATENATE("R8C",'Mapa final'!#REF!),"")</f>
        <v>#REF!</v>
      </c>
      <c r="P33" s="48" t="e">
        <f>IF(AND('Mapa final'!#REF!="Media",'Mapa final'!#REF!="Menor"),CONCATENATE("R8C",'Mapa final'!#REF!),"")</f>
        <v>#REF!</v>
      </c>
      <c r="Q33" s="49" t="e">
        <f>IF(AND('Mapa final'!#REF!="Media",'Mapa final'!#REF!="Menor"),CONCATENATE("R8C",'Mapa final'!#REF!),"")</f>
        <v>#REF!</v>
      </c>
      <c r="R33" s="49" t="e">
        <f>IF(AND('Mapa final'!#REF!="Media",'Mapa final'!#REF!="Menor"),CONCATENATE("R8C",'Mapa final'!#REF!),"")</f>
        <v>#REF!</v>
      </c>
      <c r="S33" s="49" t="e">
        <f>IF(AND('Mapa final'!#REF!="Media",'Mapa final'!#REF!="Menor"),CONCATENATE("R8C",'Mapa final'!#REF!),"")</f>
        <v>#REF!</v>
      </c>
      <c r="T33" s="49" t="e">
        <f>IF(AND('Mapa final'!#REF!="Media",'Mapa final'!#REF!="Menor"),CONCATENATE("R8C",'Mapa final'!#REF!),"")</f>
        <v>#REF!</v>
      </c>
      <c r="U33" s="50" t="e">
        <f>IF(AND('Mapa final'!#REF!="Media",'Mapa final'!#REF!="Menor"),CONCATENATE("R8C",'Mapa final'!#REF!),"")</f>
        <v>#REF!</v>
      </c>
      <c r="V33" s="48" t="e">
        <f>IF(AND('Mapa final'!#REF!="Media",'Mapa final'!#REF!="Moderado"),CONCATENATE("R8C",'Mapa final'!#REF!),"")</f>
        <v>#REF!</v>
      </c>
      <c r="W33" s="49" t="e">
        <f>IF(AND('Mapa final'!#REF!="Media",'Mapa final'!#REF!="Moderado"),CONCATENATE("R8C",'Mapa final'!#REF!),"")</f>
        <v>#REF!</v>
      </c>
      <c r="X33" s="49" t="e">
        <f>IF(AND('Mapa final'!#REF!="Media",'Mapa final'!#REF!="Moderado"),CONCATENATE("R8C",'Mapa final'!#REF!),"")</f>
        <v>#REF!</v>
      </c>
      <c r="Y33" s="49" t="e">
        <f>IF(AND('Mapa final'!#REF!="Media",'Mapa final'!#REF!="Moderado"),CONCATENATE("R8C",'Mapa final'!#REF!),"")</f>
        <v>#REF!</v>
      </c>
      <c r="Z33" s="49" t="e">
        <f>IF(AND('Mapa final'!#REF!="Media",'Mapa final'!#REF!="Moderado"),CONCATENATE("R8C",'Mapa final'!#REF!),"")</f>
        <v>#REF!</v>
      </c>
      <c r="AA33" s="50" t="e">
        <f>IF(AND('Mapa final'!#REF!="Media",'Mapa final'!#REF!="Moderado"),CONCATENATE("R8C",'Mapa final'!#REF!),"")</f>
        <v>#REF!</v>
      </c>
      <c r="AB33" s="33" t="e">
        <f>IF(AND('Mapa final'!#REF!="Media",'Mapa final'!#REF!="Mayor"),CONCATENATE("R8C",'Mapa final'!#REF!),"")</f>
        <v>#REF!</v>
      </c>
      <c r="AC33" s="34" t="e">
        <f>IF(AND('Mapa final'!#REF!="Media",'Mapa final'!#REF!="Mayor"),CONCATENATE("R8C",'Mapa final'!#REF!),"")</f>
        <v>#REF!</v>
      </c>
      <c r="AD33" s="34" t="e">
        <f>IF(AND('Mapa final'!#REF!="Media",'Mapa final'!#REF!="Mayor"),CONCATENATE("R8C",'Mapa final'!#REF!),"")</f>
        <v>#REF!</v>
      </c>
      <c r="AE33" s="34" t="e">
        <f>IF(AND('Mapa final'!#REF!="Media",'Mapa final'!#REF!="Mayor"),CONCATENATE("R8C",'Mapa final'!#REF!),"")</f>
        <v>#REF!</v>
      </c>
      <c r="AF33" s="34" t="e">
        <f>IF(AND('Mapa final'!#REF!="Media",'Mapa final'!#REF!="Mayor"),CONCATENATE("R8C",'Mapa final'!#REF!),"")</f>
        <v>#REF!</v>
      </c>
      <c r="AG33" s="35" t="e">
        <f>IF(AND('Mapa final'!#REF!="Media",'Mapa final'!#REF!="Mayor"),CONCATENATE("R8C",'Mapa final'!#REF!),"")</f>
        <v>#REF!</v>
      </c>
      <c r="AH33" s="36" t="e">
        <f>IF(AND('Mapa final'!#REF!="Media",'Mapa final'!#REF!="Catastrófico"),CONCATENATE("R8C",'Mapa final'!#REF!),"")</f>
        <v>#REF!</v>
      </c>
      <c r="AI33" s="37" t="e">
        <f>IF(AND('Mapa final'!#REF!="Media",'Mapa final'!#REF!="Catastrófico"),CONCATENATE("R8C",'Mapa final'!#REF!),"")</f>
        <v>#REF!</v>
      </c>
      <c r="AJ33" s="37" t="e">
        <f>IF(AND('Mapa final'!#REF!="Media",'Mapa final'!#REF!="Catastrófico"),CONCATENATE("R8C",'Mapa final'!#REF!),"")</f>
        <v>#REF!</v>
      </c>
      <c r="AK33" s="37" t="e">
        <f>IF(AND('Mapa final'!#REF!="Media",'Mapa final'!#REF!="Catastrófico"),CONCATENATE("R8C",'Mapa final'!#REF!),"")</f>
        <v>#REF!</v>
      </c>
      <c r="AL33" s="37" t="e">
        <f>IF(AND('Mapa final'!#REF!="Media",'Mapa final'!#REF!="Catastrófico"),CONCATENATE("R8C",'Mapa final'!#REF!),"")</f>
        <v>#REF!</v>
      </c>
      <c r="AM33" s="38" t="e">
        <f>IF(AND('Mapa final'!#REF!="Media",'Mapa final'!#REF!="Catastrófico"),CONCATENATE("R8C",'Mapa final'!#REF!),"")</f>
        <v>#REF!</v>
      </c>
      <c r="AN33" s="1"/>
      <c r="AO33" s="256"/>
      <c r="AP33" s="147"/>
      <c r="AQ33" s="147"/>
      <c r="AR33" s="147"/>
      <c r="AS33" s="147"/>
      <c r="AT33" s="257"/>
      <c r="AU33" s="1"/>
      <c r="AV33" s="1"/>
      <c r="AW33" s="1"/>
      <c r="AX33" s="1"/>
      <c r="AY33" s="1"/>
      <c r="AZ33" s="1"/>
      <c r="BA33" s="1"/>
      <c r="BB33" s="1"/>
      <c r="BC33" s="1"/>
      <c r="BD33" s="1"/>
      <c r="BE33" s="1"/>
      <c r="BF33" s="1"/>
      <c r="BG33" s="1"/>
      <c r="BH33" s="1"/>
      <c r="BI33" s="1"/>
    </row>
    <row r="34" spans="1:61" ht="15" customHeight="1" x14ac:dyDescent="0.25">
      <c r="A34" s="1"/>
      <c r="B34" s="273"/>
      <c r="C34" s="147"/>
      <c r="D34" s="148"/>
      <c r="E34" s="159"/>
      <c r="F34" s="147"/>
      <c r="G34" s="147"/>
      <c r="H34" s="147"/>
      <c r="I34" s="148"/>
      <c r="J34" s="48" t="e">
        <f>IF(AND('Mapa final'!#REF!="Media",'Mapa final'!#REF!="Leve"),CONCATENATE("R9C",'Mapa final'!#REF!),"")</f>
        <v>#REF!</v>
      </c>
      <c r="K34" s="49" t="e">
        <f>IF(AND('Mapa final'!#REF!="Media",'Mapa final'!#REF!="Leve"),CONCATENATE("R9C",'Mapa final'!#REF!),"")</f>
        <v>#REF!</v>
      </c>
      <c r="L34" s="49" t="e">
        <f>IF(AND('Mapa final'!#REF!="Media",'Mapa final'!#REF!="Leve"),CONCATENATE("R9C",'Mapa final'!#REF!),"")</f>
        <v>#REF!</v>
      </c>
      <c r="M34" s="49" t="e">
        <f>IF(AND('Mapa final'!#REF!="Media",'Mapa final'!#REF!="Leve"),CONCATENATE("R9C",'Mapa final'!#REF!),"")</f>
        <v>#REF!</v>
      </c>
      <c r="N34" s="49" t="e">
        <f>IF(AND('Mapa final'!#REF!="Media",'Mapa final'!#REF!="Leve"),CONCATENATE("R9C",'Mapa final'!#REF!),"")</f>
        <v>#REF!</v>
      </c>
      <c r="O34" s="50" t="e">
        <f>IF(AND('Mapa final'!#REF!="Media",'Mapa final'!#REF!="Leve"),CONCATENATE("R9C",'Mapa final'!#REF!),"")</f>
        <v>#REF!</v>
      </c>
      <c r="P34" s="48" t="e">
        <f>IF(AND('Mapa final'!#REF!="Media",'Mapa final'!#REF!="Menor"),CONCATENATE("R9C",'Mapa final'!#REF!),"")</f>
        <v>#REF!</v>
      </c>
      <c r="Q34" s="49" t="e">
        <f>IF(AND('Mapa final'!#REF!="Media",'Mapa final'!#REF!="Menor"),CONCATENATE("R9C",'Mapa final'!#REF!),"")</f>
        <v>#REF!</v>
      </c>
      <c r="R34" s="49" t="e">
        <f>IF(AND('Mapa final'!#REF!="Media",'Mapa final'!#REF!="Menor"),CONCATENATE("R9C",'Mapa final'!#REF!),"")</f>
        <v>#REF!</v>
      </c>
      <c r="S34" s="49" t="e">
        <f>IF(AND('Mapa final'!#REF!="Media",'Mapa final'!#REF!="Menor"),CONCATENATE("R9C",'Mapa final'!#REF!),"")</f>
        <v>#REF!</v>
      </c>
      <c r="T34" s="49" t="e">
        <f>IF(AND('Mapa final'!#REF!="Media",'Mapa final'!#REF!="Menor"),CONCATENATE("R9C",'Mapa final'!#REF!),"")</f>
        <v>#REF!</v>
      </c>
      <c r="U34" s="50" t="e">
        <f>IF(AND('Mapa final'!#REF!="Media",'Mapa final'!#REF!="Menor"),CONCATENATE("R9C",'Mapa final'!#REF!),"")</f>
        <v>#REF!</v>
      </c>
      <c r="V34" s="48" t="e">
        <f>IF(AND('Mapa final'!#REF!="Media",'Mapa final'!#REF!="Moderado"),CONCATENATE("R9C",'Mapa final'!#REF!),"")</f>
        <v>#REF!</v>
      </c>
      <c r="W34" s="49" t="e">
        <f>IF(AND('Mapa final'!#REF!="Media",'Mapa final'!#REF!="Moderado"),CONCATENATE("R9C",'Mapa final'!#REF!),"")</f>
        <v>#REF!</v>
      </c>
      <c r="X34" s="49" t="e">
        <f>IF(AND('Mapa final'!#REF!="Media",'Mapa final'!#REF!="Moderado"),CONCATENATE("R9C",'Mapa final'!#REF!),"")</f>
        <v>#REF!</v>
      </c>
      <c r="Y34" s="49" t="e">
        <f>IF(AND('Mapa final'!#REF!="Media",'Mapa final'!#REF!="Moderado"),CONCATENATE("R9C",'Mapa final'!#REF!),"")</f>
        <v>#REF!</v>
      </c>
      <c r="Z34" s="49" t="e">
        <f>IF(AND('Mapa final'!#REF!="Media",'Mapa final'!#REF!="Moderado"),CONCATENATE("R9C",'Mapa final'!#REF!),"")</f>
        <v>#REF!</v>
      </c>
      <c r="AA34" s="50" t="e">
        <f>IF(AND('Mapa final'!#REF!="Media",'Mapa final'!#REF!="Moderado"),CONCATENATE("R9C",'Mapa final'!#REF!),"")</f>
        <v>#REF!</v>
      </c>
      <c r="AB34" s="33" t="e">
        <f>IF(AND('Mapa final'!#REF!="Media",'Mapa final'!#REF!="Mayor"),CONCATENATE("R9C",'Mapa final'!#REF!),"")</f>
        <v>#REF!</v>
      </c>
      <c r="AC34" s="34" t="e">
        <f>IF(AND('Mapa final'!#REF!="Media",'Mapa final'!#REF!="Mayor"),CONCATENATE("R9C",'Mapa final'!#REF!),"")</f>
        <v>#REF!</v>
      </c>
      <c r="AD34" s="34" t="e">
        <f>IF(AND('Mapa final'!#REF!="Media",'Mapa final'!#REF!="Mayor"),CONCATENATE("R9C",'Mapa final'!#REF!),"")</f>
        <v>#REF!</v>
      </c>
      <c r="AE34" s="34" t="e">
        <f>IF(AND('Mapa final'!#REF!="Media",'Mapa final'!#REF!="Mayor"),CONCATENATE("R9C",'Mapa final'!#REF!),"")</f>
        <v>#REF!</v>
      </c>
      <c r="AF34" s="34" t="e">
        <f>IF(AND('Mapa final'!#REF!="Media",'Mapa final'!#REF!="Mayor"),CONCATENATE("R9C",'Mapa final'!#REF!),"")</f>
        <v>#REF!</v>
      </c>
      <c r="AG34" s="35" t="e">
        <f>IF(AND('Mapa final'!#REF!="Media",'Mapa final'!#REF!="Mayor"),CONCATENATE("R9C",'Mapa final'!#REF!),"")</f>
        <v>#REF!</v>
      </c>
      <c r="AH34" s="36" t="e">
        <f>IF(AND('Mapa final'!#REF!="Media",'Mapa final'!#REF!="Catastrófico"),CONCATENATE("R9C",'Mapa final'!#REF!),"")</f>
        <v>#REF!</v>
      </c>
      <c r="AI34" s="37" t="e">
        <f>IF(AND('Mapa final'!#REF!="Media",'Mapa final'!#REF!="Catastrófico"),CONCATENATE("R9C",'Mapa final'!#REF!),"")</f>
        <v>#REF!</v>
      </c>
      <c r="AJ34" s="37" t="e">
        <f>IF(AND('Mapa final'!#REF!="Media",'Mapa final'!#REF!="Catastrófico"),CONCATENATE("R9C",'Mapa final'!#REF!),"")</f>
        <v>#REF!</v>
      </c>
      <c r="AK34" s="37" t="e">
        <f>IF(AND('Mapa final'!#REF!="Media",'Mapa final'!#REF!="Catastrófico"),CONCATENATE("R9C",'Mapa final'!#REF!),"")</f>
        <v>#REF!</v>
      </c>
      <c r="AL34" s="37" t="e">
        <f>IF(AND('Mapa final'!#REF!="Media",'Mapa final'!#REF!="Catastrófico"),CONCATENATE("R9C",'Mapa final'!#REF!),"")</f>
        <v>#REF!</v>
      </c>
      <c r="AM34" s="38" t="e">
        <f>IF(AND('Mapa final'!#REF!="Media",'Mapa final'!#REF!="Catastrófico"),CONCATENATE("R9C",'Mapa final'!#REF!),"")</f>
        <v>#REF!</v>
      </c>
      <c r="AN34" s="1"/>
      <c r="AO34" s="256"/>
      <c r="AP34" s="147"/>
      <c r="AQ34" s="147"/>
      <c r="AR34" s="147"/>
      <c r="AS34" s="147"/>
      <c r="AT34" s="257"/>
      <c r="AU34" s="1"/>
      <c r="AV34" s="1"/>
      <c r="AW34" s="1"/>
      <c r="AX34" s="1"/>
      <c r="AY34" s="1"/>
      <c r="AZ34" s="1"/>
      <c r="BA34" s="1"/>
      <c r="BB34" s="1"/>
      <c r="BC34" s="1"/>
      <c r="BD34" s="1"/>
      <c r="BE34" s="1"/>
      <c r="BF34" s="1"/>
      <c r="BG34" s="1"/>
      <c r="BH34" s="1"/>
      <c r="BI34" s="1"/>
    </row>
    <row r="35" spans="1:61" ht="15.75" customHeight="1" x14ac:dyDescent="0.25">
      <c r="A35" s="1"/>
      <c r="B35" s="273"/>
      <c r="C35" s="147"/>
      <c r="D35" s="148"/>
      <c r="E35" s="242"/>
      <c r="F35" s="266"/>
      <c r="G35" s="266"/>
      <c r="H35" s="266"/>
      <c r="I35" s="245"/>
      <c r="J35" s="48" t="e">
        <f>IF(AND('Mapa final'!#REF!="Media",'Mapa final'!#REF!="Leve"),CONCATENATE("R10C",'Mapa final'!#REF!),"")</f>
        <v>#REF!</v>
      </c>
      <c r="K35" s="49" t="e">
        <f>IF(AND('Mapa final'!#REF!="Media",'Mapa final'!#REF!="Leve"),CONCATENATE("R10C",'Mapa final'!#REF!),"")</f>
        <v>#REF!</v>
      </c>
      <c r="L35" s="49" t="e">
        <f>IF(AND('Mapa final'!#REF!="Media",'Mapa final'!#REF!="Leve"),CONCATENATE("R10C",'Mapa final'!#REF!),"")</f>
        <v>#REF!</v>
      </c>
      <c r="M35" s="49" t="e">
        <f>IF(AND('Mapa final'!#REF!="Media",'Mapa final'!#REF!="Leve"),CONCATENATE("R10C",'Mapa final'!#REF!),"")</f>
        <v>#REF!</v>
      </c>
      <c r="N35" s="49" t="e">
        <f>IF(AND('Mapa final'!#REF!="Media",'Mapa final'!#REF!="Leve"),CONCATENATE("R10C",'Mapa final'!#REF!),"")</f>
        <v>#REF!</v>
      </c>
      <c r="O35" s="50" t="e">
        <f>IF(AND('Mapa final'!#REF!="Media",'Mapa final'!#REF!="Leve"),CONCATENATE("R10C",'Mapa final'!#REF!),"")</f>
        <v>#REF!</v>
      </c>
      <c r="P35" s="48" t="e">
        <f>IF(AND('Mapa final'!#REF!="Media",'Mapa final'!#REF!="Menor"),CONCATENATE("R10C",'Mapa final'!#REF!),"")</f>
        <v>#REF!</v>
      </c>
      <c r="Q35" s="49" t="e">
        <f>IF(AND('Mapa final'!#REF!="Media",'Mapa final'!#REF!="Menor"),CONCATENATE("R10C",'Mapa final'!#REF!),"")</f>
        <v>#REF!</v>
      </c>
      <c r="R35" s="49" t="e">
        <f>IF(AND('Mapa final'!#REF!="Media",'Mapa final'!#REF!="Menor"),CONCATENATE("R10C",'Mapa final'!#REF!),"")</f>
        <v>#REF!</v>
      </c>
      <c r="S35" s="49" t="e">
        <f>IF(AND('Mapa final'!#REF!="Media",'Mapa final'!#REF!="Menor"),CONCATENATE("R10C",'Mapa final'!#REF!),"")</f>
        <v>#REF!</v>
      </c>
      <c r="T35" s="49" t="e">
        <f>IF(AND('Mapa final'!#REF!="Media",'Mapa final'!#REF!="Menor"),CONCATENATE("R10C",'Mapa final'!#REF!),"")</f>
        <v>#REF!</v>
      </c>
      <c r="U35" s="50" t="e">
        <f>IF(AND('Mapa final'!#REF!="Media",'Mapa final'!#REF!="Menor"),CONCATENATE("R10C",'Mapa final'!#REF!),"")</f>
        <v>#REF!</v>
      </c>
      <c r="V35" s="48" t="e">
        <f>IF(AND('Mapa final'!#REF!="Media",'Mapa final'!#REF!="Moderado"),CONCATENATE("R10C",'Mapa final'!#REF!),"")</f>
        <v>#REF!</v>
      </c>
      <c r="W35" s="49" t="e">
        <f>IF(AND('Mapa final'!#REF!="Media",'Mapa final'!#REF!="Moderado"),CONCATENATE("R10C",'Mapa final'!#REF!),"")</f>
        <v>#REF!</v>
      </c>
      <c r="X35" s="49" t="e">
        <f>IF(AND('Mapa final'!#REF!="Media",'Mapa final'!#REF!="Moderado"),CONCATENATE("R10C",'Mapa final'!#REF!),"")</f>
        <v>#REF!</v>
      </c>
      <c r="Y35" s="49" t="e">
        <f>IF(AND('Mapa final'!#REF!="Media",'Mapa final'!#REF!="Moderado"),CONCATENATE("R10C",'Mapa final'!#REF!),"")</f>
        <v>#REF!</v>
      </c>
      <c r="Z35" s="49" t="e">
        <f>IF(AND('Mapa final'!#REF!="Media",'Mapa final'!#REF!="Moderado"),CONCATENATE("R10C",'Mapa final'!#REF!),"")</f>
        <v>#REF!</v>
      </c>
      <c r="AA35" s="50" t="e">
        <f>IF(AND('Mapa final'!#REF!="Media",'Mapa final'!#REF!="Moderado"),CONCATENATE("R10C",'Mapa final'!#REF!),"")</f>
        <v>#REF!</v>
      </c>
      <c r="AB35" s="39" t="e">
        <f>IF(AND('Mapa final'!#REF!="Media",'Mapa final'!#REF!="Mayor"),CONCATENATE("R10C",'Mapa final'!#REF!),"")</f>
        <v>#REF!</v>
      </c>
      <c r="AC35" s="40" t="e">
        <f>IF(AND('Mapa final'!#REF!="Media",'Mapa final'!#REF!="Mayor"),CONCATENATE("R10C",'Mapa final'!#REF!),"")</f>
        <v>#REF!</v>
      </c>
      <c r="AD35" s="40" t="e">
        <f>IF(AND('Mapa final'!#REF!="Media",'Mapa final'!#REF!="Mayor"),CONCATENATE("R10C",'Mapa final'!#REF!),"")</f>
        <v>#REF!</v>
      </c>
      <c r="AE35" s="40" t="e">
        <f>IF(AND('Mapa final'!#REF!="Media",'Mapa final'!#REF!="Mayor"),CONCATENATE("R10C",'Mapa final'!#REF!),"")</f>
        <v>#REF!</v>
      </c>
      <c r="AF35" s="40" t="e">
        <f>IF(AND('Mapa final'!#REF!="Media",'Mapa final'!#REF!="Mayor"),CONCATENATE("R10C",'Mapa final'!#REF!),"")</f>
        <v>#REF!</v>
      </c>
      <c r="AG35" s="41" t="e">
        <f>IF(AND('Mapa final'!#REF!="Media",'Mapa final'!#REF!="Mayor"),CONCATENATE("R10C",'Mapa final'!#REF!),"")</f>
        <v>#REF!</v>
      </c>
      <c r="AH35" s="42" t="e">
        <f>IF(AND('Mapa final'!#REF!="Media",'Mapa final'!#REF!="Catastrófico"),CONCATENATE("R10C",'Mapa final'!#REF!),"")</f>
        <v>#REF!</v>
      </c>
      <c r="AI35" s="43" t="e">
        <f>IF(AND('Mapa final'!#REF!="Media",'Mapa final'!#REF!="Catastrófico"),CONCATENATE("R10C",'Mapa final'!#REF!),"")</f>
        <v>#REF!</v>
      </c>
      <c r="AJ35" s="43" t="e">
        <f>IF(AND('Mapa final'!#REF!="Media",'Mapa final'!#REF!="Catastrófico"),CONCATENATE("R10C",'Mapa final'!#REF!),"")</f>
        <v>#REF!</v>
      </c>
      <c r="AK35" s="43" t="e">
        <f>IF(AND('Mapa final'!#REF!="Media",'Mapa final'!#REF!="Catastrófico"),CONCATENATE("R10C",'Mapa final'!#REF!),"")</f>
        <v>#REF!</v>
      </c>
      <c r="AL35" s="43" t="e">
        <f>IF(AND('Mapa final'!#REF!="Media",'Mapa final'!#REF!="Catastrófico"),CONCATENATE("R10C",'Mapa final'!#REF!),"")</f>
        <v>#REF!</v>
      </c>
      <c r="AM35" s="44" t="e">
        <f>IF(AND('Mapa final'!#REF!="Media",'Mapa final'!#REF!="Catastrófico"),CONCATENATE("R10C",'Mapa final'!#REF!),"")</f>
        <v>#REF!</v>
      </c>
      <c r="AN35" s="1"/>
      <c r="AO35" s="258"/>
      <c r="AP35" s="259"/>
      <c r="AQ35" s="259"/>
      <c r="AR35" s="259"/>
      <c r="AS35" s="259"/>
      <c r="AT35" s="260"/>
      <c r="AU35" s="1"/>
      <c r="AV35" s="1"/>
      <c r="AW35" s="1"/>
      <c r="AX35" s="1"/>
      <c r="AY35" s="1"/>
      <c r="AZ35" s="1"/>
      <c r="BA35" s="1"/>
      <c r="BB35" s="1"/>
      <c r="BC35" s="1"/>
      <c r="BD35" s="1"/>
      <c r="BE35" s="1"/>
      <c r="BF35" s="1"/>
      <c r="BG35" s="1"/>
      <c r="BH35" s="1"/>
      <c r="BI35" s="1"/>
    </row>
    <row r="36" spans="1:61" ht="15" customHeight="1" x14ac:dyDescent="0.25">
      <c r="A36" s="1"/>
      <c r="B36" s="273"/>
      <c r="C36" s="147"/>
      <c r="D36" s="148"/>
      <c r="E36" s="281" t="s">
        <v>95</v>
      </c>
      <c r="F36" s="265"/>
      <c r="G36" s="265"/>
      <c r="H36" s="265"/>
      <c r="I36" s="265"/>
      <c r="J36" s="54" t="str">
        <f>IF(AND('Mapa final'!$AY$6="Baja",'Mapa final'!$BA$6="Leve"),CONCATENATE("R1C",'Mapa final'!$AL$6),"")</f>
        <v/>
      </c>
      <c r="K36" s="55" t="str">
        <f>IF(AND('Mapa final'!$AY$7="Baja",'Mapa final'!$BA$7="Leve"),CONCATENATE("R1C",'Mapa final'!$AL$7),"")</f>
        <v/>
      </c>
      <c r="L36" s="55" t="str">
        <f>IF(AND('Mapa final'!$AY$8="Baja",'Mapa final'!$BA$8="Leve"),CONCATENATE("R1C",'Mapa final'!$AL$8),"")</f>
        <v/>
      </c>
      <c r="M36" s="55" t="str">
        <f>IF(AND('Mapa final'!$AY$9="Baja",'Mapa final'!$BA$9="Leve"),CONCATENATE("R1C",'Mapa final'!$AL$9),"")</f>
        <v/>
      </c>
      <c r="N36" s="55" t="e">
        <f>IF(AND('Mapa final'!#REF!="Baja",'Mapa final'!#REF!="Leve"),CONCATENATE("R1C",'Mapa final'!#REF!),"")</f>
        <v>#REF!</v>
      </c>
      <c r="O36" s="56" t="e">
        <f>IF(AND('Mapa final'!#REF!="Baja",'Mapa final'!#REF!="Leve"),CONCATENATE("R1C",'Mapa final'!#REF!),"")</f>
        <v>#REF!</v>
      </c>
      <c r="P36" s="45" t="str">
        <f>IF(AND('Mapa final'!$AY$6="Baja",'Mapa final'!$BA$6="Menor"),CONCATENATE("R1C",'Mapa final'!$AL$6),"")</f>
        <v/>
      </c>
      <c r="Q36" s="46" t="str">
        <f>IF(AND('Mapa final'!$AY$7="Baja",'Mapa final'!$BA$7="Menor"),CONCATENATE("R1C",'Mapa final'!$AL$7),"")</f>
        <v/>
      </c>
      <c r="R36" s="46" t="str">
        <f>IF(AND('Mapa final'!$AY$8="Baja",'Mapa final'!$BA$8="Menor"),CONCATENATE("R1C",'Mapa final'!$AL$8),"")</f>
        <v/>
      </c>
      <c r="S36" s="46" t="str">
        <f>IF(AND('Mapa final'!$AY$9="Baja",'Mapa final'!$BA$9="Menor"),CONCATENATE("R1C",'Mapa final'!$AL$9),"")</f>
        <v/>
      </c>
      <c r="T36" s="46" t="e">
        <f>IF(AND('Mapa final'!#REF!="Baja",'Mapa final'!#REF!="Menor"),CONCATENATE("R1C",'Mapa final'!#REF!),"")</f>
        <v>#REF!</v>
      </c>
      <c r="U36" s="47" t="e">
        <f>IF(AND('Mapa final'!#REF!="Baja",'Mapa final'!#REF!="Menor"),CONCATENATE("R1C",'Mapa final'!#REF!),"")</f>
        <v>#REF!</v>
      </c>
      <c r="V36" s="45" t="str">
        <f>IF(AND('Mapa final'!$AY$6="Baja",'Mapa final'!$BA$6="Moderado"),CONCATENATE("R1C",'Mapa final'!$AL$6),"")</f>
        <v/>
      </c>
      <c r="W36" s="46" t="str">
        <f>IF(AND('Mapa final'!$AY$7="Baja",'Mapa final'!$BA$7="Moderado"),CONCATENATE("R1C",'Mapa final'!$AL$7),"")</f>
        <v/>
      </c>
      <c r="X36" s="46" t="str">
        <f>IF(AND('Mapa final'!$AY$8="Baja",'Mapa final'!$BA$8="Moderado"),CONCATENATE("R1C",'Mapa final'!$AL$8),"")</f>
        <v/>
      </c>
      <c r="Y36" s="46" t="str">
        <f>IF(AND('Mapa final'!$AY$9="Baja",'Mapa final'!$BA$9="Moderado"),CONCATENATE("R1C",'Mapa final'!$AL$9),"")</f>
        <v>R1C4</v>
      </c>
      <c r="Z36" s="46" t="e">
        <f>IF(AND('Mapa final'!#REF!="Baja",'Mapa final'!#REF!="Moderado"),CONCATENATE("R1C",'Mapa final'!#REF!),"")</f>
        <v>#REF!</v>
      </c>
      <c r="AA36" s="47" t="e">
        <f>IF(AND('Mapa final'!#REF!="Baja",'Mapa final'!#REF!="Moderado"),CONCATENATE("R1C",'Mapa final'!#REF!),"")</f>
        <v>#REF!</v>
      </c>
      <c r="AB36" s="27" t="str">
        <f>IF(AND('Mapa final'!$AY$6="Baja",'Mapa final'!$BA$6="Mayor"),CONCATENATE("R1C",'Mapa final'!$AL$6),"")</f>
        <v/>
      </c>
      <c r="AC36" s="28" t="str">
        <f>IF(AND('Mapa final'!$AY$7="Baja",'Mapa final'!$BA$7="Mayor"),CONCATENATE("R1C",'Mapa final'!$AL$7),"")</f>
        <v/>
      </c>
      <c r="AD36" s="28" t="str">
        <f>IF(AND('Mapa final'!$AY$8="Baja",'Mapa final'!$BA$8="Mayor"),CONCATENATE("R1C",'Mapa final'!$AL$8),"")</f>
        <v>R1C3</v>
      </c>
      <c r="AE36" s="28" t="str">
        <f>IF(AND('Mapa final'!$AY$9="Baja",'Mapa final'!$BA$9="Mayor"),CONCATENATE("R1C",'Mapa final'!$AL$9),"")</f>
        <v/>
      </c>
      <c r="AF36" s="28" t="e">
        <f>IF(AND('Mapa final'!#REF!="Baja",'Mapa final'!#REF!="Mayor"),CONCATENATE("R1C",'Mapa final'!#REF!),"")</f>
        <v>#REF!</v>
      </c>
      <c r="AG36" s="29" t="e">
        <f>IF(AND('Mapa final'!#REF!="Baja",'Mapa final'!#REF!="Mayor"),CONCATENATE("R1C",'Mapa final'!#REF!),"")</f>
        <v>#REF!</v>
      </c>
      <c r="AH36" s="30" t="str">
        <f>IF(AND('Mapa final'!$AY$6="Baja",'Mapa final'!$BA$6="Catastrófico"),CONCATENATE("R1C",'Mapa final'!$AL$6),"")</f>
        <v/>
      </c>
      <c r="AI36" s="31" t="str">
        <f>IF(AND('Mapa final'!$AY$7="Baja",'Mapa final'!$BA$7="Catastrófico"),CONCATENATE("R1C",'Mapa final'!$AL$7),"")</f>
        <v>R1C2</v>
      </c>
      <c r="AJ36" s="31" t="str">
        <f>IF(AND('Mapa final'!$AY$8="Baja",'Mapa final'!$BA$8="Catastrófico"),CONCATENATE("R1C",'Mapa final'!$AL$8),"")</f>
        <v/>
      </c>
      <c r="AK36" s="31" t="str">
        <f>IF(AND('Mapa final'!$AY$9="Baja",'Mapa final'!$BA$9="Catastrófico"),CONCATENATE("R1C",'Mapa final'!$AL$9),"")</f>
        <v/>
      </c>
      <c r="AL36" s="31" t="e">
        <f>IF(AND('Mapa final'!#REF!="Baja",'Mapa final'!#REF!="Catastrófico"),CONCATENATE("R1C",'Mapa final'!#REF!),"")</f>
        <v>#REF!</v>
      </c>
      <c r="AM36" s="32" t="e">
        <f>IF(AND('Mapa final'!#REF!="Baja",'Mapa final'!#REF!="Catastrófico"),CONCATENATE("R1C",'Mapa final'!#REF!),"")</f>
        <v>#REF!</v>
      </c>
      <c r="AN36" s="1"/>
      <c r="AO36" s="280" t="s">
        <v>96</v>
      </c>
      <c r="AP36" s="254"/>
      <c r="AQ36" s="254"/>
      <c r="AR36" s="254"/>
      <c r="AS36" s="254"/>
      <c r="AT36" s="255"/>
      <c r="AU36" s="1"/>
      <c r="AV36" s="1"/>
      <c r="AW36" s="1"/>
      <c r="AX36" s="1"/>
      <c r="AY36" s="1"/>
      <c r="AZ36" s="1"/>
      <c r="BA36" s="1"/>
      <c r="BB36" s="1"/>
      <c r="BC36" s="1"/>
      <c r="BD36" s="1"/>
      <c r="BE36" s="1"/>
      <c r="BF36" s="1"/>
      <c r="BG36" s="1"/>
      <c r="BH36" s="1"/>
      <c r="BI36" s="1"/>
    </row>
    <row r="37" spans="1:61" ht="15" customHeight="1" x14ac:dyDescent="0.25">
      <c r="A37" s="1"/>
      <c r="B37" s="273"/>
      <c r="C37" s="147"/>
      <c r="D37" s="148"/>
      <c r="E37" s="159"/>
      <c r="F37" s="147"/>
      <c r="G37" s="147"/>
      <c r="H37" s="147"/>
      <c r="I37" s="147"/>
      <c r="J37" s="57" t="str">
        <f>IF(AND('Mapa final'!$AY$10="Baja",'Mapa final'!$BA$10="Leve"),CONCATENATE("R2C",'Mapa final'!$AL$10),"")</f>
        <v/>
      </c>
      <c r="K37" s="58" t="str">
        <f>IF(AND('Mapa final'!$AY$11="Baja",'Mapa final'!$BA$11="Leve"),CONCATENATE("R2C",'Mapa final'!$AL$11),"")</f>
        <v/>
      </c>
      <c r="L37" s="58" t="str">
        <f>IF(AND('Mapa final'!$AY$12="Baja",'Mapa final'!$BA$12="Leve"),CONCATENATE("R2C",'Mapa final'!$AL$12),"")</f>
        <v/>
      </c>
      <c r="M37" s="58" t="str">
        <f>IF(AND('Mapa final'!$AY$13="Baja",'Mapa final'!$BA$13="Leve"),CONCATENATE("R2C",'Mapa final'!$AL$13),"")</f>
        <v/>
      </c>
      <c r="N37" s="58" t="e">
        <f>IF(AND('Mapa final'!#REF!="Baja",'Mapa final'!#REF!="Leve"),CONCATENATE("R2C",'Mapa final'!#REF!),"")</f>
        <v>#REF!</v>
      </c>
      <c r="O37" s="59" t="e">
        <f>IF(AND('Mapa final'!#REF!="Baja",'Mapa final'!#REF!="Leve"),CONCATENATE("R2C",'Mapa final'!#REF!),"")</f>
        <v>#REF!</v>
      </c>
      <c r="P37" s="48" t="str">
        <f>IF(AND('Mapa final'!$AY$10="Baja",'Mapa final'!$BA$10="Menor"),CONCATENATE("R2C",'Mapa final'!$AL$10),"")</f>
        <v/>
      </c>
      <c r="Q37" s="49" t="str">
        <f>IF(AND('Mapa final'!$AY$11="Baja",'Mapa final'!$BA$11="Menor"),CONCATENATE("R2C",'Mapa final'!$AL$11),"")</f>
        <v/>
      </c>
      <c r="R37" s="49" t="str">
        <f>IF(AND('Mapa final'!$AY$12="Baja",'Mapa final'!$BA$12="Menor"),CONCATENATE("R2C",'Mapa final'!$AL$12),"")</f>
        <v/>
      </c>
      <c r="S37" s="49" t="str">
        <f>IF(AND('Mapa final'!$AY$13="Baja",'Mapa final'!$BA$13="Menor"),CONCATENATE("R2C",'Mapa final'!$AL$13),"")</f>
        <v/>
      </c>
      <c r="T37" s="49" t="e">
        <f>IF(AND('Mapa final'!#REF!="Baja",'Mapa final'!#REF!="Menor"),CONCATENATE("R2C",'Mapa final'!#REF!),"")</f>
        <v>#REF!</v>
      </c>
      <c r="U37" s="50" t="e">
        <f>IF(AND('Mapa final'!#REF!="Baja",'Mapa final'!#REF!="Menor"),CONCATENATE("R2C",'Mapa final'!#REF!),"")</f>
        <v>#REF!</v>
      </c>
      <c r="V37" s="48" t="str">
        <f>IF(AND('Mapa final'!$AY$10="Baja",'Mapa final'!$BA$10="Moderado"),CONCATENATE("R2C",'Mapa final'!$AL$10),"")</f>
        <v/>
      </c>
      <c r="W37" s="49" t="str">
        <f>IF(AND('Mapa final'!$AY$11="Baja",'Mapa final'!$BA$11="Moderado"),CONCATENATE("R2C",'Mapa final'!$AL$11),"")</f>
        <v/>
      </c>
      <c r="X37" s="49" t="str">
        <f>IF(AND('Mapa final'!$AY$12="Baja",'Mapa final'!$BA$12="Moderado"),CONCATENATE("R2C",'Mapa final'!$AL$12),"")</f>
        <v/>
      </c>
      <c r="Y37" s="49" t="str">
        <f>IF(AND('Mapa final'!$AY$13="Baja",'Mapa final'!$BA$13="Moderado"),CONCATENATE("R2C",'Mapa final'!$AL$13),"")</f>
        <v/>
      </c>
      <c r="Z37" s="49" t="e">
        <f>IF(AND('Mapa final'!#REF!="Baja",'Mapa final'!#REF!="Moderado"),CONCATENATE("R2C",'Mapa final'!#REF!),"")</f>
        <v>#REF!</v>
      </c>
      <c r="AA37" s="50" t="e">
        <f>IF(AND('Mapa final'!#REF!="Baja",'Mapa final'!#REF!="Moderado"),CONCATENATE("R2C",'Mapa final'!#REF!),"")</f>
        <v>#REF!</v>
      </c>
      <c r="AB37" s="33" t="str">
        <f>IF(AND('Mapa final'!$AY$10="Baja",'Mapa final'!$BA$10="Mayor"),CONCATENATE("R2C",'Mapa final'!$AL$10),"")</f>
        <v>R2C1</v>
      </c>
      <c r="AC37" s="34" t="str">
        <f>IF(AND('Mapa final'!$AY$11="Baja",'Mapa final'!$BA$11="Mayor"),CONCATENATE("R2C",'Mapa final'!$AL$11),"")</f>
        <v/>
      </c>
      <c r="AD37" s="34" t="str">
        <f>IF(AND('Mapa final'!$AY$12="Baja",'Mapa final'!$BA$12="Mayor"),CONCATENATE("R2C",'Mapa final'!$AL$12),"")</f>
        <v/>
      </c>
      <c r="AE37" s="34" t="str">
        <f>IF(AND('Mapa final'!$AY$13="Baja",'Mapa final'!$BA$13="Mayor"),CONCATENATE("R2C",'Mapa final'!$AL$13),"")</f>
        <v/>
      </c>
      <c r="AF37" s="34" t="e">
        <f>IF(AND('Mapa final'!#REF!="Baja",'Mapa final'!#REF!="Mayor"),CONCATENATE("R2C",'Mapa final'!#REF!),"")</f>
        <v>#REF!</v>
      </c>
      <c r="AG37" s="35" t="e">
        <f>IF(AND('Mapa final'!#REF!="Baja",'Mapa final'!#REF!="Mayor"),CONCATENATE("R2C",'Mapa final'!#REF!),"")</f>
        <v>#REF!</v>
      </c>
      <c r="AH37" s="36" t="str">
        <f>IF(AND('Mapa final'!$AY$10="Baja",'Mapa final'!$BA$10="Catastrófico"),CONCATENATE("R2C",'Mapa final'!$AL$10),"")</f>
        <v/>
      </c>
      <c r="AI37" s="37" t="str">
        <f>IF(AND('Mapa final'!$AY$11="Baja",'Mapa final'!$BA$11="Catastrófico"),CONCATENATE("R2C",'Mapa final'!$AL$11),"")</f>
        <v/>
      </c>
      <c r="AJ37" s="37" t="str">
        <f>IF(AND('Mapa final'!$AY$12="Baja",'Mapa final'!$BA$12="Catastrófico"),CONCATENATE("R2C",'Mapa final'!$AL$12),"")</f>
        <v/>
      </c>
      <c r="AK37" s="37" t="str">
        <f>IF(AND('Mapa final'!$AY$13="Baja",'Mapa final'!$BA$13="Catastrófico"),CONCATENATE("R2C",'Mapa final'!$AL$13),"")</f>
        <v/>
      </c>
      <c r="AL37" s="37" t="e">
        <f>IF(AND('Mapa final'!#REF!="Baja",'Mapa final'!#REF!="Catastrófico"),CONCATENATE("R2C",'Mapa final'!#REF!),"")</f>
        <v>#REF!</v>
      </c>
      <c r="AM37" s="38" t="e">
        <f>IF(AND('Mapa final'!#REF!="Baja",'Mapa final'!#REF!="Catastrófico"),CONCATENATE("R2C",'Mapa final'!#REF!),"")</f>
        <v>#REF!</v>
      </c>
      <c r="AN37" s="1"/>
      <c r="AO37" s="256"/>
      <c r="AP37" s="147"/>
      <c r="AQ37" s="147"/>
      <c r="AR37" s="147"/>
      <c r="AS37" s="147"/>
      <c r="AT37" s="257"/>
      <c r="AU37" s="1"/>
      <c r="AV37" s="1"/>
      <c r="AW37" s="1"/>
      <c r="AX37" s="1"/>
      <c r="AY37" s="1"/>
      <c r="AZ37" s="1"/>
      <c r="BA37" s="1"/>
      <c r="BB37" s="1"/>
      <c r="BC37" s="1"/>
      <c r="BD37" s="1"/>
      <c r="BE37" s="1"/>
      <c r="BF37" s="1"/>
      <c r="BG37" s="1"/>
      <c r="BH37" s="1"/>
      <c r="BI37" s="1"/>
    </row>
    <row r="38" spans="1:61" ht="15" customHeight="1" x14ac:dyDescent="0.25">
      <c r="A38" s="1"/>
      <c r="B38" s="273"/>
      <c r="C38" s="147"/>
      <c r="D38" s="148"/>
      <c r="E38" s="159"/>
      <c r="F38" s="147"/>
      <c r="G38" s="147"/>
      <c r="H38" s="147"/>
      <c r="I38" s="147"/>
      <c r="J38" s="57" t="e">
        <f>IF(AND('Mapa final'!#REF!="Baja",'Mapa final'!#REF!="Leve"),CONCATENATE("R3C",'Mapa final'!#REF!),"")</f>
        <v>#REF!</v>
      </c>
      <c r="K38" s="58" t="e">
        <f>IF(AND('Mapa final'!#REF!="Baja",'Mapa final'!#REF!="Leve"),CONCATENATE("R3C",'Mapa final'!#REF!),"")</f>
        <v>#REF!</v>
      </c>
      <c r="L38" s="58" t="e">
        <f>IF(AND('Mapa final'!#REF!="Baja",'Mapa final'!#REF!="Leve"),CONCATENATE("R3C",'Mapa final'!#REF!),"")</f>
        <v>#REF!</v>
      </c>
      <c r="M38" s="58" t="e">
        <f>IF(AND('Mapa final'!#REF!="Baja",'Mapa final'!#REF!="Leve"),CONCATENATE("R3C",'Mapa final'!#REF!),"")</f>
        <v>#REF!</v>
      </c>
      <c r="N38" s="58" t="e">
        <f>IF(AND('Mapa final'!#REF!="Baja",'Mapa final'!#REF!="Leve"),CONCATENATE("R3C",'Mapa final'!#REF!),"")</f>
        <v>#REF!</v>
      </c>
      <c r="O38" s="59" t="e">
        <f>IF(AND('Mapa final'!#REF!="Baja",'Mapa final'!#REF!="Leve"),CONCATENATE("R3C",'Mapa final'!#REF!),"")</f>
        <v>#REF!</v>
      </c>
      <c r="P38" s="48" t="e">
        <f>IF(AND('Mapa final'!#REF!="Baja",'Mapa final'!#REF!="Menor"),CONCATENATE("R3C",'Mapa final'!#REF!),"")</f>
        <v>#REF!</v>
      </c>
      <c r="Q38" s="49" t="e">
        <f>IF(AND('Mapa final'!#REF!="Baja",'Mapa final'!#REF!="Menor"),CONCATENATE("R3C",'Mapa final'!#REF!),"")</f>
        <v>#REF!</v>
      </c>
      <c r="R38" s="49" t="e">
        <f>IF(AND('Mapa final'!#REF!="Baja",'Mapa final'!#REF!="Menor"),CONCATENATE("R3C",'Mapa final'!#REF!),"")</f>
        <v>#REF!</v>
      </c>
      <c r="S38" s="49" t="e">
        <f>IF(AND('Mapa final'!#REF!="Baja",'Mapa final'!#REF!="Menor"),CONCATENATE("R3C",'Mapa final'!#REF!),"")</f>
        <v>#REF!</v>
      </c>
      <c r="T38" s="49" t="e">
        <f>IF(AND('Mapa final'!#REF!="Baja",'Mapa final'!#REF!="Menor"),CONCATENATE("R3C",'Mapa final'!#REF!),"")</f>
        <v>#REF!</v>
      </c>
      <c r="U38" s="50" t="e">
        <f>IF(AND('Mapa final'!#REF!="Baja",'Mapa final'!#REF!="Menor"),CONCATENATE("R3C",'Mapa final'!#REF!),"")</f>
        <v>#REF!</v>
      </c>
      <c r="V38" s="48" t="e">
        <f>IF(AND('Mapa final'!#REF!="Baja",'Mapa final'!#REF!="Moderado"),CONCATENATE("R3C",'Mapa final'!#REF!),"")</f>
        <v>#REF!</v>
      </c>
      <c r="W38" s="49" t="e">
        <f>IF(AND('Mapa final'!#REF!="Baja",'Mapa final'!#REF!="Moderado"),CONCATENATE("R3C",'Mapa final'!#REF!),"")</f>
        <v>#REF!</v>
      </c>
      <c r="X38" s="49" t="e">
        <f>IF(AND('Mapa final'!#REF!="Baja",'Mapa final'!#REF!="Moderado"),CONCATENATE("R3C",'Mapa final'!#REF!),"")</f>
        <v>#REF!</v>
      </c>
      <c r="Y38" s="49" t="e">
        <f>IF(AND('Mapa final'!#REF!="Baja",'Mapa final'!#REF!="Moderado"),CONCATENATE("R3C",'Mapa final'!#REF!),"")</f>
        <v>#REF!</v>
      </c>
      <c r="Z38" s="49" t="e">
        <f>IF(AND('Mapa final'!#REF!="Baja",'Mapa final'!#REF!="Moderado"),CONCATENATE("R3C",'Mapa final'!#REF!),"")</f>
        <v>#REF!</v>
      </c>
      <c r="AA38" s="50" t="e">
        <f>IF(AND('Mapa final'!#REF!="Baja",'Mapa final'!#REF!="Moderado"),CONCATENATE("R3C",'Mapa final'!#REF!),"")</f>
        <v>#REF!</v>
      </c>
      <c r="AB38" s="33" t="e">
        <f>IF(AND('Mapa final'!#REF!="Baja",'Mapa final'!#REF!="Mayor"),CONCATENATE("R3C",'Mapa final'!#REF!),"")</f>
        <v>#REF!</v>
      </c>
      <c r="AC38" s="34" t="e">
        <f>IF(AND('Mapa final'!#REF!="Baja",'Mapa final'!#REF!="Mayor"),CONCATENATE("R3C",'Mapa final'!#REF!),"")</f>
        <v>#REF!</v>
      </c>
      <c r="AD38" s="34" t="e">
        <f>IF(AND('Mapa final'!#REF!="Baja",'Mapa final'!#REF!="Mayor"),CONCATENATE("R3C",'Mapa final'!#REF!),"")</f>
        <v>#REF!</v>
      </c>
      <c r="AE38" s="34" t="e">
        <f>IF(AND('Mapa final'!#REF!="Baja",'Mapa final'!#REF!="Mayor"),CONCATENATE("R3C",'Mapa final'!#REF!),"")</f>
        <v>#REF!</v>
      </c>
      <c r="AF38" s="34" t="e">
        <f>IF(AND('Mapa final'!#REF!="Baja",'Mapa final'!#REF!="Mayor"),CONCATENATE("R3C",'Mapa final'!#REF!),"")</f>
        <v>#REF!</v>
      </c>
      <c r="AG38" s="35" t="e">
        <f>IF(AND('Mapa final'!#REF!="Baja",'Mapa final'!#REF!="Mayor"),CONCATENATE("R3C",'Mapa final'!#REF!),"")</f>
        <v>#REF!</v>
      </c>
      <c r="AH38" s="36" t="e">
        <f>IF(AND('Mapa final'!#REF!="Baja",'Mapa final'!#REF!="Catastrófico"),CONCATENATE("R3C",'Mapa final'!#REF!),"")</f>
        <v>#REF!</v>
      </c>
      <c r="AI38" s="37" t="e">
        <f>IF(AND('Mapa final'!#REF!="Baja",'Mapa final'!#REF!="Catastrófico"),CONCATENATE("R3C",'Mapa final'!#REF!),"")</f>
        <v>#REF!</v>
      </c>
      <c r="AJ38" s="37" t="e">
        <f>IF(AND('Mapa final'!#REF!="Baja",'Mapa final'!#REF!="Catastrófico"),CONCATENATE("R3C",'Mapa final'!#REF!),"")</f>
        <v>#REF!</v>
      </c>
      <c r="AK38" s="37" t="e">
        <f>IF(AND('Mapa final'!#REF!="Baja",'Mapa final'!#REF!="Catastrófico"),CONCATENATE("R3C",'Mapa final'!#REF!),"")</f>
        <v>#REF!</v>
      </c>
      <c r="AL38" s="37" t="e">
        <f>IF(AND('Mapa final'!#REF!="Baja",'Mapa final'!#REF!="Catastrófico"),CONCATENATE("R3C",'Mapa final'!#REF!),"")</f>
        <v>#REF!</v>
      </c>
      <c r="AM38" s="38" t="e">
        <f>IF(AND('Mapa final'!#REF!="Baja",'Mapa final'!#REF!="Catastrófico"),CONCATENATE("R3C",'Mapa final'!#REF!),"")</f>
        <v>#REF!</v>
      </c>
      <c r="AN38" s="1"/>
      <c r="AO38" s="256"/>
      <c r="AP38" s="147"/>
      <c r="AQ38" s="147"/>
      <c r="AR38" s="147"/>
      <c r="AS38" s="147"/>
      <c r="AT38" s="257"/>
      <c r="AU38" s="1"/>
      <c r="AV38" s="1"/>
      <c r="AW38" s="1"/>
      <c r="AX38" s="1"/>
      <c r="AY38" s="1"/>
      <c r="AZ38" s="1"/>
      <c r="BA38" s="1"/>
      <c r="BB38" s="1"/>
      <c r="BC38" s="1"/>
      <c r="BD38" s="1"/>
      <c r="BE38" s="1"/>
      <c r="BF38" s="1"/>
      <c r="BG38" s="1"/>
      <c r="BH38" s="1"/>
      <c r="BI38" s="1"/>
    </row>
    <row r="39" spans="1:61" ht="15" customHeight="1" x14ac:dyDescent="0.25">
      <c r="A39" s="1"/>
      <c r="B39" s="273"/>
      <c r="C39" s="147"/>
      <c r="D39" s="148"/>
      <c r="E39" s="159"/>
      <c r="F39" s="147"/>
      <c r="G39" s="147"/>
      <c r="H39" s="147"/>
      <c r="I39" s="147"/>
      <c r="J39" s="57" t="e">
        <f>IF(AND('Mapa final'!#REF!="Baja",'Mapa final'!#REF!="Leve"),CONCATENATE("R4C",'Mapa final'!#REF!),"")</f>
        <v>#REF!</v>
      </c>
      <c r="K39" s="58" t="e">
        <f>IF(AND('Mapa final'!#REF!="Baja",'Mapa final'!#REF!="Leve"),CONCATENATE("R4C",'Mapa final'!#REF!),"")</f>
        <v>#REF!</v>
      </c>
      <c r="L39" s="58" t="e">
        <f>IF(AND('Mapa final'!#REF!="Baja",'Mapa final'!#REF!="Leve"),CONCATENATE("R4C",'Mapa final'!#REF!),"")</f>
        <v>#REF!</v>
      </c>
      <c r="M39" s="58" t="e">
        <f>IF(AND('Mapa final'!#REF!="Baja",'Mapa final'!#REF!="Leve"),CONCATENATE("R4C",'Mapa final'!#REF!),"")</f>
        <v>#REF!</v>
      </c>
      <c r="N39" s="58" t="e">
        <f>IF(AND('Mapa final'!#REF!="Baja",'Mapa final'!#REF!="Leve"),CONCATENATE("R4C",'Mapa final'!#REF!),"")</f>
        <v>#REF!</v>
      </c>
      <c r="O39" s="59" t="e">
        <f>IF(AND('Mapa final'!#REF!="Baja",'Mapa final'!#REF!="Leve"),CONCATENATE("R4C",'Mapa final'!#REF!),"")</f>
        <v>#REF!</v>
      </c>
      <c r="P39" s="48" t="e">
        <f>IF(AND('Mapa final'!#REF!="Baja",'Mapa final'!#REF!="Menor"),CONCATENATE("R4C",'Mapa final'!#REF!),"")</f>
        <v>#REF!</v>
      </c>
      <c r="Q39" s="49" t="e">
        <f>IF(AND('Mapa final'!#REF!="Baja",'Mapa final'!#REF!="Menor"),CONCATENATE("R4C",'Mapa final'!#REF!),"")</f>
        <v>#REF!</v>
      </c>
      <c r="R39" s="49" t="e">
        <f>IF(AND('Mapa final'!#REF!="Baja",'Mapa final'!#REF!="Menor"),CONCATENATE("R4C",'Mapa final'!#REF!),"")</f>
        <v>#REF!</v>
      </c>
      <c r="S39" s="49" t="e">
        <f>IF(AND('Mapa final'!#REF!="Baja",'Mapa final'!#REF!="Menor"),CONCATENATE("R4C",'Mapa final'!#REF!),"")</f>
        <v>#REF!</v>
      </c>
      <c r="T39" s="49" t="e">
        <f>IF(AND('Mapa final'!#REF!="Baja",'Mapa final'!#REF!="Menor"),CONCATENATE("R4C",'Mapa final'!#REF!),"")</f>
        <v>#REF!</v>
      </c>
      <c r="U39" s="50" t="e">
        <f>IF(AND('Mapa final'!#REF!="Baja",'Mapa final'!#REF!="Menor"),CONCATENATE("R4C",'Mapa final'!#REF!),"")</f>
        <v>#REF!</v>
      </c>
      <c r="V39" s="48" t="e">
        <f>IF(AND('Mapa final'!#REF!="Baja",'Mapa final'!#REF!="Moderado"),CONCATENATE("R4C",'Mapa final'!#REF!),"")</f>
        <v>#REF!</v>
      </c>
      <c r="W39" s="49" t="e">
        <f>IF(AND('Mapa final'!#REF!="Baja",'Mapa final'!#REF!="Moderado"),CONCATENATE("R4C",'Mapa final'!#REF!),"")</f>
        <v>#REF!</v>
      </c>
      <c r="X39" s="49" t="e">
        <f>IF(AND('Mapa final'!#REF!="Baja",'Mapa final'!#REF!="Moderado"),CONCATENATE("R4C",'Mapa final'!#REF!),"")</f>
        <v>#REF!</v>
      </c>
      <c r="Y39" s="49" t="e">
        <f>IF(AND('Mapa final'!#REF!="Baja",'Mapa final'!#REF!="Moderado"),CONCATENATE("R4C",'Mapa final'!#REF!),"")</f>
        <v>#REF!</v>
      </c>
      <c r="Z39" s="49" t="e">
        <f>IF(AND('Mapa final'!#REF!="Baja",'Mapa final'!#REF!="Moderado"),CONCATENATE("R4C",'Mapa final'!#REF!),"")</f>
        <v>#REF!</v>
      </c>
      <c r="AA39" s="50" t="e">
        <f>IF(AND('Mapa final'!#REF!="Baja",'Mapa final'!#REF!="Moderado"),CONCATENATE("R4C",'Mapa final'!#REF!),"")</f>
        <v>#REF!</v>
      </c>
      <c r="AB39" s="33" t="e">
        <f>IF(AND('Mapa final'!#REF!="Baja",'Mapa final'!#REF!="Mayor"),CONCATENATE("R4C",'Mapa final'!#REF!),"")</f>
        <v>#REF!</v>
      </c>
      <c r="AC39" s="34" t="e">
        <f>IF(AND('Mapa final'!#REF!="Baja",'Mapa final'!#REF!="Mayor"),CONCATENATE("R4C",'Mapa final'!#REF!),"")</f>
        <v>#REF!</v>
      </c>
      <c r="AD39" s="34" t="e">
        <f>IF(AND('Mapa final'!#REF!="Baja",'Mapa final'!#REF!="Mayor"),CONCATENATE("R4C",'Mapa final'!#REF!),"")</f>
        <v>#REF!</v>
      </c>
      <c r="AE39" s="34" t="e">
        <f>IF(AND('Mapa final'!#REF!="Baja",'Mapa final'!#REF!="Mayor"),CONCATENATE("R4C",'Mapa final'!#REF!),"")</f>
        <v>#REF!</v>
      </c>
      <c r="AF39" s="34" t="e">
        <f>IF(AND('Mapa final'!#REF!="Baja",'Mapa final'!#REF!="Mayor"),CONCATENATE("R4C",'Mapa final'!#REF!),"")</f>
        <v>#REF!</v>
      </c>
      <c r="AG39" s="35" t="e">
        <f>IF(AND('Mapa final'!#REF!="Baja",'Mapa final'!#REF!="Mayor"),CONCATENATE("R4C",'Mapa final'!#REF!),"")</f>
        <v>#REF!</v>
      </c>
      <c r="AH39" s="36" t="e">
        <f>IF(AND('Mapa final'!#REF!="Baja",'Mapa final'!#REF!="Catastrófico"),CONCATENATE("R4C",'Mapa final'!#REF!),"")</f>
        <v>#REF!</v>
      </c>
      <c r="AI39" s="37" t="e">
        <f>IF(AND('Mapa final'!#REF!="Baja",'Mapa final'!#REF!="Catastrófico"),CONCATENATE("R4C",'Mapa final'!#REF!),"")</f>
        <v>#REF!</v>
      </c>
      <c r="AJ39" s="37" t="e">
        <f>IF(AND('Mapa final'!#REF!="Baja",'Mapa final'!#REF!="Catastrófico"),CONCATENATE("R4C",'Mapa final'!#REF!),"")</f>
        <v>#REF!</v>
      </c>
      <c r="AK39" s="37" t="e">
        <f>IF(AND('Mapa final'!#REF!="Baja",'Mapa final'!#REF!="Catastrófico"),CONCATENATE("R4C",'Mapa final'!#REF!),"")</f>
        <v>#REF!</v>
      </c>
      <c r="AL39" s="37" t="e">
        <f>IF(AND('Mapa final'!#REF!="Baja",'Mapa final'!#REF!="Catastrófico"),CONCATENATE("R4C",'Mapa final'!#REF!),"")</f>
        <v>#REF!</v>
      </c>
      <c r="AM39" s="38" t="e">
        <f>IF(AND('Mapa final'!#REF!="Baja",'Mapa final'!#REF!="Catastrófico"),CONCATENATE("R4C",'Mapa final'!#REF!),"")</f>
        <v>#REF!</v>
      </c>
      <c r="AN39" s="1"/>
      <c r="AO39" s="256"/>
      <c r="AP39" s="147"/>
      <c r="AQ39" s="147"/>
      <c r="AR39" s="147"/>
      <c r="AS39" s="147"/>
      <c r="AT39" s="257"/>
      <c r="AU39" s="1"/>
      <c r="AV39" s="1"/>
      <c r="AW39" s="1"/>
      <c r="AX39" s="1"/>
      <c r="AY39" s="1"/>
      <c r="AZ39" s="1"/>
      <c r="BA39" s="1"/>
      <c r="BB39" s="1"/>
      <c r="BC39" s="1"/>
      <c r="BD39" s="1"/>
      <c r="BE39" s="1"/>
      <c r="BF39" s="1"/>
      <c r="BG39" s="1"/>
      <c r="BH39" s="1"/>
      <c r="BI39" s="1"/>
    </row>
    <row r="40" spans="1:61" ht="15" customHeight="1" x14ac:dyDescent="0.25">
      <c r="A40" s="1"/>
      <c r="B40" s="273"/>
      <c r="C40" s="147"/>
      <c r="D40" s="148"/>
      <c r="E40" s="159"/>
      <c r="F40" s="147"/>
      <c r="G40" s="147"/>
      <c r="H40" s="147"/>
      <c r="I40" s="147"/>
      <c r="J40" s="57" t="e">
        <f>IF(AND('Mapa final'!#REF!="Baja",'Mapa final'!#REF!="Leve"),CONCATENATE("R5C",'Mapa final'!#REF!),"")</f>
        <v>#REF!</v>
      </c>
      <c r="K40" s="58" t="e">
        <f>IF(AND('Mapa final'!#REF!="Baja",'Mapa final'!#REF!="Leve"),CONCATENATE("R5C",'Mapa final'!#REF!),"")</f>
        <v>#REF!</v>
      </c>
      <c r="L40" s="58" t="e">
        <f>IF(AND('Mapa final'!#REF!="Baja",'Mapa final'!#REF!="Leve"),CONCATENATE("R5C",'Mapa final'!#REF!),"")</f>
        <v>#REF!</v>
      </c>
      <c r="M40" s="58" t="e">
        <f>IF(AND('Mapa final'!#REF!="Baja",'Mapa final'!#REF!="Leve"),CONCATENATE("R5C",'Mapa final'!#REF!),"")</f>
        <v>#REF!</v>
      </c>
      <c r="N40" s="58" t="e">
        <f>IF(AND('Mapa final'!#REF!="Baja",'Mapa final'!#REF!="Leve"),CONCATENATE("R5C",'Mapa final'!#REF!),"")</f>
        <v>#REF!</v>
      </c>
      <c r="O40" s="59" t="e">
        <f>IF(AND('Mapa final'!#REF!="Baja",'Mapa final'!#REF!="Leve"),CONCATENATE("R5C",'Mapa final'!#REF!),"")</f>
        <v>#REF!</v>
      </c>
      <c r="P40" s="48" t="e">
        <f>IF(AND('Mapa final'!#REF!="Baja",'Mapa final'!#REF!="Menor"),CONCATENATE("R5C",'Mapa final'!#REF!),"")</f>
        <v>#REF!</v>
      </c>
      <c r="Q40" s="49" t="e">
        <f>IF(AND('Mapa final'!#REF!="Baja",'Mapa final'!#REF!="Menor"),CONCATENATE("R5C",'Mapa final'!#REF!),"")</f>
        <v>#REF!</v>
      </c>
      <c r="R40" s="49" t="e">
        <f>IF(AND('Mapa final'!#REF!="Baja",'Mapa final'!#REF!="Menor"),CONCATENATE("R5C",'Mapa final'!#REF!),"")</f>
        <v>#REF!</v>
      </c>
      <c r="S40" s="49" t="e">
        <f>IF(AND('Mapa final'!#REF!="Baja",'Mapa final'!#REF!="Menor"),CONCATENATE("R5C",'Mapa final'!#REF!),"")</f>
        <v>#REF!</v>
      </c>
      <c r="T40" s="49" t="e">
        <f>IF(AND('Mapa final'!#REF!="Baja",'Mapa final'!#REF!="Menor"),CONCATENATE("R5C",'Mapa final'!#REF!),"")</f>
        <v>#REF!</v>
      </c>
      <c r="U40" s="50" t="e">
        <f>IF(AND('Mapa final'!#REF!="Baja",'Mapa final'!#REF!="Menor"),CONCATENATE("R5C",'Mapa final'!#REF!),"")</f>
        <v>#REF!</v>
      </c>
      <c r="V40" s="48" t="e">
        <f>IF(AND('Mapa final'!#REF!="Baja",'Mapa final'!#REF!="Moderado"),CONCATENATE("R5C",'Mapa final'!#REF!),"")</f>
        <v>#REF!</v>
      </c>
      <c r="W40" s="49" t="e">
        <f>IF(AND('Mapa final'!#REF!="Baja",'Mapa final'!#REF!="Moderado"),CONCATENATE("R5C",'Mapa final'!#REF!),"")</f>
        <v>#REF!</v>
      </c>
      <c r="X40" s="49" t="e">
        <f>IF(AND('Mapa final'!#REF!="Baja",'Mapa final'!#REF!="Moderado"),CONCATENATE("R5C",'Mapa final'!#REF!),"")</f>
        <v>#REF!</v>
      </c>
      <c r="Y40" s="49" t="e">
        <f>IF(AND('Mapa final'!#REF!="Baja",'Mapa final'!#REF!="Moderado"),CONCATENATE("R5C",'Mapa final'!#REF!),"")</f>
        <v>#REF!</v>
      </c>
      <c r="Z40" s="49" t="e">
        <f>IF(AND('Mapa final'!#REF!="Baja",'Mapa final'!#REF!="Moderado"),CONCATENATE("R5C",'Mapa final'!#REF!),"")</f>
        <v>#REF!</v>
      </c>
      <c r="AA40" s="50" t="e">
        <f>IF(AND('Mapa final'!#REF!="Baja",'Mapa final'!#REF!="Moderado"),CONCATENATE("R5C",'Mapa final'!#REF!),"")</f>
        <v>#REF!</v>
      </c>
      <c r="AB40" s="33" t="e">
        <f>IF(AND('Mapa final'!#REF!="Baja",'Mapa final'!#REF!="Mayor"),CONCATENATE("R5C",'Mapa final'!#REF!),"")</f>
        <v>#REF!</v>
      </c>
      <c r="AC40" s="34" t="e">
        <f>IF(AND('Mapa final'!#REF!="Baja",'Mapa final'!#REF!="Mayor"),CONCATENATE("R5C",'Mapa final'!#REF!),"")</f>
        <v>#REF!</v>
      </c>
      <c r="AD40" s="34" t="e">
        <f>IF(AND('Mapa final'!#REF!="Baja",'Mapa final'!#REF!="Mayor"),CONCATENATE("R5C",'Mapa final'!#REF!),"")</f>
        <v>#REF!</v>
      </c>
      <c r="AE40" s="34" t="e">
        <f>IF(AND('Mapa final'!#REF!="Baja",'Mapa final'!#REF!="Mayor"),CONCATENATE("R5C",'Mapa final'!#REF!),"")</f>
        <v>#REF!</v>
      </c>
      <c r="AF40" s="34" t="e">
        <f>IF(AND('Mapa final'!#REF!="Baja",'Mapa final'!#REF!="Mayor"),CONCATENATE("R5C",'Mapa final'!#REF!),"")</f>
        <v>#REF!</v>
      </c>
      <c r="AG40" s="35" t="e">
        <f>IF(AND('Mapa final'!#REF!="Baja",'Mapa final'!#REF!="Mayor"),CONCATENATE("R5C",'Mapa final'!#REF!),"")</f>
        <v>#REF!</v>
      </c>
      <c r="AH40" s="36" t="e">
        <f>IF(AND('Mapa final'!#REF!="Baja",'Mapa final'!#REF!="Catastrófico"),CONCATENATE("R5C",'Mapa final'!#REF!),"")</f>
        <v>#REF!</v>
      </c>
      <c r="AI40" s="37" t="e">
        <f>IF(AND('Mapa final'!#REF!="Baja",'Mapa final'!#REF!="Catastrófico"),CONCATENATE("R5C",'Mapa final'!#REF!),"")</f>
        <v>#REF!</v>
      </c>
      <c r="AJ40" s="37" t="e">
        <f>IF(AND('Mapa final'!#REF!="Baja",'Mapa final'!#REF!="Catastrófico"),CONCATENATE("R5C",'Mapa final'!#REF!),"")</f>
        <v>#REF!</v>
      </c>
      <c r="AK40" s="37" t="e">
        <f>IF(AND('Mapa final'!#REF!="Baja",'Mapa final'!#REF!="Catastrófico"),CONCATENATE("R5C",'Mapa final'!#REF!),"")</f>
        <v>#REF!</v>
      </c>
      <c r="AL40" s="37" t="e">
        <f>IF(AND('Mapa final'!#REF!="Baja",'Mapa final'!#REF!="Catastrófico"),CONCATENATE("R5C",'Mapa final'!#REF!),"")</f>
        <v>#REF!</v>
      </c>
      <c r="AM40" s="38" t="e">
        <f>IF(AND('Mapa final'!#REF!="Baja",'Mapa final'!#REF!="Catastrófico"),CONCATENATE("R5C",'Mapa final'!#REF!),"")</f>
        <v>#REF!</v>
      </c>
      <c r="AN40" s="1"/>
      <c r="AO40" s="256"/>
      <c r="AP40" s="147"/>
      <c r="AQ40" s="147"/>
      <c r="AR40" s="147"/>
      <c r="AS40" s="147"/>
      <c r="AT40" s="257"/>
      <c r="AU40" s="1"/>
      <c r="AV40" s="1"/>
      <c r="AW40" s="1"/>
      <c r="AX40" s="1"/>
      <c r="AY40" s="1"/>
      <c r="AZ40" s="1"/>
      <c r="BA40" s="1"/>
      <c r="BB40" s="1"/>
      <c r="BC40" s="1"/>
      <c r="BD40" s="1"/>
      <c r="BE40" s="1"/>
      <c r="BF40" s="1"/>
      <c r="BG40" s="1"/>
      <c r="BH40" s="1"/>
      <c r="BI40" s="1"/>
    </row>
    <row r="41" spans="1:61" ht="15" customHeight="1" x14ac:dyDescent="0.25">
      <c r="A41" s="1"/>
      <c r="B41" s="273"/>
      <c r="C41" s="147"/>
      <c r="D41" s="148"/>
      <c r="E41" s="159"/>
      <c r="F41" s="147"/>
      <c r="G41" s="147"/>
      <c r="H41" s="147"/>
      <c r="I41" s="147"/>
      <c r="J41" s="57" t="e">
        <f>IF(AND('Mapa final'!#REF!="Baja",'Mapa final'!#REF!="Leve"),CONCATENATE("R6C",'Mapa final'!#REF!),"")</f>
        <v>#REF!</v>
      </c>
      <c r="K41" s="58" t="e">
        <f>IF(AND('Mapa final'!#REF!="Baja",'Mapa final'!#REF!="Leve"),CONCATENATE("R6C",'Mapa final'!#REF!),"")</f>
        <v>#REF!</v>
      </c>
      <c r="L41" s="58" t="e">
        <f>IF(AND('Mapa final'!#REF!="Baja",'Mapa final'!#REF!="Leve"),CONCATENATE("R6C",'Mapa final'!#REF!),"")</f>
        <v>#REF!</v>
      </c>
      <c r="M41" s="58" t="e">
        <f>IF(AND('Mapa final'!#REF!="Baja",'Mapa final'!#REF!="Leve"),CONCATENATE("R6C",'Mapa final'!#REF!),"")</f>
        <v>#REF!</v>
      </c>
      <c r="N41" s="58" t="e">
        <f>IF(AND('Mapa final'!#REF!="Baja",'Mapa final'!#REF!="Leve"),CONCATENATE("R6C",'Mapa final'!#REF!),"")</f>
        <v>#REF!</v>
      </c>
      <c r="O41" s="59" t="e">
        <f>IF(AND('Mapa final'!#REF!="Baja",'Mapa final'!#REF!="Leve"),CONCATENATE("R6C",'Mapa final'!#REF!),"")</f>
        <v>#REF!</v>
      </c>
      <c r="P41" s="48" t="e">
        <f>IF(AND('Mapa final'!#REF!="Baja",'Mapa final'!#REF!="Menor"),CONCATENATE("R6C",'Mapa final'!#REF!),"")</f>
        <v>#REF!</v>
      </c>
      <c r="Q41" s="49" t="e">
        <f>IF(AND('Mapa final'!#REF!="Baja",'Mapa final'!#REF!="Menor"),CONCATENATE("R6C",'Mapa final'!#REF!),"")</f>
        <v>#REF!</v>
      </c>
      <c r="R41" s="49" t="e">
        <f>IF(AND('Mapa final'!#REF!="Baja",'Mapa final'!#REF!="Menor"),CONCATENATE("R6C",'Mapa final'!#REF!),"")</f>
        <v>#REF!</v>
      </c>
      <c r="S41" s="49" t="e">
        <f>IF(AND('Mapa final'!#REF!="Baja",'Mapa final'!#REF!="Menor"),CONCATENATE("R6C",'Mapa final'!#REF!),"")</f>
        <v>#REF!</v>
      </c>
      <c r="T41" s="49" t="e">
        <f>IF(AND('Mapa final'!#REF!="Baja",'Mapa final'!#REF!="Menor"),CONCATENATE("R6C",'Mapa final'!#REF!),"")</f>
        <v>#REF!</v>
      </c>
      <c r="U41" s="50" t="e">
        <f>IF(AND('Mapa final'!#REF!="Baja",'Mapa final'!#REF!="Menor"),CONCATENATE("R6C",'Mapa final'!#REF!),"")</f>
        <v>#REF!</v>
      </c>
      <c r="V41" s="48" t="e">
        <f>IF(AND('Mapa final'!#REF!="Baja",'Mapa final'!#REF!="Moderado"),CONCATENATE("R6C",'Mapa final'!#REF!),"")</f>
        <v>#REF!</v>
      </c>
      <c r="W41" s="49" t="e">
        <f>IF(AND('Mapa final'!#REF!="Baja",'Mapa final'!#REF!="Moderado"),CONCATENATE("R6C",'Mapa final'!#REF!),"")</f>
        <v>#REF!</v>
      </c>
      <c r="X41" s="49" t="e">
        <f>IF(AND('Mapa final'!#REF!="Baja",'Mapa final'!#REF!="Moderado"),CONCATENATE("R6C",'Mapa final'!#REF!),"")</f>
        <v>#REF!</v>
      </c>
      <c r="Y41" s="49" t="e">
        <f>IF(AND('Mapa final'!#REF!="Baja",'Mapa final'!#REF!="Moderado"),CONCATENATE("R6C",'Mapa final'!#REF!),"")</f>
        <v>#REF!</v>
      </c>
      <c r="Z41" s="49" t="e">
        <f>IF(AND('Mapa final'!#REF!="Baja",'Mapa final'!#REF!="Moderado"),CONCATENATE("R6C",'Mapa final'!#REF!),"")</f>
        <v>#REF!</v>
      </c>
      <c r="AA41" s="50" t="e">
        <f>IF(AND('Mapa final'!#REF!="Baja",'Mapa final'!#REF!="Moderado"),CONCATENATE("R6C",'Mapa final'!#REF!),"")</f>
        <v>#REF!</v>
      </c>
      <c r="AB41" s="33" t="e">
        <f>IF(AND('Mapa final'!#REF!="Baja",'Mapa final'!#REF!="Mayor"),CONCATENATE("R6C",'Mapa final'!#REF!),"")</f>
        <v>#REF!</v>
      </c>
      <c r="AC41" s="34" t="e">
        <f>IF(AND('Mapa final'!#REF!="Baja",'Mapa final'!#REF!="Mayor"),CONCATENATE("R6C",'Mapa final'!#REF!),"")</f>
        <v>#REF!</v>
      </c>
      <c r="AD41" s="34" t="e">
        <f>IF(AND('Mapa final'!#REF!="Baja",'Mapa final'!#REF!="Mayor"),CONCATENATE("R6C",'Mapa final'!#REF!),"")</f>
        <v>#REF!</v>
      </c>
      <c r="AE41" s="34" t="e">
        <f>IF(AND('Mapa final'!#REF!="Baja",'Mapa final'!#REF!="Mayor"),CONCATENATE("R6C",'Mapa final'!#REF!),"")</f>
        <v>#REF!</v>
      </c>
      <c r="AF41" s="34" t="e">
        <f>IF(AND('Mapa final'!#REF!="Baja",'Mapa final'!#REF!="Mayor"),CONCATENATE("R6C",'Mapa final'!#REF!),"")</f>
        <v>#REF!</v>
      </c>
      <c r="AG41" s="35" t="e">
        <f>IF(AND('Mapa final'!#REF!="Baja",'Mapa final'!#REF!="Mayor"),CONCATENATE("R6C",'Mapa final'!#REF!),"")</f>
        <v>#REF!</v>
      </c>
      <c r="AH41" s="36" t="e">
        <f>IF(AND('Mapa final'!#REF!="Baja",'Mapa final'!#REF!="Catastrófico"),CONCATENATE("R6C",'Mapa final'!#REF!),"")</f>
        <v>#REF!</v>
      </c>
      <c r="AI41" s="37" t="e">
        <f>IF(AND('Mapa final'!#REF!="Baja",'Mapa final'!#REF!="Catastrófico"),CONCATENATE("R6C",'Mapa final'!#REF!),"")</f>
        <v>#REF!</v>
      </c>
      <c r="AJ41" s="37" t="e">
        <f>IF(AND('Mapa final'!#REF!="Baja",'Mapa final'!#REF!="Catastrófico"),CONCATENATE("R6C",'Mapa final'!#REF!),"")</f>
        <v>#REF!</v>
      </c>
      <c r="AK41" s="37" t="e">
        <f>IF(AND('Mapa final'!#REF!="Baja",'Mapa final'!#REF!="Catastrófico"),CONCATENATE("R6C",'Mapa final'!#REF!),"")</f>
        <v>#REF!</v>
      </c>
      <c r="AL41" s="37" t="e">
        <f>IF(AND('Mapa final'!#REF!="Baja",'Mapa final'!#REF!="Catastrófico"),CONCATENATE("R6C",'Mapa final'!#REF!),"")</f>
        <v>#REF!</v>
      </c>
      <c r="AM41" s="38" t="e">
        <f>IF(AND('Mapa final'!#REF!="Baja",'Mapa final'!#REF!="Catastrófico"),CONCATENATE("R6C",'Mapa final'!#REF!),"")</f>
        <v>#REF!</v>
      </c>
      <c r="AN41" s="1"/>
      <c r="AO41" s="256"/>
      <c r="AP41" s="147"/>
      <c r="AQ41" s="147"/>
      <c r="AR41" s="147"/>
      <c r="AS41" s="147"/>
      <c r="AT41" s="257"/>
      <c r="AU41" s="1"/>
      <c r="AV41" s="1"/>
      <c r="AW41" s="1"/>
      <c r="AX41" s="1"/>
      <c r="AY41" s="1"/>
      <c r="AZ41" s="1"/>
      <c r="BA41" s="1"/>
      <c r="BB41" s="1"/>
      <c r="BC41" s="1"/>
      <c r="BD41" s="1"/>
      <c r="BE41" s="1"/>
      <c r="BF41" s="1"/>
      <c r="BG41" s="1"/>
      <c r="BH41" s="1"/>
      <c r="BI41" s="1"/>
    </row>
    <row r="42" spans="1:61" ht="15" customHeight="1" x14ac:dyDescent="0.25">
      <c r="A42" s="1"/>
      <c r="B42" s="273"/>
      <c r="C42" s="147"/>
      <c r="D42" s="148"/>
      <c r="E42" s="159"/>
      <c r="F42" s="147"/>
      <c r="G42" s="147"/>
      <c r="H42" s="147"/>
      <c r="I42" s="147"/>
      <c r="J42" s="57" t="e">
        <f>IF(AND('Mapa final'!#REF!="Baja",'Mapa final'!#REF!="Leve"),CONCATENATE("R7C",'Mapa final'!#REF!),"")</f>
        <v>#REF!</v>
      </c>
      <c r="K42" s="58" t="e">
        <f>IF(AND('Mapa final'!#REF!="Baja",'Mapa final'!#REF!="Leve"),CONCATENATE("R7C",'Mapa final'!#REF!),"")</f>
        <v>#REF!</v>
      </c>
      <c r="L42" s="58" t="e">
        <f>IF(AND('Mapa final'!#REF!="Baja",'Mapa final'!#REF!="Leve"),CONCATENATE("R7C",'Mapa final'!#REF!),"")</f>
        <v>#REF!</v>
      </c>
      <c r="M42" s="58" t="e">
        <f>IF(AND('Mapa final'!#REF!="Baja",'Mapa final'!#REF!="Leve"),CONCATENATE("R7C",'Mapa final'!#REF!),"")</f>
        <v>#REF!</v>
      </c>
      <c r="N42" s="58" t="e">
        <f>IF(AND('Mapa final'!#REF!="Baja",'Mapa final'!#REF!="Leve"),CONCATENATE("R7C",'Mapa final'!#REF!),"")</f>
        <v>#REF!</v>
      </c>
      <c r="O42" s="59" t="e">
        <f>IF(AND('Mapa final'!#REF!="Baja",'Mapa final'!#REF!="Leve"),CONCATENATE("R7C",'Mapa final'!#REF!),"")</f>
        <v>#REF!</v>
      </c>
      <c r="P42" s="48" t="e">
        <f>IF(AND('Mapa final'!#REF!="Baja",'Mapa final'!#REF!="Menor"),CONCATENATE("R7C",'Mapa final'!#REF!),"")</f>
        <v>#REF!</v>
      </c>
      <c r="Q42" s="49" t="e">
        <f>IF(AND('Mapa final'!#REF!="Baja",'Mapa final'!#REF!="Menor"),CONCATENATE("R7C",'Mapa final'!#REF!),"")</f>
        <v>#REF!</v>
      </c>
      <c r="R42" s="49" t="e">
        <f>IF(AND('Mapa final'!#REF!="Baja",'Mapa final'!#REF!="Menor"),CONCATENATE("R7C",'Mapa final'!#REF!),"")</f>
        <v>#REF!</v>
      </c>
      <c r="S42" s="49" t="e">
        <f>IF(AND('Mapa final'!#REF!="Baja",'Mapa final'!#REF!="Menor"),CONCATENATE("R7C",'Mapa final'!#REF!),"")</f>
        <v>#REF!</v>
      </c>
      <c r="T42" s="49" t="e">
        <f>IF(AND('Mapa final'!#REF!="Baja",'Mapa final'!#REF!="Menor"),CONCATENATE("R7C",'Mapa final'!#REF!),"")</f>
        <v>#REF!</v>
      </c>
      <c r="U42" s="50" t="e">
        <f>IF(AND('Mapa final'!#REF!="Baja",'Mapa final'!#REF!="Menor"),CONCATENATE("R7C",'Mapa final'!#REF!),"")</f>
        <v>#REF!</v>
      </c>
      <c r="V42" s="48" t="e">
        <f>IF(AND('Mapa final'!#REF!="Baja",'Mapa final'!#REF!="Moderado"),CONCATENATE("R7C",'Mapa final'!#REF!),"")</f>
        <v>#REF!</v>
      </c>
      <c r="W42" s="49" t="e">
        <f>IF(AND('Mapa final'!#REF!="Baja",'Mapa final'!#REF!="Moderado"),CONCATENATE("R7C",'Mapa final'!#REF!),"")</f>
        <v>#REF!</v>
      </c>
      <c r="X42" s="49" t="e">
        <f>IF(AND('Mapa final'!#REF!="Baja",'Mapa final'!#REF!="Moderado"),CONCATENATE("R7C",'Mapa final'!#REF!),"")</f>
        <v>#REF!</v>
      </c>
      <c r="Y42" s="49" t="e">
        <f>IF(AND('Mapa final'!#REF!="Baja",'Mapa final'!#REF!="Moderado"),CONCATENATE("R7C",'Mapa final'!#REF!),"")</f>
        <v>#REF!</v>
      </c>
      <c r="Z42" s="49" t="e">
        <f>IF(AND('Mapa final'!#REF!="Baja",'Mapa final'!#REF!="Moderado"),CONCATENATE("R7C",'Mapa final'!#REF!),"")</f>
        <v>#REF!</v>
      </c>
      <c r="AA42" s="50" t="e">
        <f>IF(AND('Mapa final'!#REF!="Baja",'Mapa final'!#REF!="Moderado"),CONCATENATE("R7C",'Mapa final'!#REF!),"")</f>
        <v>#REF!</v>
      </c>
      <c r="AB42" s="33" t="e">
        <f>IF(AND('Mapa final'!#REF!="Baja",'Mapa final'!#REF!="Mayor"),CONCATENATE("R7C",'Mapa final'!#REF!),"")</f>
        <v>#REF!</v>
      </c>
      <c r="AC42" s="34" t="e">
        <f>IF(AND('Mapa final'!#REF!="Baja",'Mapa final'!#REF!="Mayor"),CONCATENATE("R7C",'Mapa final'!#REF!),"")</f>
        <v>#REF!</v>
      </c>
      <c r="AD42" s="34" t="e">
        <f>IF(AND('Mapa final'!#REF!="Baja",'Mapa final'!#REF!="Mayor"),CONCATENATE("R7C",'Mapa final'!#REF!),"")</f>
        <v>#REF!</v>
      </c>
      <c r="AE42" s="34" t="e">
        <f>IF(AND('Mapa final'!#REF!="Baja",'Mapa final'!#REF!="Mayor"),CONCATENATE("R7C",'Mapa final'!#REF!),"")</f>
        <v>#REF!</v>
      </c>
      <c r="AF42" s="34" t="e">
        <f>IF(AND('Mapa final'!#REF!="Baja",'Mapa final'!#REF!="Mayor"),CONCATENATE("R7C",'Mapa final'!#REF!),"")</f>
        <v>#REF!</v>
      </c>
      <c r="AG42" s="35" t="e">
        <f>IF(AND('Mapa final'!#REF!="Baja",'Mapa final'!#REF!="Mayor"),CONCATENATE("R7C",'Mapa final'!#REF!),"")</f>
        <v>#REF!</v>
      </c>
      <c r="AH42" s="36" t="e">
        <f>IF(AND('Mapa final'!#REF!="Baja",'Mapa final'!#REF!="Catastrófico"),CONCATENATE("R7C",'Mapa final'!#REF!),"")</f>
        <v>#REF!</v>
      </c>
      <c r="AI42" s="37" t="e">
        <f>IF(AND('Mapa final'!#REF!="Baja",'Mapa final'!#REF!="Catastrófico"),CONCATENATE("R7C",'Mapa final'!#REF!),"")</f>
        <v>#REF!</v>
      </c>
      <c r="AJ42" s="37" t="e">
        <f>IF(AND('Mapa final'!#REF!="Baja",'Mapa final'!#REF!="Catastrófico"),CONCATENATE("R7C",'Mapa final'!#REF!),"")</f>
        <v>#REF!</v>
      </c>
      <c r="AK42" s="37" t="e">
        <f>IF(AND('Mapa final'!#REF!="Baja",'Mapa final'!#REF!="Catastrófico"),CONCATENATE("R7C",'Mapa final'!#REF!),"")</f>
        <v>#REF!</v>
      </c>
      <c r="AL42" s="37" t="e">
        <f>IF(AND('Mapa final'!#REF!="Baja",'Mapa final'!#REF!="Catastrófico"),CONCATENATE("R7C",'Mapa final'!#REF!),"")</f>
        <v>#REF!</v>
      </c>
      <c r="AM42" s="38" t="e">
        <f>IF(AND('Mapa final'!#REF!="Baja",'Mapa final'!#REF!="Catastrófico"),CONCATENATE("R7C",'Mapa final'!#REF!),"")</f>
        <v>#REF!</v>
      </c>
      <c r="AN42" s="1"/>
      <c r="AO42" s="256"/>
      <c r="AP42" s="147"/>
      <c r="AQ42" s="147"/>
      <c r="AR42" s="147"/>
      <c r="AS42" s="147"/>
      <c r="AT42" s="257"/>
      <c r="AU42" s="1"/>
      <c r="AV42" s="1"/>
      <c r="AW42" s="1"/>
      <c r="AX42" s="1"/>
      <c r="AY42" s="1"/>
      <c r="AZ42" s="1"/>
      <c r="BA42" s="1"/>
      <c r="BB42" s="1"/>
      <c r="BC42" s="1"/>
      <c r="BD42" s="1"/>
      <c r="BE42" s="1"/>
      <c r="BF42" s="1"/>
      <c r="BG42" s="1"/>
      <c r="BH42" s="1"/>
      <c r="BI42" s="1"/>
    </row>
    <row r="43" spans="1:61" ht="15" customHeight="1" x14ac:dyDescent="0.25">
      <c r="A43" s="1"/>
      <c r="B43" s="273"/>
      <c r="C43" s="147"/>
      <c r="D43" s="148"/>
      <c r="E43" s="159"/>
      <c r="F43" s="147"/>
      <c r="G43" s="147"/>
      <c r="H43" s="147"/>
      <c r="I43" s="147"/>
      <c r="J43" s="57" t="e">
        <f>IF(AND('Mapa final'!#REF!="Baja",'Mapa final'!#REF!="Leve"),CONCATENATE("R8C",'Mapa final'!#REF!),"")</f>
        <v>#REF!</v>
      </c>
      <c r="K43" s="58" t="e">
        <f>IF(AND('Mapa final'!#REF!="Baja",'Mapa final'!#REF!="Leve"),CONCATENATE("R8C",'Mapa final'!#REF!),"")</f>
        <v>#REF!</v>
      </c>
      <c r="L43" s="58" t="e">
        <f>IF(AND('Mapa final'!#REF!="Baja",'Mapa final'!#REF!="Leve"),CONCATENATE("R8C",'Mapa final'!#REF!),"")</f>
        <v>#REF!</v>
      </c>
      <c r="M43" s="58" t="e">
        <f>IF(AND('Mapa final'!#REF!="Baja",'Mapa final'!#REF!="Leve"),CONCATENATE("R8C",'Mapa final'!#REF!),"")</f>
        <v>#REF!</v>
      </c>
      <c r="N43" s="58" t="e">
        <f>IF(AND('Mapa final'!#REF!="Baja",'Mapa final'!#REF!="Leve"),CONCATENATE("R8C",'Mapa final'!#REF!),"")</f>
        <v>#REF!</v>
      </c>
      <c r="O43" s="59" t="e">
        <f>IF(AND('Mapa final'!#REF!="Baja",'Mapa final'!#REF!="Leve"),CONCATENATE("R8C",'Mapa final'!#REF!),"")</f>
        <v>#REF!</v>
      </c>
      <c r="P43" s="48" t="e">
        <f>IF(AND('Mapa final'!#REF!="Baja",'Mapa final'!#REF!="Menor"),CONCATENATE("R8C",'Mapa final'!#REF!),"")</f>
        <v>#REF!</v>
      </c>
      <c r="Q43" s="49" t="e">
        <f>IF(AND('Mapa final'!#REF!="Baja",'Mapa final'!#REF!="Menor"),CONCATENATE("R8C",'Mapa final'!#REF!),"")</f>
        <v>#REF!</v>
      </c>
      <c r="R43" s="49" t="e">
        <f>IF(AND('Mapa final'!#REF!="Baja",'Mapa final'!#REF!="Menor"),CONCATENATE("R8C",'Mapa final'!#REF!),"")</f>
        <v>#REF!</v>
      </c>
      <c r="S43" s="49" t="e">
        <f>IF(AND('Mapa final'!#REF!="Baja",'Mapa final'!#REF!="Menor"),CONCATENATE("R8C",'Mapa final'!#REF!),"")</f>
        <v>#REF!</v>
      </c>
      <c r="T43" s="49" t="e">
        <f>IF(AND('Mapa final'!#REF!="Baja",'Mapa final'!#REF!="Menor"),CONCATENATE("R8C",'Mapa final'!#REF!),"")</f>
        <v>#REF!</v>
      </c>
      <c r="U43" s="50" t="e">
        <f>IF(AND('Mapa final'!#REF!="Baja",'Mapa final'!#REF!="Menor"),CONCATENATE("R8C",'Mapa final'!#REF!),"")</f>
        <v>#REF!</v>
      </c>
      <c r="V43" s="48" t="e">
        <f>IF(AND('Mapa final'!#REF!="Baja",'Mapa final'!#REF!="Moderado"),CONCATENATE("R8C",'Mapa final'!#REF!),"")</f>
        <v>#REF!</v>
      </c>
      <c r="W43" s="49" t="e">
        <f>IF(AND('Mapa final'!#REF!="Baja",'Mapa final'!#REF!="Moderado"),CONCATENATE("R8C",'Mapa final'!#REF!),"")</f>
        <v>#REF!</v>
      </c>
      <c r="X43" s="49" t="e">
        <f>IF(AND('Mapa final'!#REF!="Baja",'Mapa final'!#REF!="Moderado"),CONCATENATE("R8C",'Mapa final'!#REF!),"")</f>
        <v>#REF!</v>
      </c>
      <c r="Y43" s="49" t="e">
        <f>IF(AND('Mapa final'!#REF!="Baja",'Mapa final'!#REF!="Moderado"),CONCATENATE("R8C",'Mapa final'!#REF!),"")</f>
        <v>#REF!</v>
      </c>
      <c r="Z43" s="49" t="e">
        <f>IF(AND('Mapa final'!#REF!="Baja",'Mapa final'!#REF!="Moderado"),CONCATENATE("R8C",'Mapa final'!#REF!),"")</f>
        <v>#REF!</v>
      </c>
      <c r="AA43" s="50" t="e">
        <f>IF(AND('Mapa final'!#REF!="Baja",'Mapa final'!#REF!="Moderado"),CONCATENATE("R8C",'Mapa final'!#REF!),"")</f>
        <v>#REF!</v>
      </c>
      <c r="AB43" s="33" t="e">
        <f>IF(AND('Mapa final'!#REF!="Baja",'Mapa final'!#REF!="Mayor"),CONCATENATE("R8C",'Mapa final'!#REF!),"")</f>
        <v>#REF!</v>
      </c>
      <c r="AC43" s="34" t="e">
        <f>IF(AND('Mapa final'!#REF!="Baja",'Mapa final'!#REF!="Mayor"),CONCATENATE("R8C",'Mapa final'!#REF!),"")</f>
        <v>#REF!</v>
      </c>
      <c r="AD43" s="34" t="e">
        <f>IF(AND('Mapa final'!#REF!="Baja",'Mapa final'!#REF!="Mayor"),CONCATENATE("R8C",'Mapa final'!#REF!),"")</f>
        <v>#REF!</v>
      </c>
      <c r="AE43" s="34" t="e">
        <f>IF(AND('Mapa final'!#REF!="Baja",'Mapa final'!#REF!="Mayor"),CONCATENATE("R8C",'Mapa final'!#REF!),"")</f>
        <v>#REF!</v>
      </c>
      <c r="AF43" s="34" t="e">
        <f>IF(AND('Mapa final'!#REF!="Baja",'Mapa final'!#REF!="Mayor"),CONCATENATE("R8C",'Mapa final'!#REF!),"")</f>
        <v>#REF!</v>
      </c>
      <c r="AG43" s="35" t="e">
        <f>IF(AND('Mapa final'!#REF!="Baja",'Mapa final'!#REF!="Mayor"),CONCATENATE("R8C",'Mapa final'!#REF!),"")</f>
        <v>#REF!</v>
      </c>
      <c r="AH43" s="36" t="e">
        <f>IF(AND('Mapa final'!#REF!="Baja",'Mapa final'!#REF!="Catastrófico"),CONCATENATE("R8C",'Mapa final'!#REF!),"")</f>
        <v>#REF!</v>
      </c>
      <c r="AI43" s="37" t="e">
        <f>IF(AND('Mapa final'!#REF!="Baja",'Mapa final'!#REF!="Catastrófico"),CONCATENATE("R8C",'Mapa final'!#REF!),"")</f>
        <v>#REF!</v>
      </c>
      <c r="AJ43" s="37" t="e">
        <f>IF(AND('Mapa final'!#REF!="Baja",'Mapa final'!#REF!="Catastrófico"),CONCATENATE("R8C",'Mapa final'!#REF!),"")</f>
        <v>#REF!</v>
      </c>
      <c r="AK43" s="37" t="e">
        <f>IF(AND('Mapa final'!#REF!="Baja",'Mapa final'!#REF!="Catastrófico"),CONCATENATE("R8C",'Mapa final'!#REF!),"")</f>
        <v>#REF!</v>
      </c>
      <c r="AL43" s="37" t="e">
        <f>IF(AND('Mapa final'!#REF!="Baja",'Mapa final'!#REF!="Catastrófico"),CONCATENATE("R8C",'Mapa final'!#REF!),"")</f>
        <v>#REF!</v>
      </c>
      <c r="AM43" s="38" t="e">
        <f>IF(AND('Mapa final'!#REF!="Baja",'Mapa final'!#REF!="Catastrófico"),CONCATENATE("R8C",'Mapa final'!#REF!),"")</f>
        <v>#REF!</v>
      </c>
      <c r="AN43" s="1"/>
      <c r="AO43" s="256"/>
      <c r="AP43" s="147"/>
      <c r="AQ43" s="147"/>
      <c r="AR43" s="147"/>
      <c r="AS43" s="147"/>
      <c r="AT43" s="257"/>
      <c r="AU43" s="1"/>
      <c r="AV43" s="1"/>
      <c r="AW43" s="1"/>
      <c r="AX43" s="1"/>
      <c r="AY43" s="1"/>
      <c r="AZ43" s="1"/>
      <c r="BA43" s="1"/>
      <c r="BB43" s="1"/>
      <c r="BC43" s="1"/>
      <c r="BD43" s="1"/>
      <c r="BE43" s="1"/>
      <c r="BF43" s="1"/>
      <c r="BG43" s="1"/>
      <c r="BH43" s="1"/>
      <c r="BI43" s="1"/>
    </row>
    <row r="44" spans="1:61" ht="15" customHeight="1" x14ac:dyDescent="0.25">
      <c r="A44" s="1"/>
      <c r="B44" s="273"/>
      <c r="C44" s="147"/>
      <c r="D44" s="148"/>
      <c r="E44" s="159"/>
      <c r="F44" s="147"/>
      <c r="G44" s="147"/>
      <c r="H44" s="147"/>
      <c r="I44" s="147"/>
      <c r="J44" s="57" t="e">
        <f>IF(AND('Mapa final'!#REF!="Baja",'Mapa final'!#REF!="Leve"),CONCATENATE("R9C",'Mapa final'!#REF!),"")</f>
        <v>#REF!</v>
      </c>
      <c r="K44" s="58" t="e">
        <f>IF(AND('Mapa final'!#REF!="Baja",'Mapa final'!#REF!="Leve"),CONCATENATE("R9C",'Mapa final'!#REF!),"")</f>
        <v>#REF!</v>
      </c>
      <c r="L44" s="58" t="e">
        <f>IF(AND('Mapa final'!#REF!="Baja",'Mapa final'!#REF!="Leve"),CONCATENATE("R9C",'Mapa final'!#REF!),"")</f>
        <v>#REF!</v>
      </c>
      <c r="M44" s="58" t="e">
        <f>IF(AND('Mapa final'!#REF!="Baja",'Mapa final'!#REF!="Leve"),CONCATENATE("R9C",'Mapa final'!#REF!),"")</f>
        <v>#REF!</v>
      </c>
      <c r="N44" s="58" t="e">
        <f>IF(AND('Mapa final'!#REF!="Baja",'Mapa final'!#REF!="Leve"),CONCATENATE("R9C",'Mapa final'!#REF!),"")</f>
        <v>#REF!</v>
      </c>
      <c r="O44" s="59" t="e">
        <f>IF(AND('Mapa final'!#REF!="Baja",'Mapa final'!#REF!="Leve"),CONCATENATE("R9C",'Mapa final'!#REF!),"")</f>
        <v>#REF!</v>
      </c>
      <c r="P44" s="48" t="e">
        <f>IF(AND('Mapa final'!#REF!="Baja",'Mapa final'!#REF!="Menor"),CONCATENATE("R9C",'Mapa final'!#REF!),"")</f>
        <v>#REF!</v>
      </c>
      <c r="Q44" s="49" t="e">
        <f>IF(AND('Mapa final'!#REF!="Baja",'Mapa final'!#REF!="Menor"),CONCATENATE("R9C",'Mapa final'!#REF!),"")</f>
        <v>#REF!</v>
      </c>
      <c r="R44" s="49" t="e">
        <f>IF(AND('Mapa final'!#REF!="Baja",'Mapa final'!#REF!="Menor"),CONCATENATE("R9C",'Mapa final'!#REF!),"")</f>
        <v>#REF!</v>
      </c>
      <c r="S44" s="49" t="e">
        <f>IF(AND('Mapa final'!#REF!="Baja",'Mapa final'!#REF!="Menor"),CONCATENATE("R9C",'Mapa final'!#REF!),"")</f>
        <v>#REF!</v>
      </c>
      <c r="T44" s="49" t="e">
        <f>IF(AND('Mapa final'!#REF!="Baja",'Mapa final'!#REF!="Menor"),CONCATENATE("R9C",'Mapa final'!#REF!),"")</f>
        <v>#REF!</v>
      </c>
      <c r="U44" s="50" t="e">
        <f>IF(AND('Mapa final'!#REF!="Baja",'Mapa final'!#REF!="Menor"),CONCATENATE("R9C",'Mapa final'!#REF!),"")</f>
        <v>#REF!</v>
      </c>
      <c r="V44" s="48" t="e">
        <f>IF(AND('Mapa final'!#REF!="Baja",'Mapa final'!#REF!="Moderado"),CONCATENATE("R9C",'Mapa final'!#REF!),"")</f>
        <v>#REF!</v>
      </c>
      <c r="W44" s="49" t="e">
        <f>IF(AND('Mapa final'!#REF!="Baja",'Mapa final'!#REF!="Moderado"),CONCATENATE("R9C",'Mapa final'!#REF!),"")</f>
        <v>#REF!</v>
      </c>
      <c r="X44" s="49" t="e">
        <f>IF(AND('Mapa final'!#REF!="Baja",'Mapa final'!#REF!="Moderado"),CONCATENATE("R9C",'Mapa final'!#REF!),"")</f>
        <v>#REF!</v>
      </c>
      <c r="Y44" s="49" t="e">
        <f>IF(AND('Mapa final'!#REF!="Baja",'Mapa final'!#REF!="Moderado"),CONCATENATE("R9C",'Mapa final'!#REF!),"")</f>
        <v>#REF!</v>
      </c>
      <c r="Z44" s="49" t="e">
        <f>IF(AND('Mapa final'!#REF!="Baja",'Mapa final'!#REF!="Moderado"),CONCATENATE("R9C",'Mapa final'!#REF!),"")</f>
        <v>#REF!</v>
      </c>
      <c r="AA44" s="50" t="e">
        <f>IF(AND('Mapa final'!#REF!="Baja",'Mapa final'!#REF!="Moderado"),CONCATENATE("R9C",'Mapa final'!#REF!),"")</f>
        <v>#REF!</v>
      </c>
      <c r="AB44" s="33" t="e">
        <f>IF(AND('Mapa final'!#REF!="Baja",'Mapa final'!#REF!="Mayor"),CONCATENATE("R9C",'Mapa final'!#REF!),"")</f>
        <v>#REF!</v>
      </c>
      <c r="AC44" s="34" t="e">
        <f>IF(AND('Mapa final'!#REF!="Baja",'Mapa final'!#REF!="Mayor"),CONCATENATE("R9C",'Mapa final'!#REF!),"")</f>
        <v>#REF!</v>
      </c>
      <c r="AD44" s="34" t="e">
        <f>IF(AND('Mapa final'!#REF!="Baja",'Mapa final'!#REF!="Mayor"),CONCATENATE("R9C",'Mapa final'!#REF!),"")</f>
        <v>#REF!</v>
      </c>
      <c r="AE44" s="34" t="e">
        <f>IF(AND('Mapa final'!#REF!="Baja",'Mapa final'!#REF!="Mayor"),CONCATENATE("R9C",'Mapa final'!#REF!),"")</f>
        <v>#REF!</v>
      </c>
      <c r="AF44" s="34" t="e">
        <f>IF(AND('Mapa final'!#REF!="Baja",'Mapa final'!#REF!="Mayor"),CONCATENATE("R9C",'Mapa final'!#REF!),"")</f>
        <v>#REF!</v>
      </c>
      <c r="AG44" s="35" t="e">
        <f>IF(AND('Mapa final'!#REF!="Baja",'Mapa final'!#REF!="Mayor"),CONCATENATE("R9C",'Mapa final'!#REF!),"")</f>
        <v>#REF!</v>
      </c>
      <c r="AH44" s="36" t="e">
        <f>IF(AND('Mapa final'!#REF!="Baja",'Mapa final'!#REF!="Catastrófico"),CONCATENATE("R9C",'Mapa final'!#REF!),"")</f>
        <v>#REF!</v>
      </c>
      <c r="AI44" s="37" t="e">
        <f>IF(AND('Mapa final'!#REF!="Baja",'Mapa final'!#REF!="Catastrófico"),CONCATENATE("R9C",'Mapa final'!#REF!),"")</f>
        <v>#REF!</v>
      </c>
      <c r="AJ44" s="37" t="e">
        <f>IF(AND('Mapa final'!#REF!="Baja",'Mapa final'!#REF!="Catastrófico"),CONCATENATE("R9C",'Mapa final'!#REF!),"")</f>
        <v>#REF!</v>
      </c>
      <c r="AK44" s="37" t="e">
        <f>IF(AND('Mapa final'!#REF!="Baja",'Mapa final'!#REF!="Catastrófico"),CONCATENATE("R9C",'Mapa final'!#REF!),"")</f>
        <v>#REF!</v>
      </c>
      <c r="AL44" s="37" t="e">
        <f>IF(AND('Mapa final'!#REF!="Baja",'Mapa final'!#REF!="Catastrófico"),CONCATENATE("R9C",'Mapa final'!#REF!),"")</f>
        <v>#REF!</v>
      </c>
      <c r="AM44" s="38" t="e">
        <f>IF(AND('Mapa final'!#REF!="Baja",'Mapa final'!#REF!="Catastrófico"),CONCATENATE("R9C",'Mapa final'!#REF!),"")</f>
        <v>#REF!</v>
      </c>
      <c r="AN44" s="1"/>
      <c r="AO44" s="256"/>
      <c r="AP44" s="147"/>
      <c r="AQ44" s="147"/>
      <c r="AR44" s="147"/>
      <c r="AS44" s="147"/>
      <c r="AT44" s="257"/>
      <c r="AU44" s="1"/>
      <c r="AV44" s="1"/>
      <c r="AW44" s="1"/>
      <c r="AX44" s="1"/>
      <c r="AY44" s="1"/>
      <c r="AZ44" s="1"/>
      <c r="BA44" s="1"/>
      <c r="BB44" s="1"/>
      <c r="BC44" s="1"/>
      <c r="BD44" s="1"/>
      <c r="BE44" s="1"/>
      <c r="BF44" s="1"/>
      <c r="BG44" s="1"/>
      <c r="BH44" s="1"/>
      <c r="BI44" s="1"/>
    </row>
    <row r="45" spans="1:61" ht="15.75" customHeight="1" x14ac:dyDescent="0.25">
      <c r="A45" s="1"/>
      <c r="B45" s="273"/>
      <c r="C45" s="147"/>
      <c r="D45" s="148"/>
      <c r="E45" s="242"/>
      <c r="F45" s="266"/>
      <c r="G45" s="266"/>
      <c r="H45" s="266"/>
      <c r="I45" s="266"/>
      <c r="J45" s="60" t="e">
        <f>IF(AND('Mapa final'!#REF!="Baja",'Mapa final'!#REF!="Leve"),CONCATENATE("R10C",'Mapa final'!#REF!),"")</f>
        <v>#REF!</v>
      </c>
      <c r="K45" s="61" t="e">
        <f>IF(AND('Mapa final'!#REF!="Baja",'Mapa final'!#REF!="Leve"),CONCATENATE("R10C",'Mapa final'!#REF!),"")</f>
        <v>#REF!</v>
      </c>
      <c r="L45" s="61" t="e">
        <f>IF(AND('Mapa final'!#REF!="Baja",'Mapa final'!#REF!="Leve"),CONCATENATE("R10C",'Mapa final'!#REF!),"")</f>
        <v>#REF!</v>
      </c>
      <c r="M45" s="61" t="e">
        <f>IF(AND('Mapa final'!#REF!="Baja",'Mapa final'!#REF!="Leve"),CONCATENATE("R10C",'Mapa final'!#REF!),"")</f>
        <v>#REF!</v>
      </c>
      <c r="N45" s="61" t="e">
        <f>IF(AND('Mapa final'!#REF!="Baja",'Mapa final'!#REF!="Leve"),CONCATENATE("R10C",'Mapa final'!#REF!),"")</f>
        <v>#REF!</v>
      </c>
      <c r="O45" s="62" t="e">
        <f>IF(AND('Mapa final'!#REF!="Baja",'Mapa final'!#REF!="Leve"),CONCATENATE("R10C",'Mapa final'!#REF!),"")</f>
        <v>#REF!</v>
      </c>
      <c r="P45" s="48" t="e">
        <f>IF(AND('Mapa final'!#REF!="Baja",'Mapa final'!#REF!="Menor"),CONCATENATE("R10C",'Mapa final'!#REF!),"")</f>
        <v>#REF!</v>
      </c>
      <c r="Q45" s="49" t="e">
        <f>IF(AND('Mapa final'!#REF!="Baja",'Mapa final'!#REF!="Menor"),CONCATENATE("R10C",'Mapa final'!#REF!),"")</f>
        <v>#REF!</v>
      </c>
      <c r="R45" s="49" t="e">
        <f>IF(AND('Mapa final'!#REF!="Baja",'Mapa final'!#REF!="Menor"),CONCATENATE("R10C",'Mapa final'!#REF!),"")</f>
        <v>#REF!</v>
      </c>
      <c r="S45" s="49" t="e">
        <f>IF(AND('Mapa final'!#REF!="Baja",'Mapa final'!#REF!="Menor"),CONCATENATE("R10C",'Mapa final'!#REF!),"")</f>
        <v>#REF!</v>
      </c>
      <c r="T45" s="49" t="e">
        <f>IF(AND('Mapa final'!#REF!="Baja",'Mapa final'!#REF!="Menor"),CONCATENATE("R10C",'Mapa final'!#REF!),"")</f>
        <v>#REF!</v>
      </c>
      <c r="U45" s="50" t="e">
        <f>IF(AND('Mapa final'!#REF!="Baja",'Mapa final'!#REF!="Menor"),CONCATENATE("R10C",'Mapa final'!#REF!),"")</f>
        <v>#REF!</v>
      </c>
      <c r="V45" s="51" t="e">
        <f>IF(AND('Mapa final'!#REF!="Baja",'Mapa final'!#REF!="Moderado"),CONCATENATE("R10C",'Mapa final'!#REF!),"")</f>
        <v>#REF!</v>
      </c>
      <c r="W45" s="52" t="e">
        <f>IF(AND('Mapa final'!#REF!="Baja",'Mapa final'!#REF!="Moderado"),CONCATENATE("R10C",'Mapa final'!#REF!),"")</f>
        <v>#REF!</v>
      </c>
      <c r="X45" s="52" t="e">
        <f>IF(AND('Mapa final'!#REF!="Baja",'Mapa final'!#REF!="Moderado"),CONCATENATE("R10C",'Mapa final'!#REF!),"")</f>
        <v>#REF!</v>
      </c>
      <c r="Y45" s="52" t="e">
        <f>IF(AND('Mapa final'!#REF!="Baja",'Mapa final'!#REF!="Moderado"),CONCATENATE("R10C",'Mapa final'!#REF!),"")</f>
        <v>#REF!</v>
      </c>
      <c r="Z45" s="52" t="e">
        <f>IF(AND('Mapa final'!#REF!="Baja",'Mapa final'!#REF!="Moderado"),CONCATENATE("R10C",'Mapa final'!#REF!),"")</f>
        <v>#REF!</v>
      </c>
      <c r="AA45" s="53" t="e">
        <f>IF(AND('Mapa final'!#REF!="Baja",'Mapa final'!#REF!="Moderado"),CONCATENATE("R10C",'Mapa final'!#REF!),"")</f>
        <v>#REF!</v>
      </c>
      <c r="AB45" s="39" t="e">
        <f>IF(AND('Mapa final'!#REF!="Baja",'Mapa final'!#REF!="Mayor"),CONCATENATE("R10C",'Mapa final'!#REF!),"")</f>
        <v>#REF!</v>
      </c>
      <c r="AC45" s="40" t="e">
        <f>IF(AND('Mapa final'!#REF!="Baja",'Mapa final'!#REF!="Mayor"),CONCATENATE("R10C",'Mapa final'!#REF!),"")</f>
        <v>#REF!</v>
      </c>
      <c r="AD45" s="40" t="e">
        <f>IF(AND('Mapa final'!#REF!="Baja",'Mapa final'!#REF!="Mayor"),CONCATENATE("R10C",'Mapa final'!#REF!),"")</f>
        <v>#REF!</v>
      </c>
      <c r="AE45" s="40" t="e">
        <f>IF(AND('Mapa final'!#REF!="Baja",'Mapa final'!#REF!="Mayor"),CONCATENATE("R10C",'Mapa final'!#REF!),"")</f>
        <v>#REF!</v>
      </c>
      <c r="AF45" s="40" t="e">
        <f>IF(AND('Mapa final'!#REF!="Baja",'Mapa final'!#REF!="Mayor"),CONCATENATE("R10C",'Mapa final'!#REF!),"")</f>
        <v>#REF!</v>
      </c>
      <c r="AG45" s="41" t="e">
        <f>IF(AND('Mapa final'!#REF!="Baja",'Mapa final'!#REF!="Mayor"),CONCATENATE("R10C",'Mapa final'!#REF!),"")</f>
        <v>#REF!</v>
      </c>
      <c r="AH45" s="42" t="e">
        <f>IF(AND('Mapa final'!#REF!="Baja",'Mapa final'!#REF!="Catastrófico"),CONCATENATE("R10C",'Mapa final'!#REF!),"")</f>
        <v>#REF!</v>
      </c>
      <c r="AI45" s="43" t="e">
        <f>IF(AND('Mapa final'!#REF!="Baja",'Mapa final'!#REF!="Catastrófico"),CONCATENATE("R10C",'Mapa final'!#REF!),"")</f>
        <v>#REF!</v>
      </c>
      <c r="AJ45" s="43" t="e">
        <f>IF(AND('Mapa final'!#REF!="Baja",'Mapa final'!#REF!="Catastrófico"),CONCATENATE("R10C",'Mapa final'!#REF!),"")</f>
        <v>#REF!</v>
      </c>
      <c r="AK45" s="43" t="e">
        <f>IF(AND('Mapa final'!#REF!="Baja",'Mapa final'!#REF!="Catastrófico"),CONCATENATE("R10C",'Mapa final'!#REF!),"")</f>
        <v>#REF!</v>
      </c>
      <c r="AL45" s="43" t="e">
        <f>IF(AND('Mapa final'!#REF!="Baja",'Mapa final'!#REF!="Catastrófico"),CONCATENATE("R10C",'Mapa final'!#REF!),"")</f>
        <v>#REF!</v>
      </c>
      <c r="AM45" s="44" t="e">
        <f>IF(AND('Mapa final'!#REF!="Baja",'Mapa final'!#REF!="Catastrófico"),CONCATENATE("R10C",'Mapa final'!#REF!),"")</f>
        <v>#REF!</v>
      </c>
      <c r="AN45" s="1"/>
      <c r="AO45" s="258"/>
      <c r="AP45" s="259"/>
      <c r="AQ45" s="259"/>
      <c r="AR45" s="259"/>
      <c r="AS45" s="259"/>
      <c r="AT45" s="260"/>
    </row>
    <row r="46" spans="1:61" ht="46.5" customHeight="1" x14ac:dyDescent="0.35">
      <c r="A46" s="1"/>
      <c r="B46" s="273"/>
      <c r="C46" s="147"/>
      <c r="D46" s="148"/>
      <c r="E46" s="281" t="s">
        <v>97</v>
      </c>
      <c r="F46" s="265"/>
      <c r="G46" s="265"/>
      <c r="H46" s="265"/>
      <c r="I46" s="247"/>
      <c r="J46" s="54" t="str">
        <f>IF(AND('Mapa final'!$AY$6="Muy Baja",'Mapa final'!$BA$6="Leve"),CONCATENATE("R1C",'Mapa final'!$AL$6),"")</f>
        <v/>
      </c>
      <c r="K46" s="55" t="str">
        <f>IF(AND('Mapa final'!$AY$7="Muy Baja",'Mapa final'!$BA$7="Leve"),CONCATENATE("R1C",'Mapa final'!$AL$7),"")</f>
        <v/>
      </c>
      <c r="L46" s="55" t="str">
        <f>IF(AND('Mapa final'!$AY$8="Muy Baja",'Mapa final'!$BA$8="Leve"),CONCATENATE("R1C",'Mapa final'!$AL$8),"")</f>
        <v/>
      </c>
      <c r="M46" s="55" t="str">
        <f>IF(AND('Mapa final'!$AY$9="Muy Baja",'Mapa final'!$BA$9="Leve"),CONCATENATE("R1C",'Mapa final'!$AL$9),"")</f>
        <v/>
      </c>
      <c r="N46" s="55" t="e">
        <f>IF(AND('Mapa final'!#REF!="Muy Baja",'Mapa final'!#REF!="Leve"),CONCATENATE("R1C",'Mapa final'!#REF!),"")</f>
        <v>#REF!</v>
      </c>
      <c r="O46" s="56" t="e">
        <f>IF(AND('Mapa final'!#REF!="Muy Baja",'Mapa final'!#REF!="Leve"),CONCATENATE("R1C",'Mapa final'!#REF!),"")</f>
        <v>#REF!</v>
      </c>
      <c r="P46" s="54" t="str">
        <f>IF(AND('Mapa final'!$AY$6="Muy Baja",'Mapa final'!$BA$6="Menor"),CONCATENATE("R1C",'Mapa final'!$AL$6),"")</f>
        <v/>
      </c>
      <c r="Q46" s="55" t="str">
        <f>IF(AND('Mapa final'!$AY$7="Muy Baja",'Mapa final'!$BA$7="Menor"),CONCATENATE("R1C",'Mapa final'!$AL$7),"")</f>
        <v/>
      </c>
      <c r="R46" s="55" t="str">
        <f>IF(AND('Mapa final'!$AY$8="Muy Baja",'Mapa final'!$BA$8="Menor"),CONCATENATE("R1C",'Mapa final'!$AL$8),"")</f>
        <v/>
      </c>
      <c r="S46" s="55" t="str">
        <f>IF(AND('Mapa final'!$AY$9="Muy Baja",'Mapa final'!$BA$9="Menor"),CONCATENATE("R1C",'Mapa final'!$AL$9),"")</f>
        <v/>
      </c>
      <c r="T46" s="55" t="e">
        <f>IF(AND('Mapa final'!#REF!="Muy Baja",'Mapa final'!#REF!="Menor"),CONCATENATE("R1C",'Mapa final'!#REF!),"")</f>
        <v>#REF!</v>
      </c>
      <c r="U46" s="56" t="e">
        <f>IF(AND('Mapa final'!#REF!="Muy Baja",'Mapa final'!#REF!="Menor"),CONCATENATE("R1C",'Mapa final'!#REF!),"")</f>
        <v>#REF!</v>
      </c>
      <c r="V46" s="45" t="str">
        <f>IF(AND('Mapa final'!$AY$6="Muy Baja",'Mapa final'!$BA$6="Moderado"),CONCATENATE("R1C",'Mapa final'!$AL$6),"")</f>
        <v/>
      </c>
      <c r="W46" s="63" t="str">
        <f>IF(AND('Mapa final'!$AY$7="Muy Baja",'Mapa final'!$BA$7="Moderado"),CONCATENATE("R1C",'Mapa final'!$AL$7),"")</f>
        <v/>
      </c>
      <c r="X46" s="46" t="str">
        <f>IF(AND('Mapa final'!$AY$8="Muy Baja",'Mapa final'!$BA$8="Moderado"),CONCATENATE("R1C",'Mapa final'!$AL$8),"")</f>
        <v/>
      </c>
      <c r="Y46" s="46" t="str">
        <f>IF(AND('Mapa final'!$AY$9="Muy Baja",'Mapa final'!$BA$9="Moderado"),CONCATENATE("R1C",'Mapa final'!$AL$9),"")</f>
        <v/>
      </c>
      <c r="Z46" s="46" t="e">
        <f>IF(AND('Mapa final'!#REF!="Muy Baja",'Mapa final'!#REF!="Moderado"),CONCATENATE("R1C",'Mapa final'!#REF!),"")</f>
        <v>#REF!</v>
      </c>
      <c r="AA46" s="47" t="e">
        <f>IF(AND('Mapa final'!#REF!="Muy Baja",'Mapa final'!#REF!="Moderado"),CONCATENATE("R1C",'Mapa final'!#REF!),"")</f>
        <v>#REF!</v>
      </c>
      <c r="AB46" s="27" t="str">
        <f>IF(AND('Mapa final'!$AY$6="Muy Baja",'Mapa final'!$BA$6="Mayor"),CONCATENATE("R1C",'Mapa final'!$AL$6),"")</f>
        <v/>
      </c>
      <c r="AC46" s="28" t="str">
        <f>IF(AND('Mapa final'!$AY$7="Muy Baja",'Mapa final'!$BA$7="Mayor"),CONCATENATE("R1C",'Mapa final'!$AL$7),"")</f>
        <v/>
      </c>
      <c r="AD46" s="28" t="str">
        <f>IF(AND('Mapa final'!$AY$8="Muy Baja",'Mapa final'!$BA$8="Mayor"),CONCATENATE("R1C",'Mapa final'!$AL$8),"")</f>
        <v/>
      </c>
      <c r="AE46" s="28" t="str">
        <f>IF(AND('Mapa final'!$AY$9="Muy Baja",'Mapa final'!$BA$9="Mayor"),CONCATENATE("R1C",'Mapa final'!$AL$9),"")</f>
        <v/>
      </c>
      <c r="AF46" s="28" t="e">
        <f>IF(AND('Mapa final'!#REF!="Muy Baja",'Mapa final'!#REF!="Mayor"),CONCATENATE("R1C",'Mapa final'!#REF!),"")</f>
        <v>#REF!</v>
      </c>
      <c r="AG46" s="29" t="e">
        <f>IF(AND('Mapa final'!#REF!="Muy Baja",'Mapa final'!#REF!="Mayor"),CONCATENATE("R1C",'Mapa final'!#REF!),"")</f>
        <v>#REF!</v>
      </c>
      <c r="AH46" s="30" t="str">
        <f>IF(AND('Mapa final'!$AY$6="Muy Baja",'Mapa final'!$BA$6="Catastrófico"),CONCATENATE("R1C",'Mapa final'!$AL$6),"")</f>
        <v/>
      </c>
      <c r="AI46" s="31" t="str">
        <f>IF(AND('Mapa final'!$AY$7="Muy Baja",'Mapa final'!$BA$7="Catastrófico"),CONCATENATE("R1C",'Mapa final'!$AL$7),"")</f>
        <v/>
      </c>
      <c r="AJ46" s="31" t="str">
        <f>IF(AND('Mapa final'!$AY$8="Muy Baja",'Mapa final'!$BA$8="Catastrófico"),CONCATENATE("R1C",'Mapa final'!$AL$8),"")</f>
        <v/>
      </c>
      <c r="AK46" s="31" t="str">
        <f>IF(AND('Mapa final'!$AY$9="Muy Baja",'Mapa final'!$BA$9="Catastrófico"),CONCATENATE("R1C",'Mapa final'!$AL$9),"")</f>
        <v/>
      </c>
      <c r="AL46" s="31" t="e">
        <f>IF(AND('Mapa final'!#REF!="Muy Baja",'Mapa final'!#REF!="Catastrófico"),CONCATENATE("R1C",'Mapa final'!#REF!),"")</f>
        <v>#REF!</v>
      </c>
      <c r="AM46" s="32"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73"/>
      <c r="C47" s="147"/>
      <c r="D47" s="148"/>
      <c r="E47" s="159"/>
      <c r="F47" s="147"/>
      <c r="G47" s="147"/>
      <c r="H47" s="147"/>
      <c r="I47" s="148"/>
      <c r="J47" s="57" t="str">
        <f>IF(AND('Mapa final'!$AY$10="Muy Baja",'Mapa final'!$BA$10="Leve"),CONCATENATE("R2C",'Mapa final'!$AL$10),"")</f>
        <v/>
      </c>
      <c r="K47" s="58" t="str">
        <f>IF(AND('Mapa final'!$AY$11="Muy Baja",'Mapa final'!$BA$11="Leve"),CONCATENATE("R2C",'Mapa final'!$AL$11),"")</f>
        <v/>
      </c>
      <c r="L47" s="58" t="str">
        <f>IF(AND('Mapa final'!$AY$12="Muy Baja",'Mapa final'!$BA$12="Leve"),CONCATENATE("R2C",'Mapa final'!$AL$12),"")</f>
        <v/>
      </c>
      <c r="M47" s="58" t="str">
        <f>IF(AND('Mapa final'!$AY$13="Muy Baja",'Mapa final'!$BA$13="Leve"),CONCATENATE("R2C",'Mapa final'!$AL$13),"")</f>
        <v/>
      </c>
      <c r="N47" s="58" t="e">
        <f>IF(AND('Mapa final'!#REF!="Muy Baja",'Mapa final'!#REF!="Leve"),CONCATENATE("R2C",'Mapa final'!#REF!),"")</f>
        <v>#REF!</v>
      </c>
      <c r="O47" s="59" t="e">
        <f>IF(AND('Mapa final'!#REF!="Muy Baja",'Mapa final'!#REF!="Leve"),CONCATENATE("R2C",'Mapa final'!#REF!),"")</f>
        <v>#REF!</v>
      </c>
      <c r="P47" s="57" t="str">
        <f>IF(AND('Mapa final'!$AY$10="Muy Baja",'Mapa final'!$BA$10="Menor"),CONCATENATE("R2C",'Mapa final'!$AL$10),"")</f>
        <v/>
      </c>
      <c r="Q47" s="58" t="str">
        <f>IF(AND('Mapa final'!$AY$11="Muy Baja",'Mapa final'!$BA$11="Menor"),CONCATENATE("R2C",'Mapa final'!$AL$11),"")</f>
        <v/>
      </c>
      <c r="R47" s="58" t="str">
        <f>IF(AND('Mapa final'!$AY$12="Muy Baja",'Mapa final'!$BA$12="Menor"),CONCATENATE("R2C",'Mapa final'!$AL$12),"")</f>
        <v/>
      </c>
      <c r="S47" s="58" t="str">
        <f>IF(AND('Mapa final'!$AY$13="Muy Baja",'Mapa final'!$BA$13="Menor"),CONCATENATE("R2C",'Mapa final'!$AL$13),"")</f>
        <v/>
      </c>
      <c r="T47" s="58" t="e">
        <f>IF(AND('Mapa final'!#REF!="Muy Baja",'Mapa final'!#REF!="Menor"),CONCATENATE("R2C",'Mapa final'!#REF!),"")</f>
        <v>#REF!</v>
      </c>
      <c r="U47" s="59" t="e">
        <f>IF(AND('Mapa final'!#REF!="Muy Baja",'Mapa final'!#REF!="Menor"),CONCATENATE("R2C",'Mapa final'!#REF!),"")</f>
        <v>#REF!</v>
      </c>
      <c r="V47" s="48" t="str">
        <f>IF(AND('Mapa final'!$AY$10="Muy Baja",'Mapa final'!$BA$10="Moderado"),CONCATENATE("R2C",'Mapa final'!$AL$10),"")</f>
        <v/>
      </c>
      <c r="W47" s="49" t="str">
        <f>IF(AND('Mapa final'!$AY$11="Muy Baja",'Mapa final'!$BA$11="Moderado"),CONCATENATE("R2C",'Mapa final'!$AL$11),"")</f>
        <v/>
      </c>
      <c r="X47" s="49" t="str">
        <f>IF(AND('Mapa final'!$AY$12="Muy Baja",'Mapa final'!$BA$12="Moderado"),CONCATENATE("R2C",'Mapa final'!$AL$12),"")</f>
        <v>R2C3</v>
      </c>
      <c r="Y47" s="49" t="str">
        <f>IF(AND('Mapa final'!$AY$13="Muy Baja",'Mapa final'!$BA$13="Moderado"),CONCATENATE("R2C",'Mapa final'!$AL$13),"")</f>
        <v>R2C4</v>
      </c>
      <c r="Z47" s="49" t="e">
        <f>IF(AND('Mapa final'!#REF!="Muy Baja",'Mapa final'!#REF!="Moderado"),CONCATENATE("R2C",'Mapa final'!#REF!),"")</f>
        <v>#REF!</v>
      </c>
      <c r="AA47" s="50" t="e">
        <f>IF(AND('Mapa final'!#REF!="Muy Baja",'Mapa final'!#REF!="Moderado"),CONCATENATE("R2C",'Mapa final'!#REF!),"")</f>
        <v>#REF!</v>
      </c>
      <c r="AB47" s="33" t="str">
        <f>IF(AND('Mapa final'!$AY$10="Muy Baja",'Mapa final'!$BA$10="Mayor"),CONCATENATE("R2C",'Mapa final'!$AL$10),"")</f>
        <v/>
      </c>
      <c r="AC47" s="34" t="str">
        <f>IF(AND('Mapa final'!$AY$11="Muy Baja",'Mapa final'!$BA$11="Mayor"),CONCATENATE("R2C",'Mapa final'!$AL$11),"")</f>
        <v>R2C2</v>
      </c>
      <c r="AD47" s="34" t="str">
        <f>IF(AND('Mapa final'!$AY$12="Muy Baja",'Mapa final'!$BA$12="Mayor"),CONCATENATE("R2C",'Mapa final'!$AL$12),"")</f>
        <v/>
      </c>
      <c r="AE47" s="34" t="str">
        <f>IF(AND('Mapa final'!$AY$13="Muy Baja",'Mapa final'!$BA$13="Mayor"),CONCATENATE("R2C",'Mapa final'!$AL$13),"")</f>
        <v/>
      </c>
      <c r="AF47" s="34" t="e">
        <f>IF(AND('Mapa final'!#REF!="Muy Baja",'Mapa final'!#REF!="Mayor"),CONCATENATE("R2C",'Mapa final'!#REF!),"")</f>
        <v>#REF!</v>
      </c>
      <c r="AG47" s="35" t="e">
        <f>IF(AND('Mapa final'!#REF!="Muy Baja",'Mapa final'!#REF!="Mayor"),CONCATENATE("R2C",'Mapa final'!#REF!),"")</f>
        <v>#REF!</v>
      </c>
      <c r="AH47" s="36" t="str">
        <f>IF(AND('Mapa final'!$AY$10="Muy Baja",'Mapa final'!$BA$10="Catastrófico"),CONCATENATE("R2C",'Mapa final'!$AL$10),"")</f>
        <v/>
      </c>
      <c r="AI47" s="37" t="str">
        <f>IF(AND('Mapa final'!$AY$11="Muy Baja",'Mapa final'!$BA$11="Catastrófico"),CONCATENATE("R2C",'Mapa final'!$AL$11),"")</f>
        <v/>
      </c>
      <c r="AJ47" s="37" t="str">
        <f>IF(AND('Mapa final'!$AY$12="Muy Baja",'Mapa final'!$BA$12="Catastrófico"),CONCATENATE("R2C",'Mapa final'!$AL$12),"")</f>
        <v/>
      </c>
      <c r="AK47" s="37" t="str">
        <f>IF(AND('Mapa final'!$AY$13="Muy Baja",'Mapa final'!$BA$13="Catastrófico"),CONCATENATE("R2C",'Mapa final'!$AL$13),"")</f>
        <v/>
      </c>
      <c r="AL47" s="37" t="e">
        <f>IF(AND('Mapa final'!#REF!="Muy Baja",'Mapa final'!#REF!="Catastrófico"),CONCATENATE("R2C",'Mapa final'!#REF!),"")</f>
        <v>#REF!</v>
      </c>
      <c r="AM47" s="38"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73"/>
      <c r="C48" s="147"/>
      <c r="D48" s="148"/>
      <c r="E48" s="159"/>
      <c r="F48" s="147"/>
      <c r="G48" s="147"/>
      <c r="H48" s="147"/>
      <c r="I48" s="148"/>
      <c r="J48" s="57" t="e">
        <f>IF(AND('Mapa final'!#REF!="Muy Baja",'Mapa final'!#REF!="Leve"),CONCATENATE("R3C",'Mapa final'!#REF!),"")</f>
        <v>#REF!</v>
      </c>
      <c r="K48" s="58" t="e">
        <f>IF(AND('Mapa final'!#REF!="Muy Baja",'Mapa final'!#REF!="Leve"),CONCATENATE("R3C",'Mapa final'!#REF!),"")</f>
        <v>#REF!</v>
      </c>
      <c r="L48" s="58" t="e">
        <f>IF(AND('Mapa final'!#REF!="Muy Baja",'Mapa final'!#REF!="Leve"),CONCATENATE("R3C",'Mapa final'!#REF!),"")</f>
        <v>#REF!</v>
      </c>
      <c r="M48" s="58" t="e">
        <f>IF(AND('Mapa final'!#REF!="Muy Baja",'Mapa final'!#REF!="Leve"),CONCATENATE("R3C",'Mapa final'!#REF!),"")</f>
        <v>#REF!</v>
      </c>
      <c r="N48" s="58" t="e">
        <f>IF(AND('Mapa final'!#REF!="Muy Baja",'Mapa final'!#REF!="Leve"),CONCATENATE("R3C",'Mapa final'!#REF!),"")</f>
        <v>#REF!</v>
      </c>
      <c r="O48" s="59" t="e">
        <f>IF(AND('Mapa final'!#REF!="Muy Baja",'Mapa final'!#REF!="Leve"),CONCATENATE("R3C",'Mapa final'!#REF!),"")</f>
        <v>#REF!</v>
      </c>
      <c r="P48" s="57" t="e">
        <f>IF(AND('Mapa final'!#REF!="Muy Baja",'Mapa final'!#REF!="Menor"),CONCATENATE("R3C",'Mapa final'!#REF!),"")</f>
        <v>#REF!</v>
      </c>
      <c r="Q48" s="58" t="e">
        <f>IF(AND('Mapa final'!#REF!="Muy Baja",'Mapa final'!#REF!="Menor"),CONCATENATE("R3C",'Mapa final'!#REF!),"")</f>
        <v>#REF!</v>
      </c>
      <c r="R48" s="58" t="e">
        <f>IF(AND('Mapa final'!#REF!="Muy Baja",'Mapa final'!#REF!="Menor"),CONCATENATE("R3C",'Mapa final'!#REF!),"")</f>
        <v>#REF!</v>
      </c>
      <c r="S48" s="58" t="e">
        <f>IF(AND('Mapa final'!#REF!="Muy Baja",'Mapa final'!#REF!="Menor"),CONCATENATE("R3C",'Mapa final'!#REF!),"")</f>
        <v>#REF!</v>
      </c>
      <c r="T48" s="58" t="e">
        <f>IF(AND('Mapa final'!#REF!="Muy Baja",'Mapa final'!#REF!="Menor"),CONCATENATE("R3C",'Mapa final'!#REF!),"")</f>
        <v>#REF!</v>
      </c>
      <c r="U48" s="59" t="e">
        <f>IF(AND('Mapa final'!#REF!="Muy Baja",'Mapa final'!#REF!="Menor"),CONCATENATE("R3C",'Mapa final'!#REF!),"")</f>
        <v>#REF!</v>
      </c>
      <c r="V48" s="48" t="e">
        <f>IF(AND('Mapa final'!#REF!="Muy Baja",'Mapa final'!#REF!="Moderado"),CONCATENATE("R3C",'Mapa final'!#REF!),"")</f>
        <v>#REF!</v>
      </c>
      <c r="W48" s="49" t="e">
        <f>IF(AND('Mapa final'!#REF!="Muy Baja",'Mapa final'!#REF!="Moderado"),CONCATENATE("R3C",'Mapa final'!#REF!),"")</f>
        <v>#REF!</v>
      </c>
      <c r="X48" s="49" t="e">
        <f>IF(AND('Mapa final'!#REF!="Muy Baja",'Mapa final'!#REF!="Moderado"),CONCATENATE("R3C",'Mapa final'!#REF!),"")</f>
        <v>#REF!</v>
      </c>
      <c r="Y48" s="49" t="e">
        <f>IF(AND('Mapa final'!#REF!="Muy Baja",'Mapa final'!#REF!="Moderado"),CONCATENATE("R3C",'Mapa final'!#REF!),"")</f>
        <v>#REF!</v>
      </c>
      <c r="Z48" s="49" t="e">
        <f>IF(AND('Mapa final'!#REF!="Muy Baja",'Mapa final'!#REF!="Moderado"),CONCATENATE("R3C",'Mapa final'!#REF!),"")</f>
        <v>#REF!</v>
      </c>
      <c r="AA48" s="50" t="e">
        <f>IF(AND('Mapa final'!#REF!="Muy Baja",'Mapa final'!#REF!="Moderado"),CONCATENATE("R3C",'Mapa final'!#REF!),"")</f>
        <v>#REF!</v>
      </c>
      <c r="AB48" s="33" t="e">
        <f>IF(AND('Mapa final'!#REF!="Muy Baja",'Mapa final'!#REF!="Mayor"),CONCATENATE("R3C",'Mapa final'!#REF!),"")</f>
        <v>#REF!</v>
      </c>
      <c r="AC48" s="34" t="e">
        <f>IF(AND('Mapa final'!#REF!="Muy Baja",'Mapa final'!#REF!="Mayor"),CONCATENATE("R3C",'Mapa final'!#REF!),"")</f>
        <v>#REF!</v>
      </c>
      <c r="AD48" s="34" t="e">
        <f>IF(AND('Mapa final'!#REF!="Muy Baja",'Mapa final'!#REF!="Mayor"),CONCATENATE("R3C",'Mapa final'!#REF!),"")</f>
        <v>#REF!</v>
      </c>
      <c r="AE48" s="34" t="e">
        <f>IF(AND('Mapa final'!#REF!="Muy Baja",'Mapa final'!#REF!="Mayor"),CONCATENATE("R3C",'Mapa final'!#REF!),"")</f>
        <v>#REF!</v>
      </c>
      <c r="AF48" s="34" t="e">
        <f>IF(AND('Mapa final'!#REF!="Muy Baja",'Mapa final'!#REF!="Mayor"),CONCATENATE("R3C",'Mapa final'!#REF!),"")</f>
        <v>#REF!</v>
      </c>
      <c r="AG48" s="35" t="e">
        <f>IF(AND('Mapa final'!#REF!="Muy Baja",'Mapa final'!#REF!="Mayor"),CONCATENATE("R3C",'Mapa final'!#REF!),"")</f>
        <v>#REF!</v>
      </c>
      <c r="AH48" s="36" t="e">
        <f>IF(AND('Mapa final'!#REF!="Muy Baja",'Mapa final'!#REF!="Catastrófico"),CONCATENATE("R3C",'Mapa final'!#REF!),"")</f>
        <v>#REF!</v>
      </c>
      <c r="AI48" s="37" t="e">
        <f>IF(AND('Mapa final'!#REF!="Muy Baja",'Mapa final'!#REF!="Catastrófico"),CONCATENATE("R3C",'Mapa final'!#REF!),"")</f>
        <v>#REF!</v>
      </c>
      <c r="AJ48" s="37" t="e">
        <f>IF(AND('Mapa final'!#REF!="Muy Baja",'Mapa final'!#REF!="Catastrófico"),CONCATENATE("R3C",'Mapa final'!#REF!),"")</f>
        <v>#REF!</v>
      </c>
      <c r="AK48" s="37" t="e">
        <f>IF(AND('Mapa final'!#REF!="Muy Baja",'Mapa final'!#REF!="Catastrófico"),CONCATENATE("R3C",'Mapa final'!#REF!),"")</f>
        <v>#REF!</v>
      </c>
      <c r="AL48" s="37" t="e">
        <f>IF(AND('Mapa final'!#REF!="Muy Baja",'Mapa final'!#REF!="Catastrófico"),CONCATENATE("R3C",'Mapa final'!#REF!),"")</f>
        <v>#REF!</v>
      </c>
      <c r="AM48" s="38"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73"/>
      <c r="C49" s="147"/>
      <c r="D49" s="148"/>
      <c r="E49" s="159"/>
      <c r="F49" s="147"/>
      <c r="G49" s="147"/>
      <c r="H49" s="147"/>
      <c r="I49" s="148"/>
      <c r="J49" s="57" t="e">
        <f>IF(AND('Mapa final'!#REF!="Muy Baja",'Mapa final'!#REF!="Leve"),CONCATENATE("R4C",'Mapa final'!#REF!),"")</f>
        <v>#REF!</v>
      </c>
      <c r="K49" s="58" t="e">
        <f>IF(AND('Mapa final'!#REF!="Muy Baja",'Mapa final'!#REF!="Leve"),CONCATENATE("R4C",'Mapa final'!#REF!),"")</f>
        <v>#REF!</v>
      </c>
      <c r="L49" s="58" t="e">
        <f>IF(AND('Mapa final'!#REF!="Muy Baja",'Mapa final'!#REF!="Leve"),CONCATENATE("R4C",'Mapa final'!#REF!),"")</f>
        <v>#REF!</v>
      </c>
      <c r="M49" s="58" t="e">
        <f>IF(AND('Mapa final'!#REF!="Muy Baja",'Mapa final'!#REF!="Leve"),CONCATENATE("R4C",'Mapa final'!#REF!),"")</f>
        <v>#REF!</v>
      </c>
      <c r="N49" s="58" t="e">
        <f>IF(AND('Mapa final'!#REF!="Muy Baja",'Mapa final'!#REF!="Leve"),CONCATENATE("R4C",'Mapa final'!#REF!),"")</f>
        <v>#REF!</v>
      </c>
      <c r="O49" s="59" t="e">
        <f>IF(AND('Mapa final'!#REF!="Muy Baja",'Mapa final'!#REF!="Leve"),CONCATENATE("R4C",'Mapa final'!#REF!),"")</f>
        <v>#REF!</v>
      </c>
      <c r="P49" s="57" t="e">
        <f>IF(AND('Mapa final'!#REF!="Muy Baja",'Mapa final'!#REF!="Menor"),CONCATENATE("R4C",'Mapa final'!#REF!),"")</f>
        <v>#REF!</v>
      </c>
      <c r="Q49" s="58" t="e">
        <f>IF(AND('Mapa final'!#REF!="Muy Baja",'Mapa final'!#REF!="Menor"),CONCATENATE("R4C",'Mapa final'!#REF!),"")</f>
        <v>#REF!</v>
      </c>
      <c r="R49" s="58" t="e">
        <f>IF(AND('Mapa final'!#REF!="Muy Baja",'Mapa final'!#REF!="Menor"),CONCATENATE("R4C",'Mapa final'!#REF!),"")</f>
        <v>#REF!</v>
      </c>
      <c r="S49" s="58" t="e">
        <f>IF(AND('Mapa final'!#REF!="Muy Baja",'Mapa final'!#REF!="Menor"),CONCATENATE("R4C",'Mapa final'!#REF!),"")</f>
        <v>#REF!</v>
      </c>
      <c r="T49" s="58" t="e">
        <f>IF(AND('Mapa final'!#REF!="Muy Baja",'Mapa final'!#REF!="Menor"),CONCATENATE("R4C",'Mapa final'!#REF!),"")</f>
        <v>#REF!</v>
      </c>
      <c r="U49" s="59" t="e">
        <f>IF(AND('Mapa final'!#REF!="Muy Baja",'Mapa final'!#REF!="Menor"),CONCATENATE("R4C",'Mapa final'!#REF!),"")</f>
        <v>#REF!</v>
      </c>
      <c r="V49" s="48" t="e">
        <f>IF(AND('Mapa final'!#REF!="Muy Baja",'Mapa final'!#REF!="Moderado"),CONCATENATE("R4C",'Mapa final'!#REF!),"")</f>
        <v>#REF!</v>
      </c>
      <c r="W49" s="49" t="e">
        <f>IF(AND('Mapa final'!#REF!="Muy Baja",'Mapa final'!#REF!="Moderado"),CONCATENATE("R4C",'Mapa final'!#REF!),"")</f>
        <v>#REF!</v>
      </c>
      <c r="X49" s="49" t="e">
        <f>IF(AND('Mapa final'!#REF!="Muy Baja",'Mapa final'!#REF!="Moderado"),CONCATENATE("R4C",'Mapa final'!#REF!),"")</f>
        <v>#REF!</v>
      </c>
      <c r="Y49" s="49" t="e">
        <f>IF(AND('Mapa final'!#REF!="Muy Baja",'Mapa final'!#REF!="Moderado"),CONCATENATE("R4C",'Mapa final'!#REF!),"")</f>
        <v>#REF!</v>
      </c>
      <c r="Z49" s="49" t="e">
        <f>IF(AND('Mapa final'!#REF!="Muy Baja",'Mapa final'!#REF!="Moderado"),CONCATENATE("R4C",'Mapa final'!#REF!),"")</f>
        <v>#REF!</v>
      </c>
      <c r="AA49" s="50" t="e">
        <f>IF(AND('Mapa final'!#REF!="Muy Baja",'Mapa final'!#REF!="Moderado"),CONCATENATE("R4C",'Mapa final'!#REF!),"")</f>
        <v>#REF!</v>
      </c>
      <c r="AB49" s="33" t="e">
        <f>IF(AND('Mapa final'!#REF!="Muy Baja",'Mapa final'!#REF!="Mayor"),CONCATENATE("R4C",'Mapa final'!#REF!),"")</f>
        <v>#REF!</v>
      </c>
      <c r="AC49" s="34" t="e">
        <f>IF(AND('Mapa final'!#REF!="Muy Baja",'Mapa final'!#REF!="Mayor"),CONCATENATE("R4C",'Mapa final'!#REF!),"")</f>
        <v>#REF!</v>
      </c>
      <c r="AD49" s="34" t="e">
        <f>IF(AND('Mapa final'!#REF!="Muy Baja",'Mapa final'!#REF!="Mayor"),CONCATENATE("R4C",'Mapa final'!#REF!),"")</f>
        <v>#REF!</v>
      </c>
      <c r="AE49" s="34" t="e">
        <f>IF(AND('Mapa final'!#REF!="Muy Baja",'Mapa final'!#REF!="Mayor"),CONCATENATE("R4C",'Mapa final'!#REF!),"")</f>
        <v>#REF!</v>
      </c>
      <c r="AF49" s="34" t="e">
        <f>IF(AND('Mapa final'!#REF!="Muy Baja",'Mapa final'!#REF!="Mayor"),CONCATENATE("R4C",'Mapa final'!#REF!),"")</f>
        <v>#REF!</v>
      </c>
      <c r="AG49" s="35" t="e">
        <f>IF(AND('Mapa final'!#REF!="Muy Baja",'Mapa final'!#REF!="Mayor"),CONCATENATE("R4C",'Mapa final'!#REF!),"")</f>
        <v>#REF!</v>
      </c>
      <c r="AH49" s="36" t="e">
        <f>IF(AND('Mapa final'!#REF!="Muy Baja",'Mapa final'!#REF!="Catastrófico"),CONCATENATE("R4C",'Mapa final'!#REF!),"")</f>
        <v>#REF!</v>
      </c>
      <c r="AI49" s="37" t="e">
        <f>IF(AND('Mapa final'!#REF!="Muy Baja",'Mapa final'!#REF!="Catastrófico"),CONCATENATE("R4C",'Mapa final'!#REF!),"")</f>
        <v>#REF!</v>
      </c>
      <c r="AJ49" s="37" t="e">
        <f>IF(AND('Mapa final'!#REF!="Muy Baja",'Mapa final'!#REF!="Catastrófico"),CONCATENATE("R4C",'Mapa final'!#REF!),"")</f>
        <v>#REF!</v>
      </c>
      <c r="AK49" s="37" t="e">
        <f>IF(AND('Mapa final'!#REF!="Muy Baja",'Mapa final'!#REF!="Catastrófico"),CONCATENATE("R4C",'Mapa final'!#REF!),"")</f>
        <v>#REF!</v>
      </c>
      <c r="AL49" s="37" t="e">
        <f>IF(AND('Mapa final'!#REF!="Muy Baja",'Mapa final'!#REF!="Catastrófico"),CONCATENATE("R4C",'Mapa final'!#REF!),"")</f>
        <v>#REF!</v>
      </c>
      <c r="AM49" s="38"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73"/>
      <c r="C50" s="147"/>
      <c r="D50" s="148"/>
      <c r="E50" s="159"/>
      <c r="F50" s="147"/>
      <c r="G50" s="147"/>
      <c r="H50" s="147"/>
      <c r="I50" s="148"/>
      <c r="J50" s="57" t="e">
        <f>IF(AND('Mapa final'!#REF!="Muy Baja",'Mapa final'!#REF!="Leve"),CONCATENATE("R5C",'Mapa final'!#REF!),"")</f>
        <v>#REF!</v>
      </c>
      <c r="K50" s="58" t="e">
        <f>IF(AND('Mapa final'!#REF!="Muy Baja",'Mapa final'!#REF!="Leve"),CONCATENATE("R5C",'Mapa final'!#REF!),"")</f>
        <v>#REF!</v>
      </c>
      <c r="L50" s="58" t="e">
        <f>IF(AND('Mapa final'!#REF!="Muy Baja",'Mapa final'!#REF!="Leve"),CONCATENATE("R5C",'Mapa final'!#REF!),"")</f>
        <v>#REF!</v>
      </c>
      <c r="M50" s="58" t="e">
        <f>IF(AND('Mapa final'!#REF!="Muy Baja",'Mapa final'!#REF!="Leve"),CONCATENATE("R5C",'Mapa final'!#REF!),"")</f>
        <v>#REF!</v>
      </c>
      <c r="N50" s="58" t="e">
        <f>IF(AND('Mapa final'!#REF!="Muy Baja",'Mapa final'!#REF!="Leve"),CONCATENATE("R5C",'Mapa final'!#REF!),"")</f>
        <v>#REF!</v>
      </c>
      <c r="O50" s="59" t="e">
        <f>IF(AND('Mapa final'!#REF!="Muy Baja",'Mapa final'!#REF!="Leve"),CONCATENATE("R5C",'Mapa final'!#REF!),"")</f>
        <v>#REF!</v>
      </c>
      <c r="P50" s="57" t="e">
        <f>IF(AND('Mapa final'!#REF!="Muy Baja",'Mapa final'!#REF!="Menor"),CONCATENATE("R5C",'Mapa final'!#REF!),"")</f>
        <v>#REF!</v>
      </c>
      <c r="Q50" s="58" t="e">
        <f>IF(AND('Mapa final'!#REF!="Muy Baja",'Mapa final'!#REF!="Menor"),CONCATENATE("R5C",'Mapa final'!#REF!),"")</f>
        <v>#REF!</v>
      </c>
      <c r="R50" s="58" t="e">
        <f>IF(AND('Mapa final'!#REF!="Muy Baja",'Mapa final'!#REF!="Menor"),CONCATENATE("R5C",'Mapa final'!#REF!),"")</f>
        <v>#REF!</v>
      </c>
      <c r="S50" s="58" t="e">
        <f>IF(AND('Mapa final'!#REF!="Muy Baja",'Mapa final'!#REF!="Menor"),CONCATENATE("R5C",'Mapa final'!#REF!),"")</f>
        <v>#REF!</v>
      </c>
      <c r="T50" s="58" t="e">
        <f>IF(AND('Mapa final'!#REF!="Muy Baja",'Mapa final'!#REF!="Menor"),CONCATENATE("R5C",'Mapa final'!#REF!),"")</f>
        <v>#REF!</v>
      </c>
      <c r="U50" s="59" t="e">
        <f>IF(AND('Mapa final'!#REF!="Muy Baja",'Mapa final'!#REF!="Menor"),CONCATENATE("R5C",'Mapa final'!#REF!),"")</f>
        <v>#REF!</v>
      </c>
      <c r="V50" s="48" t="e">
        <f>IF(AND('Mapa final'!#REF!="Muy Baja",'Mapa final'!#REF!="Moderado"),CONCATENATE("R5C",'Mapa final'!#REF!),"")</f>
        <v>#REF!</v>
      </c>
      <c r="W50" s="49" t="e">
        <f>IF(AND('Mapa final'!#REF!="Muy Baja",'Mapa final'!#REF!="Moderado"),CONCATENATE("R5C",'Mapa final'!#REF!),"")</f>
        <v>#REF!</v>
      </c>
      <c r="X50" s="49" t="e">
        <f>IF(AND('Mapa final'!#REF!="Muy Baja",'Mapa final'!#REF!="Moderado"),CONCATENATE("R5C",'Mapa final'!#REF!),"")</f>
        <v>#REF!</v>
      </c>
      <c r="Y50" s="49" t="e">
        <f>IF(AND('Mapa final'!#REF!="Muy Baja",'Mapa final'!#REF!="Moderado"),CONCATENATE("R5C",'Mapa final'!#REF!),"")</f>
        <v>#REF!</v>
      </c>
      <c r="Z50" s="49" t="e">
        <f>IF(AND('Mapa final'!#REF!="Muy Baja",'Mapa final'!#REF!="Moderado"),CONCATENATE("R5C",'Mapa final'!#REF!),"")</f>
        <v>#REF!</v>
      </c>
      <c r="AA50" s="50" t="e">
        <f>IF(AND('Mapa final'!#REF!="Muy Baja",'Mapa final'!#REF!="Moderado"),CONCATENATE("R5C",'Mapa final'!#REF!),"")</f>
        <v>#REF!</v>
      </c>
      <c r="AB50" s="33" t="e">
        <f>IF(AND('Mapa final'!#REF!="Muy Baja",'Mapa final'!#REF!="Mayor"),CONCATENATE("R5C",'Mapa final'!#REF!),"")</f>
        <v>#REF!</v>
      </c>
      <c r="AC50" s="34" t="e">
        <f>IF(AND('Mapa final'!#REF!="Muy Baja",'Mapa final'!#REF!="Mayor"),CONCATENATE("R5C",'Mapa final'!#REF!),"")</f>
        <v>#REF!</v>
      </c>
      <c r="AD50" s="34" t="e">
        <f>IF(AND('Mapa final'!#REF!="Muy Baja",'Mapa final'!#REF!="Mayor"),CONCATENATE("R5C",'Mapa final'!#REF!),"")</f>
        <v>#REF!</v>
      </c>
      <c r="AE50" s="34" t="e">
        <f>IF(AND('Mapa final'!#REF!="Muy Baja",'Mapa final'!#REF!="Mayor"),CONCATENATE("R5C",'Mapa final'!#REF!),"")</f>
        <v>#REF!</v>
      </c>
      <c r="AF50" s="34" t="e">
        <f>IF(AND('Mapa final'!#REF!="Muy Baja",'Mapa final'!#REF!="Mayor"),CONCATENATE("R5C",'Mapa final'!#REF!),"")</f>
        <v>#REF!</v>
      </c>
      <c r="AG50" s="35" t="e">
        <f>IF(AND('Mapa final'!#REF!="Muy Baja",'Mapa final'!#REF!="Mayor"),CONCATENATE("R5C",'Mapa final'!#REF!),"")</f>
        <v>#REF!</v>
      </c>
      <c r="AH50" s="36" t="e">
        <f>IF(AND('Mapa final'!#REF!="Muy Baja",'Mapa final'!#REF!="Catastrófico"),CONCATENATE("R5C",'Mapa final'!#REF!),"")</f>
        <v>#REF!</v>
      </c>
      <c r="AI50" s="37" t="e">
        <f>IF(AND('Mapa final'!#REF!="Muy Baja",'Mapa final'!#REF!="Catastrófico"),CONCATENATE("R5C",'Mapa final'!#REF!),"")</f>
        <v>#REF!</v>
      </c>
      <c r="AJ50" s="37" t="e">
        <f>IF(AND('Mapa final'!#REF!="Muy Baja",'Mapa final'!#REF!="Catastrófico"),CONCATENATE("R5C",'Mapa final'!#REF!),"")</f>
        <v>#REF!</v>
      </c>
      <c r="AK50" s="37" t="e">
        <f>IF(AND('Mapa final'!#REF!="Muy Baja",'Mapa final'!#REF!="Catastrófico"),CONCATENATE("R5C",'Mapa final'!#REF!),"")</f>
        <v>#REF!</v>
      </c>
      <c r="AL50" s="37" t="e">
        <f>IF(AND('Mapa final'!#REF!="Muy Baja",'Mapa final'!#REF!="Catastrófico"),CONCATENATE("R5C",'Mapa final'!#REF!),"")</f>
        <v>#REF!</v>
      </c>
      <c r="AM50" s="38"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73"/>
      <c r="C51" s="147"/>
      <c r="D51" s="148"/>
      <c r="E51" s="159"/>
      <c r="F51" s="147"/>
      <c r="G51" s="147"/>
      <c r="H51" s="147"/>
      <c r="I51" s="148"/>
      <c r="J51" s="57" t="e">
        <f>IF(AND('Mapa final'!#REF!="Muy Baja",'Mapa final'!#REF!="Leve"),CONCATENATE("R6C",'Mapa final'!#REF!),"")</f>
        <v>#REF!</v>
      </c>
      <c r="K51" s="58" t="e">
        <f>IF(AND('Mapa final'!#REF!="Muy Baja",'Mapa final'!#REF!="Leve"),CONCATENATE("R6C",'Mapa final'!#REF!),"")</f>
        <v>#REF!</v>
      </c>
      <c r="L51" s="58" t="e">
        <f>IF(AND('Mapa final'!#REF!="Muy Baja",'Mapa final'!#REF!="Leve"),CONCATENATE("R6C",'Mapa final'!#REF!),"")</f>
        <v>#REF!</v>
      </c>
      <c r="M51" s="58" t="e">
        <f>IF(AND('Mapa final'!#REF!="Muy Baja",'Mapa final'!#REF!="Leve"),CONCATENATE("R6C",'Mapa final'!#REF!),"")</f>
        <v>#REF!</v>
      </c>
      <c r="N51" s="58" t="e">
        <f>IF(AND('Mapa final'!#REF!="Muy Baja",'Mapa final'!#REF!="Leve"),CONCATENATE("R6C",'Mapa final'!#REF!),"")</f>
        <v>#REF!</v>
      </c>
      <c r="O51" s="59" t="e">
        <f>IF(AND('Mapa final'!#REF!="Muy Baja",'Mapa final'!#REF!="Leve"),CONCATENATE("R6C",'Mapa final'!#REF!),"")</f>
        <v>#REF!</v>
      </c>
      <c r="P51" s="57" t="e">
        <f>IF(AND('Mapa final'!#REF!="Muy Baja",'Mapa final'!#REF!="Menor"),CONCATENATE("R6C",'Mapa final'!#REF!),"")</f>
        <v>#REF!</v>
      </c>
      <c r="Q51" s="58" t="e">
        <f>IF(AND('Mapa final'!#REF!="Muy Baja",'Mapa final'!#REF!="Menor"),CONCATENATE("R6C",'Mapa final'!#REF!),"")</f>
        <v>#REF!</v>
      </c>
      <c r="R51" s="58" t="e">
        <f>IF(AND('Mapa final'!#REF!="Muy Baja",'Mapa final'!#REF!="Menor"),CONCATENATE("R6C",'Mapa final'!#REF!),"")</f>
        <v>#REF!</v>
      </c>
      <c r="S51" s="58" t="e">
        <f>IF(AND('Mapa final'!#REF!="Muy Baja",'Mapa final'!#REF!="Menor"),CONCATENATE("R6C",'Mapa final'!#REF!),"")</f>
        <v>#REF!</v>
      </c>
      <c r="T51" s="58" t="e">
        <f>IF(AND('Mapa final'!#REF!="Muy Baja",'Mapa final'!#REF!="Menor"),CONCATENATE("R6C",'Mapa final'!#REF!),"")</f>
        <v>#REF!</v>
      </c>
      <c r="U51" s="59" t="e">
        <f>IF(AND('Mapa final'!#REF!="Muy Baja",'Mapa final'!#REF!="Menor"),CONCATENATE("R6C",'Mapa final'!#REF!),"")</f>
        <v>#REF!</v>
      </c>
      <c r="V51" s="48" t="e">
        <f>IF(AND('Mapa final'!#REF!="Muy Baja",'Mapa final'!#REF!="Moderado"),CONCATENATE("R6C",'Mapa final'!#REF!),"")</f>
        <v>#REF!</v>
      </c>
      <c r="W51" s="49" t="e">
        <f>IF(AND('Mapa final'!#REF!="Muy Baja",'Mapa final'!#REF!="Moderado"),CONCATENATE("R6C",'Mapa final'!#REF!),"")</f>
        <v>#REF!</v>
      </c>
      <c r="X51" s="49" t="e">
        <f>IF(AND('Mapa final'!#REF!="Muy Baja",'Mapa final'!#REF!="Moderado"),CONCATENATE("R6C",'Mapa final'!#REF!),"")</f>
        <v>#REF!</v>
      </c>
      <c r="Y51" s="49" t="e">
        <f>IF(AND('Mapa final'!#REF!="Muy Baja",'Mapa final'!#REF!="Moderado"),CONCATENATE("R6C",'Mapa final'!#REF!),"")</f>
        <v>#REF!</v>
      </c>
      <c r="Z51" s="49" t="e">
        <f>IF(AND('Mapa final'!#REF!="Muy Baja",'Mapa final'!#REF!="Moderado"),CONCATENATE("R6C",'Mapa final'!#REF!),"")</f>
        <v>#REF!</v>
      </c>
      <c r="AA51" s="50" t="e">
        <f>IF(AND('Mapa final'!#REF!="Muy Baja",'Mapa final'!#REF!="Moderado"),CONCATENATE("R6C",'Mapa final'!#REF!),"")</f>
        <v>#REF!</v>
      </c>
      <c r="AB51" s="33" t="e">
        <f>IF(AND('Mapa final'!#REF!="Muy Baja",'Mapa final'!#REF!="Mayor"),CONCATENATE("R6C",'Mapa final'!#REF!),"")</f>
        <v>#REF!</v>
      </c>
      <c r="AC51" s="34" t="e">
        <f>IF(AND('Mapa final'!#REF!="Muy Baja",'Mapa final'!#REF!="Mayor"),CONCATENATE("R6C",'Mapa final'!#REF!),"")</f>
        <v>#REF!</v>
      </c>
      <c r="AD51" s="34" t="e">
        <f>IF(AND('Mapa final'!#REF!="Muy Baja",'Mapa final'!#REF!="Mayor"),CONCATENATE("R6C",'Mapa final'!#REF!),"")</f>
        <v>#REF!</v>
      </c>
      <c r="AE51" s="34" t="e">
        <f>IF(AND('Mapa final'!#REF!="Muy Baja",'Mapa final'!#REF!="Mayor"),CONCATENATE("R6C",'Mapa final'!#REF!),"")</f>
        <v>#REF!</v>
      </c>
      <c r="AF51" s="34" t="e">
        <f>IF(AND('Mapa final'!#REF!="Muy Baja",'Mapa final'!#REF!="Mayor"),CONCATENATE("R6C",'Mapa final'!#REF!),"")</f>
        <v>#REF!</v>
      </c>
      <c r="AG51" s="35" t="e">
        <f>IF(AND('Mapa final'!#REF!="Muy Baja",'Mapa final'!#REF!="Mayor"),CONCATENATE("R6C",'Mapa final'!#REF!),"")</f>
        <v>#REF!</v>
      </c>
      <c r="AH51" s="36" t="e">
        <f>IF(AND('Mapa final'!#REF!="Muy Baja",'Mapa final'!#REF!="Catastrófico"),CONCATENATE("R6C",'Mapa final'!#REF!),"")</f>
        <v>#REF!</v>
      </c>
      <c r="AI51" s="37" t="e">
        <f>IF(AND('Mapa final'!#REF!="Muy Baja",'Mapa final'!#REF!="Catastrófico"),CONCATENATE("R6C",'Mapa final'!#REF!),"")</f>
        <v>#REF!</v>
      </c>
      <c r="AJ51" s="37" t="e">
        <f>IF(AND('Mapa final'!#REF!="Muy Baja",'Mapa final'!#REF!="Catastrófico"),CONCATENATE("R6C",'Mapa final'!#REF!),"")</f>
        <v>#REF!</v>
      </c>
      <c r="AK51" s="37" t="e">
        <f>IF(AND('Mapa final'!#REF!="Muy Baja",'Mapa final'!#REF!="Catastrófico"),CONCATENATE("R6C",'Mapa final'!#REF!),"")</f>
        <v>#REF!</v>
      </c>
      <c r="AL51" s="37" t="e">
        <f>IF(AND('Mapa final'!#REF!="Muy Baja",'Mapa final'!#REF!="Catastrófico"),CONCATENATE("R6C",'Mapa final'!#REF!),"")</f>
        <v>#REF!</v>
      </c>
      <c r="AM51" s="38"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73"/>
      <c r="C52" s="147"/>
      <c r="D52" s="148"/>
      <c r="E52" s="159"/>
      <c r="F52" s="147"/>
      <c r="G52" s="147"/>
      <c r="H52" s="147"/>
      <c r="I52" s="148"/>
      <c r="J52" s="57" t="e">
        <f>IF(AND('Mapa final'!#REF!="Muy Baja",'Mapa final'!#REF!="Leve"),CONCATENATE("R7C",'Mapa final'!#REF!),"")</f>
        <v>#REF!</v>
      </c>
      <c r="K52" s="58" t="e">
        <f>IF(AND('Mapa final'!#REF!="Muy Baja",'Mapa final'!#REF!="Leve"),CONCATENATE("R7C",'Mapa final'!#REF!),"")</f>
        <v>#REF!</v>
      </c>
      <c r="L52" s="58" t="e">
        <f>IF(AND('Mapa final'!#REF!="Muy Baja",'Mapa final'!#REF!="Leve"),CONCATENATE("R7C",'Mapa final'!#REF!),"")</f>
        <v>#REF!</v>
      </c>
      <c r="M52" s="58" t="e">
        <f>IF(AND('Mapa final'!#REF!="Muy Baja",'Mapa final'!#REF!="Leve"),CONCATENATE("R7C",'Mapa final'!#REF!),"")</f>
        <v>#REF!</v>
      </c>
      <c r="N52" s="58" t="e">
        <f>IF(AND('Mapa final'!#REF!="Muy Baja",'Mapa final'!#REF!="Leve"),CONCATENATE("R7C",'Mapa final'!#REF!),"")</f>
        <v>#REF!</v>
      </c>
      <c r="O52" s="59" t="e">
        <f>IF(AND('Mapa final'!#REF!="Muy Baja",'Mapa final'!#REF!="Leve"),CONCATENATE("R7C",'Mapa final'!#REF!),"")</f>
        <v>#REF!</v>
      </c>
      <c r="P52" s="57" t="e">
        <f>IF(AND('Mapa final'!#REF!="Muy Baja",'Mapa final'!#REF!="Menor"),CONCATENATE("R7C",'Mapa final'!#REF!),"")</f>
        <v>#REF!</v>
      </c>
      <c r="Q52" s="58" t="e">
        <f>IF(AND('Mapa final'!#REF!="Muy Baja",'Mapa final'!#REF!="Menor"),CONCATENATE("R7C",'Mapa final'!#REF!),"")</f>
        <v>#REF!</v>
      </c>
      <c r="R52" s="58" t="e">
        <f>IF(AND('Mapa final'!#REF!="Muy Baja",'Mapa final'!#REF!="Menor"),CONCATENATE("R7C",'Mapa final'!#REF!),"")</f>
        <v>#REF!</v>
      </c>
      <c r="S52" s="58" t="e">
        <f>IF(AND('Mapa final'!#REF!="Muy Baja",'Mapa final'!#REF!="Menor"),CONCATENATE("R7C",'Mapa final'!#REF!),"")</f>
        <v>#REF!</v>
      </c>
      <c r="T52" s="58" t="e">
        <f>IF(AND('Mapa final'!#REF!="Muy Baja",'Mapa final'!#REF!="Menor"),CONCATENATE("R7C",'Mapa final'!#REF!),"")</f>
        <v>#REF!</v>
      </c>
      <c r="U52" s="59" t="e">
        <f>IF(AND('Mapa final'!#REF!="Muy Baja",'Mapa final'!#REF!="Menor"),CONCATENATE("R7C",'Mapa final'!#REF!),"")</f>
        <v>#REF!</v>
      </c>
      <c r="V52" s="48" t="e">
        <f>IF(AND('Mapa final'!#REF!="Muy Baja",'Mapa final'!#REF!="Moderado"),CONCATENATE("R7C",'Mapa final'!#REF!),"")</f>
        <v>#REF!</v>
      </c>
      <c r="W52" s="49" t="e">
        <f>IF(AND('Mapa final'!#REF!="Muy Baja",'Mapa final'!#REF!="Moderado"),CONCATENATE("R7C",'Mapa final'!#REF!),"")</f>
        <v>#REF!</v>
      </c>
      <c r="X52" s="49" t="e">
        <f>IF(AND('Mapa final'!#REF!="Muy Baja",'Mapa final'!#REF!="Moderado"),CONCATENATE("R7C",'Mapa final'!#REF!),"")</f>
        <v>#REF!</v>
      </c>
      <c r="Y52" s="49" t="e">
        <f>IF(AND('Mapa final'!#REF!="Muy Baja",'Mapa final'!#REF!="Moderado"),CONCATENATE("R7C",'Mapa final'!#REF!),"")</f>
        <v>#REF!</v>
      </c>
      <c r="Z52" s="49" t="e">
        <f>IF(AND('Mapa final'!#REF!="Muy Baja",'Mapa final'!#REF!="Moderado"),CONCATENATE("R7C",'Mapa final'!#REF!),"")</f>
        <v>#REF!</v>
      </c>
      <c r="AA52" s="50" t="e">
        <f>IF(AND('Mapa final'!#REF!="Muy Baja",'Mapa final'!#REF!="Moderado"),CONCATENATE("R7C",'Mapa final'!#REF!),"")</f>
        <v>#REF!</v>
      </c>
      <c r="AB52" s="33" t="e">
        <f>IF(AND('Mapa final'!#REF!="Muy Baja",'Mapa final'!#REF!="Mayor"),CONCATENATE("R7C",'Mapa final'!#REF!),"")</f>
        <v>#REF!</v>
      </c>
      <c r="AC52" s="34" t="e">
        <f>IF(AND('Mapa final'!#REF!="Muy Baja",'Mapa final'!#REF!="Mayor"),CONCATENATE("R7C",'Mapa final'!#REF!),"")</f>
        <v>#REF!</v>
      </c>
      <c r="AD52" s="34" t="e">
        <f>IF(AND('Mapa final'!#REF!="Muy Baja",'Mapa final'!#REF!="Mayor"),CONCATENATE("R7C",'Mapa final'!#REF!),"")</f>
        <v>#REF!</v>
      </c>
      <c r="AE52" s="34" t="e">
        <f>IF(AND('Mapa final'!#REF!="Muy Baja",'Mapa final'!#REF!="Mayor"),CONCATENATE("R7C",'Mapa final'!#REF!),"")</f>
        <v>#REF!</v>
      </c>
      <c r="AF52" s="34" t="e">
        <f>IF(AND('Mapa final'!#REF!="Muy Baja",'Mapa final'!#REF!="Mayor"),CONCATENATE("R7C",'Mapa final'!#REF!),"")</f>
        <v>#REF!</v>
      </c>
      <c r="AG52" s="35" t="e">
        <f>IF(AND('Mapa final'!#REF!="Muy Baja",'Mapa final'!#REF!="Mayor"),CONCATENATE("R7C",'Mapa final'!#REF!),"")</f>
        <v>#REF!</v>
      </c>
      <c r="AH52" s="36" t="e">
        <f>IF(AND('Mapa final'!#REF!="Muy Baja",'Mapa final'!#REF!="Catastrófico"),CONCATENATE("R7C",'Mapa final'!#REF!),"")</f>
        <v>#REF!</v>
      </c>
      <c r="AI52" s="37" t="e">
        <f>IF(AND('Mapa final'!#REF!="Muy Baja",'Mapa final'!#REF!="Catastrófico"),CONCATENATE("R7C",'Mapa final'!#REF!),"")</f>
        <v>#REF!</v>
      </c>
      <c r="AJ52" s="37" t="e">
        <f>IF(AND('Mapa final'!#REF!="Muy Baja",'Mapa final'!#REF!="Catastrófico"),CONCATENATE("R7C",'Mapa final'!#REF!),"")</f>
        <v>#REF!</v>
      </c>
      <c r="AK52" s="37" t="e">
        <f>IF(AND('Mapa final'!#REF!="Muy Baja",'Mapa final'!#REF!="Catastrófico"),CONCATENATE("R7C",'Mapa final'!#REF!),"")</f>
        <v>#REF!</v>
      </c>
      <c r="AL52" s="37" t="e">
        <f>IF(AND('Mapa final'!#REF!="Muy Baja",'Mapa final'!#REF!="Catastrófico"),CONCATENATE("R7C",'Mapa final'!#REF!),"")</f>
        <v>#REF!</v>
      </c>
      <c r="AM52" s="38"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73"/>
      <c r="C53" s="147"/>
      <c r="D53" s="148"/>
      <c r="E53" s="159"/>
      <c r="F53" s="147"/>
      <c r="G53" s="147"/>
      <c r="H53" s="147"/>
      <c r="I53" s="148"/>
      <c r="J53" s="57" t="e">
        <f>IF(AND('Mapa final'!#REF!="Muy Baja",'Mapa final'!#REF!="Leve"),CONCATENATE("R8C",'Mapa final'!#REF!),"")</f>
        <v>#REF!</v>
      </c>
      <c r="K53" s="58" t="e">
        <f>IF(AND('Mapa final'!#REF!="Muy Baja",'Mapa final'!#REF!="Leve"),CONCATENATE("R8C",'Mapa final'!#REF!),"")</f>
        <v>#REF!</v>
      </c>
      <c r="L53" s="58" t="e">
        <f>IF(AND('Mapa final'!#REF!="Muy Baja",'Mapa final'!#REF!="Leve"),CONCATENATE("R8C",'Mapa final'!#REF!),"")</f>
        <v>#REF!</v>
      </c>
      <c r="M53" s="58" t="e">
        <f>IF(AND('Mapa final'!#REF!="Muy Baja",'Mapa final'!#REF!="Leve"),CONCATENATE("R8C",'Mapa final'!#REF!),"")</f>
        <v>#REF!</v>
      </c>
      <c r="N53" s="58" t="e">
        <f>IF(AND('Mapa final'!#REF!="Muy Baja",'Mapa final'!#REF!="Leve"),CONCATENATE("R8C",'Mapa final'!#REF!),"")</f>
        <v>#REF!</v>
      </c>
      <c r="O53" s="59" t="e">
        <f>IF(AND('Mapa final'!#REF!="Muy Baja",'Mapa final'!#REF!="Leve"),CONCATENATE("R8C",'Mapa final'!#REF!),"")</f>
        <v>#REF!</v>
      </c>
      <c r="P53" s="57" t="e">
        <f>IF(AND('Mapa final'!#REF!="Muy Baja",'Mapa final'!#REF!="Menor"),CONCATENATE("R8C",'Mapa final'!#REF!),"")</f>
        <v>#REF!</v>
      </c>
      <c r="Q53" s="58" t="e">
        <f>IF(AND('Mapa final'!#REF!="Muy Baja",'Mapa final'!#REF!="Menor"),CONCATENATE("R8C",'Mapa final'!#REF!),"")</f>
        <v>#REF!</v>
      </c>
      <c r="R53" s="58" t="e">
        <f>IF(AND('Mapa final'!#REF!="Muy Baja",'Mapa final'!#REF!="Menor"),CONCATENATE("R8C",'Mapa final'!#REF!),"")</f>
        <v>#REF!</v>
      </c>
      <c r="S53" s="58" t="e">
        <f>IF(AND('Mapa final'!#REF!="Muy Baja",'Mapa final'!#REF!="Menor"),CONCATENATE("R8C",'Mapa final'!#REF!),"")</f>
        <v>#REF!</v>
      </c>
      <c r="T53" s="58" t="e">
        <f>IF(AND('Mapa final'!#REF!="Muy Baja",'Mapa final'!#REF!="Menor"),CONCATENATE("R8C",'Mapa final'!#REF!),"")</f>
        <v>#REF!</v>
      </c>
      <c r="U53" s="59" t="e">
        <f>IF(AND('Mapa final'!#REF!="Muy Baja",'Mapa final'!#REF!="Menor"),CONCATENATE("R8C",'Mapa final'!#REF!),"")</f>
        <v>#REF!</v>
      </c>
      <c r="V53" s="48" t="e">
        <f>IF(AND('Mapa final'!#REF!="Muy Baja",'Mapa final'!#REF!="Moderado"),CONCATENATE("R8C",'Mapa final'!#REF!),"")</f>
        <v>#REF!</v>
      </c>
      <c r="W53" s="49" t="e">
        <f>IF(AND('Mapa final'!#REF!="Muy Baja",'Mapa final'!#REF!="Moderado"),CONCATENATE("R8C",'Mapa final'!#REF!),"")</f>
        <v>#REF!</v>
      </c>
      <c r="X53" s="49" t="e">
        <f>IF(AND('Mapa final'!#REF!="Muy Baja",'Mapa final'!#REF!="Moderado"),CONCATENATE("R8C",'Mapa final'!#REF!),"")</f>
        <v>#REF!</v>
      </c>
      <c r="Y53" s="49" t="e">
        <f>IF(AND('Mapa final'!#REF!="Muy Baja",'Mapa final'!#REF!="Moderado"),CONCATENATE("R8C",'Mapa final'!#REF!),"")</f>
        <v>#REF!</v>
      </c>
      <c r="Z53" s="49" t="e">
        <f>IF(AND('Mapa final'!#REF!="Muy Baja",'Mapa final'!#REF!="Moderado"),CONCATENATE("R8C",'Mapa final'!#REF!),"")</f>
        <v>#REF!</v>
      </c>
      <c r="AA53" s="50" t="e">
        <f>IF(AND('Mapa final'!#REF!="Muy Baja",'Mapa final'!#REF!="Moderado"),CONCATENATE("R8C",'Mapa final'!#REF!),"")</f>
        <v>#REF!</v>
      </c>
      <c r="AB53" s="33" t="e">
        <f>IF(AND('Mapa final'!#REF!="Muy Baja",'Mapa final'!#REF!="Mayor"),CONCATENATE("R8C",'Mapa final'!#REF!),"")</f>
        <v>#REF!</v>
      </c>
      <c r="AC53" s="34" t="e">
        <f>IF(AND('Mapa final'!#REF!="Muy Baja",'Mapa final'!#REF!="Mayor"),CONCATENATE("R8C",'Mapa final'!#REF!),"")</f>
        <v>#REF!</v>
      </c>
      <c r="AD53" s="34" t="e">
        <f>IF(AND('Mapa final'!#REF!="Muy Baja",'Mapa final'!#REF!="Mayor"),CONCATENATE("R8C",'Mapa final'!#REF!),"")</f>
        <v>#REF!</v>
      </c>
      <c r="AE53" s="34" t="e">
        <f>IF(AND('Mapa final'!#REF!="Muy Baja",'Mapa final'!#REF!="Mayor"),CONCATENATE("R8C",'Mapa final'!#REF!),"")</f>
        <v>#REF!</v>
      </c>
      <c r="AF53" s="34" t="e">
        <f>IF(AND('Mapa final'!#REF!="Muy Baja",'Mapa final'!#REF!="Mayor"),CONCATENATE("R8C",'Mapa final'!#REF!),"")</f>
        <v>#REF!</v>
      </c>
      <c r="AG53" s="35" t="e">
        <f>IF(AND('Mapa final'!#REF!="Muy Baja",'Mapa final'!#REF!="Mayor"),CONCATENATE("R8C",'Mapa final'!#REF!),"")</f>
        <v>#REF!</v>
      </c>
      <c r="AH53" s="36" t="e">
        <f>IF(AND('Mapa final'!#REF!="Muy Baja",'Mapa final'!#REF!="Catastrófico"),CONCATENATE("R8C",'Mapa final'!#REF!),"")</f>
        <v>#REF!</v>
      </c>
      <c r="AI53" s="37" t="e">
        <f>IF(AND('Mapa final'!#REF!="Muy Baja",'Mapa final'!#REF!="Catastrófico"),CONCATENATE("R8C",'Mapa final'!#REF!),"")</f>
        <v>#REF!</v>
      </c>
      <c r="AJ53" s="37" t="e">
        <f>IF(AND('Mapa final'!#REF!="Muy Baja",'Mapa final'!#REF!="Catastrófico"),CONCATENATE("R8C",'Mapa final'!#REF!),"")</f>
        <v>#REF!</v>
      </c>
      <c r="AK53" s="37" t="e">
        <f>IF(AND('Mapa final'!#REF!="Muy Baja",'Mapa final'!#REF!="Catastrófico"),CONCATENATE("R8C",'Mapa final'!#REF!),"")</f>
        <v>#REF!</v>
      </c>
      <c r="AL53" s="37" t="e">
        <f>IF(AND('Mapa final'!#REF!="Muy Baja",'Mapa final'!#REF!="Catastrófico"),CONCATENATE("R8C",'Mapa final'!#REF!),"")</f>
        <v>#REF!</v>
      </c>
      <c r="AM53" s="38"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73"/>
      <c r="C54" s="147"/>
      <c r="D54" s="148"/>
      <c r="E54" s="159"/>
      <c r="F54" s="147"/>
      <c r="G54" s="147"/>
      <c r="H54" s="147"/>
      <c r="I54" s="148"/>
      <c r="J54" s="57" t="e">
        <f>IF(AND('Mapa final'!#REF!="Muy Baja",'Mapa final'!#REF!="Leve"),CONCATENATE("R9C",'Mapa final'!#REF!),"")</f>
        <v>#REF!</v>
      </c>
      <c r="K54" s="58" t="e">
        <f>IF(AND('Mapa final'!#REF!="Muy Baja",'Mapa final'!#REF!="Leve"),CONCATENATE("R9C",'Mapa final'!#REF!),"")</f>
        <v>#REF!</v>
      </c>
      <c r="L54" s="58" t="e">
        <f>IF(AND('Mapa final'!#REF!="Muy Baja",'Mapa final'!#REF!="Leve"),CONCATENATE("R9C",'Mapa final'!#REF!),"")</f>
        <v>#REF!</v>
      </c>
      <c r="M54" s="58" t="e">
        <f>IF(AND('Mapa final'!#REF!="Muy Baja",'Mapa final'!#REF!="Leve"),CONCATENATE("R9C",'Mapa final'!#REF!),"")</f>
        <v>#REF!</v>
      </c>
      <c r="N54" s="58" t="e">
        <f>IF(AND('Mapa final'!#REF!="Muy Baja",'Mapa final'!#REF!="Leve"),CONCATENATE("R9C",'Mapa final'!#REF!),"")</f>
        <v>#REF!</v>
      </c>
      <c r="O54" s="59" t="e">
        <f>IF(AND('Mapa final'!#REF!="Muy Baja",'Mapa final'!#REF!="Leve"),CONCATENATE("R9C",'Mapa final'!#REF!),"")</f>
        <v>#REF!</v>
      </c>
      <c r="P54" s="57" t="e">
        <f>IF(AND('Mapa final'!#REF!="Muy Baja",'Mapa final'!#REF!="Menor"),CONCATENATE("R9C",'Mapa final'!#REF!),"")</f>
        <v>#REF!</v>
      </c>
      <c r="Q54" s="58" t="e">
        <f>IF(AND('Mapa final'!#REF!="Muy Baja",'Mapa final'!#REF!="Menor"),CONCATENATE("R9C",'Mapa final'!#REF!),"")</f>
        <v>#REF!</v>
      </c>
      <c r="R54" s="58" t="e">
        <f>IF(AND('Mapa final'!#REF!="Muy Baja",'Mapa final'!#REF!="Menor"),CONCATENATE("R9C",'Mapa final'!#REF!),"")</f>
        <v>#REF!</v>
      </c>
      <c r="S54" s="58" t="e">
        <f>IF(AND('Mapa final'!#REF!="Muy Baja",'Mapa final'!#REF!="Menor"),CONCATENATE("R9C",'Mapa final'!#REF!),"")</f>
        <v>#REF!</v>
      </c>
      <c r="T54" s="58" t="e">
        <f>IF(AND('Mapa final'!#REF!="Muy Baja",'Mapa final'!#REF!="Menor"),CONCATENATE("R9C",'Mapa final'!#REF!),"")</f>
        <v>#REF!</v>
      </c>
      <c r="U54" s="59" t="e">
        <f>IF(AND('Mapa final'!#REF!="Muy Baja",'Mapa final'!#REF!="Menor"),CONCATENATE("R9C",'Mapa final'!#REF!),"")</f>
        <v>#REF!</v>
      </c>
      <c r="V54" s="48" t="e">
        <f>IF(AND('Mapa final'!#REF!="Muy Baja",'Mapa final'!#REF!="Moderado"),CONCATENATE("R9C",'Mapa final'!#REF!),"")</f>
        <v>#REF!</v>
      </c>
      <c r="W54" s="49" t="e">
        <f>IF(AND('Mapa final'!#REF!="Muy Baja",'Mapa final'!#REF!="Moderado"),CONCATENATE("R9C",'Mapa final'!#REF!),"")</f>
        <v>#REF!</v>
      </c>
      <c r="X54" s="49" t="e">
        <f>IF(AND('Mapa final'!#REF!="Muy Baja",'Mapa final'!#REF!="Moderado"),CONCATENATE("R9C",'Mapa final'!#REF!),"")</f>
        <v>#REF!</v>
      </c>
      <c r="Y54" s="49" t="e">
        <f>IF(AND('Mapa final'!#REF!="Muy Baja",'Mapa final'!#REF!="Moderado"),CONCATENATE("R9C",'Mapa final'!#REF!),"")</f>
        <v>#REF!</v>
      </c>
      <c r="Z54" s="49" t="e">
        <f>IF(AND('Mapa final'!#REF!="Muy Baja",'Mapa final'!#REF!="Moderado"),CONCATENATE("R9C",'Mapa final'!#REF!),"")</f>
        <v>#REF!</v>
      </c>
      <c r="AA54" s="50" t="e">
        <f>IF(AND('Mapa final'!#REF!="Muy Baja",'Mapa final'!#REF!="Moderado"),CONCATENATE("R9C",'Mapa final'!#REF!),"")</f>
        <v>#REF!</v>
      </c>
      <c r="AB54" s="33" t="e">
        <f>IF(AND('Mapa final'!#REF!="Muy Baja",'Mapa final'!#REF!="Mayor"),CONCATENATE("R9C",'Mapa final'!#REF!),"")</f>
        <v>#REF!</v>
      </c>
      <c r="AC54" s="34" t="e">
        <f>IF(AND('Mapa final'!#REF!="Muy Baja",'Mapa final'!#REF!="Mayor"),CONCATENATE("R9C",'Mapa final'!#REF!),"")</f>
        <v>#REF!</v>
      </c>
      <c r="AD54" s="34" t="e">
        <f>IF(AND('Mapa final'!#REF!="Muy Baja",'Mapa final'!#REF!="Mayor"),CONCATENATE("R9C",'Mapa final'!#REF!),"")</f>
        <v>#REF!</v>
      </c>
      <c r="AE54" s="34" t="e">
        <f>IF(AND('Mapa final'!#REF!="Muy Baja",'Mapa final'!#REF!="Mayor"),CONCATENATE("R9C",'Mapa final'!#REF!),"")</f>
        <v>#REF!</v>
      </c>
      <c r="AF54" s="34" t="e">
        <f>IF(AND('Mapa final'!#REF!="Muy Baja",'Mapa final'!#REF!="Mayor"),CONCATENATE("R9C",'Mapa final'!#REF!),"")</f>
        <v>#REF!</v>
      </c>
      <c r="AG54" s="35" t="e">
        <f>IF(AND('Mapa final'!#REF!="Muy Baja",'Mapa final'!#REF!="Mayor"),CONCATENATE("R9C",'Mapa final'!#REF!),"")</f>
        <v>#REF!</v>
      </c>
      <c r="AH54" s="36" t="e">
        <f>IF(AND('Mapa final'!#REF!="Muy Baja",'Mapa final'!#REF!="Catastrófico"),CONCATENATE("R9C",'Mapa final'!#REF!),"")</f>
        <v>#REF!</v>
      </c>
      <c r="AI54" s="37" t="e">
        <f>IF(AND('Mapa final'!#REF!="Muy Baja",'Mapa final'!#REF!="Catastrófico"),CONCATENATE("R9C",'Mapa final'!#REF!),"")</f>
        <v>#REF!</v>
      </c>
      <c r="AJ54" s="37" t="e">
        <f>IF(AND('Mapa final'!#REF!="Muy Baja",'Mapa final'!#REF!="Catastrófico"),CONCATENATE("R9C",'Mapa final'!#REF!),"")</f>
        <v>#REF!</v>
      </c>
      <c r="AK54" s="37" t="e">
        <f>IF(AND('Mapa final'!#REF!="Muy Baja",'Mapa final'!#REF!="Catastrófico"),CONCATENATE("R9C",'Mapa final'!#REF!),"")</f>
        <v>#REF!</v>
      </c>
      <c r="AL54" s="37" t="e">
        <f>IF(AND('Mapa final'!#REF!="Muy Baja",'Mapa final'!#REF!="Catastrófico"),CONCATENATE("R9C",'Mapa final'!#REF!),"")</f>
        <v>#REF!</v>
      </c>
      <c r="AM54" s="38"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30"/>
      <c r="C55" s="275"/>
      <c r="D55" s="231"/>
      <c r="E55" s="242"/>
      <c r="F55" s="266"/>
      <c r="G55" s="266"/>
      <c r="H55" s="266"/>
      <c r="I55" s="245"/>
      <c r="J55" s="60" t="e">
        <f>IF(AND('Mapa final'!#REF!="Muy Baja",'Mapa final'!#REF!="Leve"),CONCATENATE("R10C",'Mapa final'!#REF!),"")</f>
        <v>#REF!</v>
      </c>
      <c r="K55" s="61" t="e">
        <f>IF(AND('Mapa final'!#REF!="Muy Baja",'Mapa final'!#REF!="Leve"),CONCATENATE("R10C",'Mapa final'!#REF!),"")</f>
        <v>#REF!</v>
      </c>
      <c r="L55" s="61" t="e">
        <f>IF(AND('Mapa final'!#REF!="Muy Baja",'Mapa final'!#REF!="Leve"),CONCATENATE("R10C",'Mapa final'!#REF!),"")</f>
        <v>#REF!</v>
      </c>
      <c r="M55" s="61" t="e">
        <f>IF(AND('Mapa final'!#REF!="Muy Baja",'Mapa final'!#REF!="Leve"),CONCATENATE("R10C",'Mapa final'!#REF!),"")</f>
        <v>#REF!</v>
      </c>
      <c r="N55" s="61" t="e">
        <f>IF(AND('Mapa final'!#REF!="Muy Baja",'Mapa final'!#REF!="Leve"),CONCATENATE("R10C",'Mapa final'!#REF!),"")</f>
        <v>#REF!</v>
      </c>
      <c r="O55" s="62" t="e">
        <f>IF(AND('Mapa final'!#REF!="Muy Baja",'Mapa final'!#REF!="Leve"),CONCATENATE("R10C",'Mapa final'!#REF!),"")</f>
        <v>#REF!</v>
      </c>
      <c r="P55" s="60" t="e">
        <f>IF(AND('Mapa final'!#REF!="Muy Baja",'Mapa final'!#REF!="Menor"),CONCATENATE("R10C",'Mapa final'!#REF!),"")</f>
        <v>#REF!</v>
      </c>
      <c r="Q55" s="61" t="e">
        <f>IF(AND('Mapa final'!#REF!="Muy Baja",'Mapa final'!#REF!="Menor"),CONCATENATE("R10C",'Mapa final'!#REF!),"")</f>
        <v>#REF!</v>
      </c>
      <c r="R55" s="61" t="e">
        <f>IF(AND('Mapa final'!#REF!="Muy Baja",'Mapa final'!#REF!="Menor"),CONCATENATE("R10C",'Mapa final'!#REF!),"")</f>
        <v>#REF!</v>
      </c>
      <c r="S55" s="61" t="e">
        <f>IF(AND('Mapa final'!#REF!="Muy Baja",'Mapa final'!#REF!="Menor"),CONCATENATE("R10C",'Mapa final'!#REF!),"")</f>
        <v>#REF!</v>
      </c>
      <c r="T55" s="61" t="e">
        <f>IF(AND('Mapa final'!#REF!="Muy Baja",'Mapa final'!#REF!="Menor"),CONCATENATE("R10C",'Mapa final'!#REF!),"")</f>
        <v>#REF!</v>
      </c>
      <c r="U55" s="62" t="e">
        <f>IF(AND('Mapa final'!#REF!="Muy Baja",'Mapa final'!#REF!="Menor"),CONCATENATE("R10C",'Mapa final'!#REF!),"")</f>
        <v>#REF!</v>
      </c>
      <c r="V55" s="51" t="e">
        <f>IF(AND('Mapa final'!#REF!="Muy Baja",'Mapa final'!#REF!="Moderado"),CONCATENATE("R10C",'Mapa final'!#REF!),"")</f>
        <v>#REF!</v>
      </c>
      <c r="W55" s="52" t="e">
        <f>IF(AND('Mapa final'!#REF!="Muy Baja",'Mapa final'!#REF!="Moderado"),CONCATENATE("R10C",'Mapa final'!#REF!),"")</f>
        <v>#REF!</v>
      </c>
      <c r="X55" s="52" t="e">
        <f>IF(AND('Mapa final'!#REF!="Muy Baja",'Mapa final'!#REF!="Moderado"),CONCATENATE("R10C",'Mapa final'!#REF!),"")</f>
        <v>#REF!</v>
      </c>
      <c r="Y55" s="52" t="e">
        <f>IF(AND('Mapa final'!#REF!="Muy Baja",'Mapa final'!#REF!="Moderado"),CONCATENATE("R10C",'Mapa final'!#REF!),"")</f>
        <v>#REF!</v>
      </c>
      <c r="Z55" s="52" t="e">
        <f>IF(AND('Mapa final'!#REF!="Muy Baja",'Mapa final'!#REF!="Moderado"),CONCATENATE("R10C",'Mapa final'!#REF!),"")</f>
        <v>#REF!</v>
      </c>
      <c r="AA55" s="53" t="e">
        <f>IF(AND('Mapa final'!#REF!="Muy Baja",'Mapa final'!#REF!="Moderado"),CONCATENATE("R10C",'Mapa final'!#REF!),"")</f>
        <v>#REF!</v>
      </c>
      <c r="AB55" s="39" t="e">
        <f>IF(AND('Mapa final'!#REF!="Muy Baja",'Mapa final'!#REF!="Mayor"),CONCATENATE("R10C",'Mapa final'!#REF!),"")</f>
        <v>#REF!</v>
      </c>
      <c r="AC55" s="40" t="e">
        <f>IF(AND('Mapa final'!#REF!="Muy Baja",'Mapa final'!#REF!="Mayor"),CONCATENATE("R10C",'Mapa final'!#REF!),"")</f>
        <v>#REF!</v>
      </c>
      <c r="AD55" s="40" t="e">
        <f>IF(AND('Mapa final'!#REF!="Muy Baja",'Mapa final'!#REF!="Mayor"),CONCATENATE("R10C",'Mapa final'!#REF!),"")</f>
        <v>#REF!</v>
      </c>
      <c r="AE55" s="40" t="e">
        <f>IF(AND('Mapa final'!#REF!="Muy Baja",'Mapa final'!#REF!="Mayor"),CONCATENATE("R10C",'Mapa final'!#REF!),"")</f>
        <v>#REF!</v>
      </c>
      <c r="AF55" s="40" t="e">
        <f>IF(AND('Mapa final'!#REF!="Muy Baja",'Mapa final'!#REF!="Mayor"),CONCATENATE("R10C",'Mapa final'!#REF!),"")</f>
        <v>#REF!</v>
      </c>
      <c r="AG55" s="41" t="e">
        <f>IF(AND('Mapa final'!#REF!="Muy Baja",'Mapa final'!#REF!="Mayor"),CONCATENATE("R10C",'Mapa final'!#REF!),"")</f>
        <v>#REF!</v>
      </c>
      <c r="AH55" s="42" t="e">
        <f>IF(AND('Mapa final'!#REF!="Muy Baja",'Mapa final'!#REF!="Catastrófico"),CONCATENATE("R10C",'Mapa final'!#REF!),"")</f>
        <v>#REF!</v>
      </c>
      <c r="AI55" s="43" t="e">
        <f>IF(AND('Mapa final'!#REF!="Muy Baja",'Mapa final'!#REF!="Catastrófico"),CONCATENATE("R10C",'Mapa final'!#REF!),"")</f>
        <v>#REF!</v>
      </c>
      <c r="AJ55" s="43" t="e">
        <f>IF(AND('Mapa final'!#REF!="Muy Baja",'Mapa final'!#REF!="Catastrófico"),CONCATENATE("R10C",'Mapa final'!#REF!),"")</f>
        <v>#REF!</v>
      </c>
      <c r="AK55" s="43" t="e">
        <f>IF(AND('Mapa final'!#REF!="Muy Baja",'Mapa final'!#REF!="Catastrófico"),CONCATENATE("R10C",'Mapa final'!#REF!),"")</f>
        <v>#REF!</v>
      </c>
      <c r="AL55" s="43" t="e">
        <f>IF(AND('Mapa final'!#REF!="Muy Baja",'Mapa final'!#REF!="Catastrófico"),CONCATENATE("R10C",'Mapa final'!#REF!),"")</f>
        <v>#REF!</v>
      </c>
      <c r="AM55" s="44"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81" t="s">
        <v>98</v>
      </c>
      <c r="K56" s="265"/>
      <c r="L56" s="265"/>
      <c r="M56" s="265"/>
      <c r="N56" s="265"/>
      <c r="O56" s="247"/>
      <c r="P56" s="281" t="s">
        <v>99</v>
      </c>
      <c r="Q56" s="265"/>
      <c r="R56" s="265"/>
      <c r="S56" s="265"/>
      <c r="T56" s="265"/>
      <c r="U56" s="247"/>
      <c r="V56" s="281" t="s">
        <v>100</v>
      </c>
      <c r="W56" s="265"/>
      <c r="X56" s="265"/>
      <c r="Y56" s="265"/>
      <c r="Z56" s="265"/>
      <c r="AA56" s="247"/>
      <c r="AB56" s="281" t="s">
        <v>101</v>
      </c>
      <c r="AC56" s="265"/>
      <c r="AD56" s="265"/>
      <c r="AE56" s="265"/>
      <c r="AF56" s="265"/>
      <c r="AG56" s="247"/>
      <c r="AH56" s="281" t="s">
        <v>102</v>
      </c>
      <c r="AI56" s="265"/>
      <c r="AJ56" s="265"/>
      <c r="AK56" s="265"/>
      <c r="AL56" s="265"/>
      <c r="AM56" s="247"/>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9"/>
      <c r="K57" s="147"/>
      <c r="L57" s="147"/>
      <c r="M57" s="147"/>
      <c r="N57" s="147"/>
      <c r="O57" s="148"/>
      <c r="P57" s="159"/>
      <c r="Q57" s="147"/>
      <c r="R57" s="147"/>
      <c r="S57" s="147"/>
      <c r="T57" s="147"/>
      <c r="U57" s="148"/>
      <c r="V57" s="159"/>
      <c r="W57" s="147"/>
      <c r="X57" s="147"/>
      <c r="Y57" s="147"/>
      <c r="Z57" s="147"/>
      <c r="AA57" s="148"/>
      <c r="AB57" s="159"/>
      <c r="AC57" s="147"/>
      <c r="AD57" s="147"/>
      <c r="AE57" s="147"/>
      <c r="AF57" s="147"/>
      <c r="AG57" s="148"/>
      <c r="AH57" s="159"/>
      <c r="AI57" s="147"/>
      <c r="AJ57" s="147"/>
      <c r="AK57" s="147"/>
      <c r="AL57" s="147"/>
      <c r="AM57" s="148"/>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9"/>
      <c r="K58" s="147"/>
      <c r="L58" s="147"/>
      <c r="M58" s="147"/>
      <c r="N58" s="147"/>
      <c r="O58" s="148"/>
      <c r="P58" s="159"/>
      <c r="Q58" s="147"/>
      <c r="R58" s="147"/>
      <c r="S58" s="147"/>
      <c r="T58" s="147"/>
      <c r="U58" s="148"/>
      <c r="V58" s="159"/>
      <c r="W58" s="147"/>
      <c r="X58" s="147"/>
      <c r="Y58" s="147"/>
      <c r="Z58" s="147"/>
      <c r="AA58" s="148"/>
      <c r="AB58" s="159"/>
      <c r="AC58" s="147"/>
      <c r="AD58" s="147"/>
      <c r="AE58" s="147"/>
      <c r="AF58" s="147"/>
      <c r="AG58" s="148"/>
      <c r="AH58" s="159"/>
      <c r="AI58" s="147"/>
      <c r="AJ58" s="147"/>
      <c r="AK58" s="147"/>
      <c r="AL58" s="147"/>
      <c r="AM58" s="148"/>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9"/>
      <c r="K59" s="147"/>
      <c r="L59" s="147"/>
      <c r="M59" s="147"/>
      <c r="N59" s="147"/>
      <c r="O59" s="148"/>
      <c r="P59" s="159"/>
      <c r="Q59" s="147"/>
      <c r="R59" s="147"/>
      <c r="S59" s="147"/>
      <c r="T59" s="147"/>
      <c r="U59" s="148"/>
      <c r="V59" s="159"/>
      <c r="W59" s="147"/>
      <c r="X59" s="147"/>
      <c r="Y59" s="147"/>
      <c r="Z59" s="147"/>
      <c r="AA59" s="148"/>
      <c r="AB59" s="159"/>
      <c r="AC59" s="147"/>
      <c r="AD59" s="147"/>
      <c r="AE59" s="147"/>
      <c r="AF59" s="147"/>
      <c r="AG59" s="148"/>
      <c r="AH59" s="159"/>
      <c r="AI59" s="147"/>
      <c r="AJ59" s="147"/>
      <c r="AK59" s="147"/>
      <c r="AL59" s="147"/>
      <c r="AM59" s="148"/>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9"/>
      <c r="K60" s="147"/>
      <c r="L60" s="147"/>
      <c r="M60" s="147"/>
      <c r="N60" s="147"/>
      <c r="O60" s="148"/>
      <c r="P60" s="159"/>
      <c r="Q60" s="147"/>
      <c r="R60" s="147"/>
      <c r="S60" s="147"/>
      <c r="T60" s="147"/>
      <c r="U60" s="148"/>
      <c r="V60" s="159"/>
      <c r="W60" s="147"/>
      <c r="X60" s="147"/>
      <c r="Y60" s="147"/>
      <c r="Z60" s="147"/>
      <c r="AA60" s="148"/>
      <c r="AB60" s="159"/>
      <c r="AC60" s="147"/>
      <c r="AD60" s="147"/>
      <c r="AE60" s="147"/>
      <c r="AF60" s="147"/>
      <c r="AG60" s="148"/>
      <c r="AH60" s="159"/>
      <c r="AI60" s="147"/>
      <c r="AJ60" s="147"/>
      <c r="AK60" s="147"/>
      <c r="AL60" s="147"/>
      <c r="AM60" s="148"/>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42"/>
      <c r="K61" s="266"/>
      <c r="L61" s="266"/>
      <c r="M61" s="266"/>
      <c r="N61" s="266"/>
      <c r="O61" s="245"/>
      <c r="P61" s="242"/>
      <c r="Q61" s="266"/>
      <c r="R61" s="266"/>
      <c r="S61" s="266"/>
      <c r="T61" s="266"/>
      <c r="U61" s="245"/>
      <c r="V61" s="242"/>
      <c r="W61" s="266"/>
      <c r="X61" s="266"/>
      <c r="Y61" s="266"/>
      <c r="Z61" s="266"/>
      <c r="AA61" s="245"/>
      <c r="AB61" s="242"/>
      <c r="AC61" s="266"/>
      <c r="AD61" s="266"/>
      <c r="AE61" s="266"/>
      <c r="AF61" s="266"/>
      <c r="AG61" s="245"/>
      <c r="AH61" s="242"/>
      <c r="AI61" s="266"/>
      <c r="AJ61" s="266"/>
      <c r="AK61" s="266"/>
      <c r="AL61" s="266"/>
      <c r="AM61" s="245"/>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1"/>
      <c r="AV63" s="1"/>
      <c r="AW63" s="1"/>
      <c r="AX63" s="1"/>
      <c r="AY63" s="1"/>
      <c r="AZ63" s="1"/>
      <c r="BA63" s="1"/>
      <c r="BB63" s="1"/>
      <c r="BC63" s="1"/>
      <c r="BD63" s="1"/>
      <c r="BE63" s="1"/>
      <c r="BF63" s="1"/>
      <c r="BG63" s="1"/>
      <c r="BH63" s="1"/>
    </row>
    <row r="64" spans="1:61" ht="15" customHeight="1" x14ac:dyDescent="0.25">
      <c r="A64" s="1"/>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83" t="s">
        <v>104</v>
      </c>
      <c r="C1" s="147"/>
      <c r="D1" s="147"/>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64"/>
      <c r="C3" s="65" t="s">
        <v>105</v>
      </c>
      <c r="D3" s="65" t="s">
        <v>88</v>
      </c>
      <c r="E3" s="1"/>
      <c r="F3" s="1"/>
      <c r="G3" s="1"/>
      <c r="H3" s="1"/>
      <c r="I3" s="1"/>
      <c r="J3" s="1"/>
      <c r="K3" s="1"/>
      <c r="L3" s="1"/>
      <c r="M3" s="1"/>
      <c r="N3" s="1"/>
      <c r="O3" s="1"/>
      <c r="P3" s="1"/>
      <c r="Q3" s="1"/>
      <c r="R3" s="1"/>
      <c r="S3" s="1"/>
      <c r="T3" s="1"/>
      <c r="U3" s="1"/>
      <c r="V3" s="1"/>
      <c r="W3" s="1"/>
      <c r="X3" s="1"/>
    </row>
    <row r="4" spans="1:24" ht="51" x14ac:dyDescent="0.25">
      <c r="A4" s="1"/>
      <c r="B4" s="66" t="s">
        <v>106</v>
      </c>
      <c r="C4" s="67" t="s">
        <v>107</v>
      </c>
      <c r="D4" s="68">
        <v>0.2</v>
      </c>
      <c r="E4" s="1"/>
      <c r="F4" s="1"/>
      <c r="G4" s="1"/>
      <c r="H4" s="1"/>
      <c r="I4" s="1"/>
      <c r="J4" s="1"/>
      <c r="K4" s="1"/>
      <c r="L4" s="1"/>
      <c r="M4" s="1"/>
      <c r="N4" s="1"/>
      <c r="O4" s="1"/>
      <c r="P4" s="1"/>
      <c r="Q4" s="1"/>
      <c r="R4" s="1"/>
      <c r="S4" s="1"/>
      <c r="T4" s="1"/>
      <c r="U4" s="1"/>
      <c r="V4" s="1"/>
      <c r="W4" s="1"/>
      <c r="X4" s="1"/>
    </row>
    <row r="5" spans="1:24" ht="51" x14ac:dyDescent="0.25">
      <c r="A5" s="1"/>
      <c r="B5" s="69" t="s">
        <v>108</v>
      </c>
      <c r="C5" s="70" t="s">
        <v>109</v>
      </c>
      <c r="D5" s="71">
        <v>0.4</v>
      </c>
      <c r="E5" s="1"/>
      <c r="F5" s="1"/>
      <c r="G5" s="1"/>
      <c r="H5" s="1"/>
      <c r="I5" s="1"/>
      <c r="J5" s="1"/>
      <c r="K5" s="1"/>
      <c r="L5" s="1"/>
      <c r="M5" s="1"/>
      <c r="N5" s="1"/>
      <c r="O5" s="1"/>
      <c r="P5" s="1"/>
      <c r="Q5" s="1"/>
      <c r="R5" s="1"/>
      <c r="S5" s="1"/>
      <c r="T5" s="1"/>
      <c r="U5" s="1"/>
      <c r="V5" s="1"/>
      <c r="W5" s="1"/>
      <c r="X5" s="1"/>
    </row>
    <row r="6" spans="1:24" ht="51" x14ac:dyDescent="0.25">
      <c r="A6" s="1"/>
      <c r="B6" s="72" t="s">
        <v>110</v>
      </c>
      <c r="C6" s="70" t="s">
        <v>111</v>
      </c>
      <c r="D6" s="71">
        <v>0.6</v>
      </c>
      <c r="E6" s="1"/>
      <c r="F6" s="1"/>
      <c r="G6" s="1"/>
      <c r="H6" s="1"/>
      <c r="I6" s="1"/>
      <c r="J6" s="1"/>
      <c r="K6" s="1"/>
      <c r="L6" s="1"/>
      <c r="M6" s="1"/>
      <c r="N6" s="1"/>
      <c r="O6" s="1"/>
      <c r="P6" s="1"/>
      <c r="Q6" s="1"/>
      <c r="R6" s="1"/>
      <c r="S6" s="1"/>
      <c r="T6" s="1"/>
      <c r="U6" s="1"/>
      <c r="V6" s="1"/>
      <c r="W6" s="1"/>
      <c r="X6" s="1"/>
    </row>
    <row r="7" spans="1:24" ht="76.5" x14ac:dyDescent="0.25">
      <c r="A7" s="1"/>
      <c r="B7" s="73" t="s">
        <v>112</v>
      </c>
      <c r="C7" s="70" t="s">
        <v>113</v>
      </c>
      <c r="D7" s="71">
        <v>0.8</v>
      </c>
      <c r="E7" s="1"/>
      <c r="F7" s="1"/>
      <c r="G7" s="1"/>
      <c r="H7" s="1"/>
      <c r="I7" s="1"/>
      <c r="J7" s="1"/>
      <c r="K7" s="1"/>
      <c r="L7" s="1"/>
      <c r="M7" s="1"/>
      <c r="N7" s="1"/>
      <c r="O7" s="1"/>
      <c r="P7" s="1"/>
      <c r="Q7" s="1"/>
      <c r="R7" s="1"/>
      <c r="S7" s="1"/>
      <c r="T7" s="1"/>
      <c r="U7" s="1"/>
      <c r="V7" s="1"/>
      <c r="W7" s="1"/>
      <c r="X7" s="1"/>
    </row>
    <row r="8" spans="1:24" ht="51" x14ac:dyDescent="0.25">
      <c r="A8" s="1"/>
      <c r="B8" s="74" t="s">
        <v>114</v>
      </c>
      <c r="C8" s="70" t="s">
        <v>115</v>
      </c>
      <c r="D8" s="71">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75"/>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84" t="s">
        <v>116</v>
      </c>
      <c r="C1" s="147"/>
      <c r="D1" s="147"/>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76"/>
      <c r="C3" s="77" t="s">
        <v>117</v>
      </c>
      <c r="D3" s="77" t="s">
        <v>118</v>
      </c>
      <c r="E3" s="1"/>
      <c r="F3" s="1"/>
      <c r="G3" s="1"/>
      <c r="H3" s="1"/>
      <c r="I3" s="1"/>
      <c r="J3" s="1"/>
      <c r="K3" s="1"/>
      <c r="L3" s="1"/>
      <c r="M3" s="1"/>
      <c r="N3" s="1"/>
      <c r="O3" s="1"/>
      <c r="P3" s="1"/>
      <c r="Q3" s="1"/>
      <c r="R3" s="1"/>
      <c r="S3" s="1"/>
      <c r="T3" s="1"/>
      <c r="U3" s="1"/>
    </row>
    <row r="4" spans="1:21" ht="33.75" x14ac:dyDescent="0.25">
      <c r="A4" s="78" t="s">
        <v>119</v>
      </c>
      <c r="B4" s="79" t="s">
        <v>120</v>
      </c>
      <c r="C4" s="80" t="s">
        <v>121</v>
      </c>
      <c r="D4" s="81" t="s">
        <v>122</v>
      </c>
      <c r="E4" s="1"/>
      <c r="F4" s="1"/>
      <c r="G4" s="1"/>
      <c r="H4" s="1"/>
      <c r="I4" s="1"/>
      <c r="J4" s="1"/>
      <c r="K4" s="1"/>
      <c r="L4" s="1"/>
      <c r="M4" s="1"/>
      <c r="N4" s="1"/>
      <c r="O4" s="1"/>
      <c r="P4" s="1"/>
      <c r="Q4" s="1"/>
      <c r="R4" s="1"/>
      <c r="S4" s="1"/>
      <c r="T4" s="1"/>
      <c r="U4" s="1"/>
    </row>
    <row r="5" spans="1:21" ht="67.5" x14ac:dyDescent="0.25">
      <c r="A5" s="78" t="s">
        <v>123</v>
      </c>
      <c r="B5" s="82" t="s">
        <v>124</v>
      </c>
      <c r="C5" s="83" t="s">
        <v>125</v>
      </c>
      <c r="D5" s="84" t="s">
        <v>126</v>
      </c>
      <c r="E5" s="1"/>
      <c r="F5" s="1"/>
      <c r="G5" s="1"/>
      <c r="H5" s="1"/>
      <c r="I5" s="1"/>
      <c r="J5" s="1"/>
      <c r="K5" s="1"/>
      <c r="L5" s="1"/>
      <c r="M5" s="1"/>
      <c r="N5" s="1"/>
      <c r="O5" s="1"/>
      <c r="P5" s="1"/>
      <c r="Q5" s="1"/>
      <c r="R5" s="1"/>
      <c r="S5" s="1"/>
      <c r="T5" s="1"/>
      <c r="U5" s="1"/>
    </row>
    <row r="6" spans="1:21" ht="67.5" x14ac:dyDescent="0.25">
      <c r="A6" s="78" t="s">
        <v>94</v>
      </c>
      <c r="B6" s="85" t="s">
        <v>127</v>
      </c>
      <c r="C6" s="83" t="s">
        <v>128</v>
      </c>
      <c r="D6" s="84" t="s">
        <v>129</v>
      </c>
      <c r="E6" s="1"/>
      <c r="F6" s="1"/>
      <c r="G6" s="1"/>
      <c r="H6" s="1"/>
      <c r="I6" s="1"/>
      <c r="J6" s="1"/>
      <c r="K6" s="1"/>
      <c r="L6" s="1"/>
      <c r="M6" s="1"/>
      <c r="N6" s="1"/>
      <c r="O6" s="1"/>
      <c r="P6" s="1"/>
      <c r="Q6" s="1"/>
      <c r="R6" s="1"/>
      <c r="S6" s="1"/>
      <c r="T6" s="1"/>
      <c r="U6" s="1"/>
    </row>
    <row r="7" spans="1:21" ht="101.25" x14ac:dyDescent="0.25">
      <c r="A7" s="78" t="s">
        <v>130</v>
      </c>
      <c r="B7" s="86" t="s">
        <v>131</v>
      </c>
      <c r="C7" s="83" t="s">
        <v>132</v>
      </c>
      <c r="D7" s="84" t="s">
        <v>133</v>
      </c>
      <c r="E7" s="1"/>
      <c r="F7" s="1"/>
      <c r="G7" s="1"/>
      <c r="H7" s="1"/>
      <c r="I7" s="1"/>
      <c r="J7" s="1"/>
      <c r="K7" s="1"/>
      <c r="L7" s="1"/>
      <c r="M7" s="1"/>
      <c r="N7" s="1"/>
      <c r="O7" s="1"/>
      <c r="P7" s="1"/>
      <c r="Q7" s="1"/>
      <c r="R7" s="1"/>
      <c r="S7" s="1"/>
      <c r="T7" s="1"/>
      <c r="U7" s="1"/>
    </row>
    <row r="8" spans="1:21" ht="67.5" x14ac:dyDescent="0.25">
      <c r="A8" s="78" t="s">
        <v>134</v>
      </c>
      <c r="B8" s="87" t="s">
        <v>135</v>
      </c>
      <c r="C8" s="83" t="s">
        <v>136</v>
      </c>
      <c r="D8" s="84" t="s">
        <v>137</v>
      </c>
      <c r="E8" s="1"/>
      <c r="F8" s="1"/>
      <c r="G8" s="1"/>
      <c r="H8" s="1"/>
      <c r="I8" s="1"/>
      <c r="J8" s="1"/>
      <c r="K8" s="1"/>
      <c r="L8" s="1"/>
      <c r="M8" s="1"/>
      <c r="N8" s="1"/>
      <c r="O8" s="1"/>
      <c r="P8" s="1"/>
      <c r="Q8" s="1"/>
      <c r="R8" s="1"/>
      <c r="S8" s="1"/>
      <c r="T8" s="1"/>
      <c r="U8" s="1"/>
    </row>
    <row r="9" spans="1:21" ht="20.25" x14ac:dyDescent="0.25">
      <c r="A9" s="78"/>
      <c r="B9" s="78"/>
      <c r="C9" s="88"/>
      <c r="D9" s="88"/>
      <c r="E9" s="1"/>
      <c r="F9" s="1"/>
      <c r="G9" s="1"/>
      <c r="H9" s="1"/>
      <c r="I9" s="1"/>
      <c r="J9" s="1"/>
      <c r="K9" s="1"/>
      <c r="L9" s="1"/>
      <c r="M9" s="1"/>
      <c r="N9" s="1"/>
      <c r="O9" s="1"/>
      <c r="P9" s="1"/>
      <c r="Q9" s="1"/>
      <c r="R9" s="1"/>
      <c r="S9" s="1"/>
      <c r="T9" s="1"/>
      <c r="U9" s="1"/>
    </row>
    <row r="10" spans="1:21" ht="16.5" x14ac:dyDescent="0.25">
      <c r="A10" s="78"/>
      <c r="B10" s="89"/>
      <c r="C10" s="89"/>
      <c r="D10" s="89"/>
      <c r="E10" s="1"/>
      <c r="F10" s="1"/>
      <c r="G10" s="1"/>
      <c r="H10" s="1"/>
      <c r="I10" s="1"/>
      <c r="J10" s="1"/>
      <c r="K10" s="1"/>
      <c r="L10" s="1"/>
      <c r="M10" s="1"/>
      <c r="N10" s="1"/>
      <c r="O10" s="1"/>
      <c r="P10" s="1"/>
      <c r="Q10" s="1"/>
      <c r="R10" s="1"/>
      <c r="S10" s="1"/>
      <c r="T10" s="1"/>
      <c r="U10" s="1"/>
    </row>
    <row r="11" spans="1:21" x14ac:dyDescent="0.25">
      <c r="A11" s="78"/>
      <c r="B11" s="78" t="s">
        <v>138</v>
      </c>
      <c r="C11" s="78" t="s">
        <v>139</v>
      </c>
      <c r="D11" s="78" t="s">
        <v>140</v>
      </c>
      <c r="E11" s="1"/>
      <c r="F11" s="1"/>
      <c r="G11" s="1"/>
      <c r="H11" s="1"/>
      <c r="I11" s="1"/>
      <c r="J11" s="1"/>
      <c r="K11" s="1"/>
      <c r="L11" s="1"/>
      <c r="M11" s="1"/>
      <c r="N11" s="1"/>
      <c r="O11" s="1"/>
      <c r="P11" s="1"/>
      <c r="Q11" s="1"/>
      <c r="R11" s="1"/>
      <c r="S11" s="1"/>
      <c r="T11" s="1"/>
      <c r="U11" s="1"/>
    </row>
    <row r="12" spans="1:21" x14ac:dyDescent="0.25">
      <c r="A12" s="78"/>
      <c r="B12" s="78" t="s">
        <v>141</v>
      </c>
      <c r="C12" s="78" t="s">
        <v>142</v>
      </c>
      <c r="D12" s="78" t="s">
        <v>143</v>
      </c>
      <c r="E12" s="1"/>
      <c r="F12" s="1"/>
      <c r="G12" s="1"/>
      <c r="H12" s="1"/>
      <c r="I12" s="1"/>
      <c r="J12" s="1"/>
      <c r="K12" s="1"/>
      <c r="L12" s="1"/>
      <c r="M12" s="1"/>
      <c r="N12" s="1"/>
      <c r="O12" s="1"/>
      <c r="P12" s="1"/>
      <c r="Q12" s="1"/>
      <c r="R12" s="1"/>
      <c r="S12" s="1"/>
      <c r="T12" s="1"/>
      <c r="U12" s="1"/>
    </row>
    <row r="13" spans="1:21" x14ac:dyDescent="0.25">
      <c r="A13" s="78"/>
      <c r="B13" s="78"/>
      <c r="C13" s="78" t="s">
        <v>144</v>
      </c>
      <c r="D13" s="78" t="s">
        <v>145</v>
      </c>
      <c r="E13" s="1"/>
      <c r="F13" s="1"/>
      <c r="G13" s="1"/>
      <c r="H13" s="1"/>
      <c r="I13" s="1"/>
      <c r="J13" s="1"/>
      <c r="K13" s="1"/>
      <c r="L13" s="1"/>
      <c r="M13" s="1"/>
      <c r="N13" s="1"/>
      <c r="O13" s="1"/>
      <c r="P13" s="1"/>
      <c r="Q13" s="1"/>
      <c r="R13" s="1"/>
      <c r="S13" s="1"/>
      <c r="T13" s="1"/>
      <c r="U13" s="1"/>
    </row>
    <row r="14" spans="1:21" x14ac:dyDescent="0.25">
      <c r="A14" s="78"/>
      <c r="B14" s="78"/>
      <c r="C14" s="78" t="s">
        <v>146</v>
      </c>
      <c r="D14" s="78" t="s">
        <v>147</v>
      </c>
      <c r="E14" s="1"/>
      <c r="F14" s="1"/>
      <c r="G14" s="1"/>
      <c r="H14" s="1"/>
      <c r="I14" s="1"/>
      <c r="J14" s="1"/>
      <c r="K14" s="1"/>
      <c r="L14" s="1"/>
      <c r="M14" s="1"/>
      <c r="N14" s="1"/>
      <c r="O14" s="1"/>
      <c r="P14" s="1"/>
      <c r="Q14" s="1"/>
      <c r="R14" s="1"/>
      <c r="S14" s="1"/>
      <c r="T14" s="1"/>
      <c r="U14" s="1"/>
    </row>
    <row r="15" spans="1:21" x14ac:dyDescent="0.25">
      <c r="A15" s="78"/>
      <c r="B15" s="78"/>
      <c r="C15" s="78" t="s">
        <v>148</v>
      </c>
      <c r="D15" s="78" t="s">
        <v>149</v>
      </c>
      <c r="E15" s="1"/>
      <c r="F15" s="1"/>
      <c r="G15" s="1"/>
      <c r="H15" s="1"/>
      <c r="I15" s="1"/>
      <c r="J15" s="1"/>
      <c r="K15" s="1"/>
      <c r="L15" s="1"/>
      <c r="M15" s="1"/>
      <c r="N15" s="1"/>
      <c r="O15" s="1"/>
      <c r="P15" s="1"/>
      <c r="Q15" s="1"/>
      <c r="R15" s="1"/>
      <c r="S15" s="1"/>
      <c r="T15" s="1"/>
      <c r="U15" s="1"/>
    </row>
    <row r="16" spans="1:21" x14ac:dyDescent="0.25">
      <c r="A16" s="78"/>
      <c r="B16" s="78"/>
      <c r="C16" s="78"/>
      <c r="D16" s="78"/>
      <c r="E16" s="1"/>
      <c r="F16" s="1"/>
      <c r="G16" s="1"/>
      <c r="H16" s="1"/>
      <c r="I16" s="1"/>
      <c r="J16" s="1"/>
      <c r="K16" s="1"/>
      <c r="L16" s="1"/>
      <c r="M16" s="1"/>
      <c r="N16" s="1"/>
      <c r="O16" s="1"/>
    </row>
    <row r="17" spans="1:15" x14ac:dyDescent="0.25">
      <c r="A17" s="78"/>
      <c r="B17" s="78"/>
      <c r="C17" s="78"/>
      <c r="D17" s="78"/>
      <c r="E17" s="1"/>
      <c r="F17" s="1"/>
      <c r="G17" s="1"/>
      <c r="H17" s="1"/>
      <c r="I17" s="1"/>
      <c r="J17" s="1"/>
      <c r="K17" s="1"/>
      <c r="L17" s="1"/>
      <c r="M17" s="1"/>
      <c r="N17" s="1"/>
      <c r="O17" s="1"/>
    </row>
    <row r="18" spans="1:15" x14ac:dyDescent="0.25">
      <c r="A18" s="78"/>
      <c r="B18" s="1"/>
      <c r="C18" s="1"/>
      <c r="D18" s="1"/>
      <c r="E18" s="1"/>
      <c r="F18" s="1"/>
      <c r="G18" s="1"/>
      <c r="H18" s="1"/>
      <c r="I18" s="1"/>
      <c r="J18" s="1"/>
      <c r="K18" s="1"/>
      <c r="L18" s="1"/>
      <c r="M18" s="1"/>
      <c r="N18" s="1"/>
      <c r="O18" s="1"/>
    </row>
    <row r="19" spans="1:15" x14ac:dyDescent="0.25">
      <c r="A19" s="78"/>
      <c r="B19" s="1"/>
      <c r="C19" s="1"/>
      <c r="D19" s="1"/>
      <c r="E19" s="1"/>
      <c r="F19" s="1"/>
      <c r="G19" s="1"/>
      <c r="H19" s="1"/>
      <c r="I19" s="1"/>
      <c r="J19" s="1"/>
      <c r="K19" s="1"/>
      <c r="L19" s="1"/>
      <c r="M19" s="1"/>
      <c r="N19" s="1"/>
      <c r="O19" s="1"/>
    </row>
    <row r="20" spans="1:15" x14ac:dyDescent="0.25">
      <c r="A20" s="78"/>
      <c r="B20" s="1"/>
      <c r="C20" s="1"/>
      <c r="D20" s="1"/>
      <c r="E20" s="1"/>
      <c r="F20" s="1"/>
      <c r="G20" s="1"/>
      <c r="H20" s="1"/>
      <c r="I20" s="1"/>
      <c r="J20" s="1"/>
      <c r="K20" s="1"/>
      <c r="L20" s="1"/>
      <c r="M20" s="1"/>
      <c r="N20" s="1"/>
      <c r="O20" s="1"/>
    </row>
    <row r="21" spans="1:15" ht="15.75" customHeight="1" x14ac:dyDescent="0.25">
      <c r="A21" s="78"/>
      <c r="B21" s="1"/>
      <c r="C21" s="1"/>
      <c r="D21" s="1"/>
      <c r="E21" s="1"/>
      <c r="F21" s="1"/>
      <c r="G21" s="1"/>
      <c r="H21" s="1"/>
      <c r="I21" s="1"/>
      <c r="J21" s="1"/>
      <c r="K21" s="1"/>
      <c r="L21" s="1"/>
      <c r="M21" s="1"/>
      <c r="N21" s="1"/>
      <c r="O21" s="1"/>
    </row>
    <row r="22" spans="1:15" ht="15.75" customHeight="1" x14ac:dyDescent="0.25">
      <c r="A22" s="78"/>
      <c r="B22" s="78"/>
      <c r="C22" s="88"/>
      <c r="D22" s="88"/>
      <c r="E22" s="1"/>
      <c r="F22" s="1"/>
      <c r="G22" s="1"/>
      <c r="H22" s="1"/>
      <c r="I22" s="1"/>
      <c r="J22" s="1"/>
      <c r="K22" s="1"/>
      <c r="L22" s="1"/>
      <c r="M22" s="1"/>
      <c r="N22" s="1"/>
      <c r="O22" s="1"/>
    </row>
    <row r="23" spans="1:15" ht="15.75" customHeight="1" x14ac:dyDescent="0.25">
      <c r="A23" s="78"/>
      <c r="B23" s="78"/>
      <c r="C23" s="88"/>
      <c r="D23" s="88"/>
      <c r="E23" s="1"/>
      <c r="F23" s="1"/>
      <c r="G23" s="1"/>
      <c r="H23" s="1"/>
      <c r="I23" s="1"/>
      <c r="J23" s="1"/>
      <c r="K23" s="1"/>
      <c r="L23" s="1"/>
      <c r="M23" s="1"/>
      <c r="N23" s="1"/>
      <c r="O23" s="1"/>
    </row>
    <row r="24" spans="1:15" ht="15.75" customHeight="1" x14ac:dyDescent="0.25">
      <c r="A24" s="78"/>
      <c r="B24" s="78"/>
      <c r="C24" s="88"/>
      <c r="D24" s="88"/>
      <c r="E24" s="1"/>
      <c r="F24" s="1"/>
      <c r="G24" s="1"/>
      <c r="H24" s="1"/>
      <c r="I24" s="1"/>
      <c r="J24" s="1"/>
      <c r="K24" s="1"/>
      <c r="L24" s="1"/>
      <c r="M24" s="1"/>
      <c r="N24" s="1"/>
      <c r="O24" s="1"/>
    </row>
    <row r="25" spans="1:15" ht="15.75" customHeight="1" x14ac:dyDescent="0.25">
      <c r="A25" s="78"/>
      <c r="B25" s="78"/>
      <c r="C25" s="88"/>
      <c r="D25" s="88"/>
      <c r="E25" s="1"/>
      <c r="F25" s="1"/>
      <c r="G25" s="1"/>
      <c r="H25" s="1"/>
      <c r="I25" s="1"/>
      <c r="J25" s="1"/>
      <c r="K25" s="1"/>
      <c r="L25" s="1"/>
      <c r="M25" s="1"/>
      <c r="N25" s="1"/>
      <c r="O25" s="1"/>
    </row>
    <row r="26" spans="1:15" ht="15.75" customHeight="1" x14ac:dyDescent="0.25">
      <c r="A26" s="78"/>
      <c r="B26" s="78"/>
      <c r="C26" s="88"/>
      <c r="D26" s="88"/>
      <c r="E26" s="1"/>
      <c r="F26" s="1"/>
      <c r="G26" s="1"/>
      <c r="H26" s="1"/>
      <c r="I26" s="1"/>
      <c r="J26" s="1"/>
      <c r="K26" s="1"/>
      <c r="L26" s="1"/>
      <c r="M26" s="1"/>
      <c r="N26" s="1"/>
      <c r="O26" s="1"/>
    </row>
    <row r="27" spans="1:15" ht="15.75" customHeight="1" x14ac:dyDescent="0.25">
      <c r="A27" s="78"/>
      <c r="B27" s="78"/>
      <c r="C27" s="88"/>
      <c r="D27" s="88"/>
      <c r="E27" s="1"/>
      <c r="F27" s="1"/>
      <c r="G27" s="1"/>
      <c r="H27" s="1"/>
      <c r="I27" s="1"/>
      <c r="J27" s="1"/>
      <c r="K27" s="1"/>
      <c r="L27" s="1"/>
      <c r="M27" s="1"/>
      <c r="N27" s="1"/>
      <c r="O27" s="1"/>
    </row>
    <row r="28" spans="1:15" ht="15.75" customHeight="1" x14ac:dyDescent="0.25">
      <c r="A28" s="78"/>
      <c r="B28" s="78"/>
      <c r="C28" s="88"/>
      <c r="D28" s="88"/>
      <c r="E28" s="1"/>
      <c r="F28" s="1"/>
      <c r="G28" s="1"/>
      <c r="H28" s="1"/>
      <c r="I28" s="1"/>
      <c r="J28" s="1"/>
      <c r="K28" s="1"/>
      <c r="L28" s="1"/>
      <c r="M28" s="1"/>
      <c r="N28" s="1"/>
      <c r="O28" s="1"/>
    </row>
    <row r="29" spans="1:15" ht="15.75" customHeight="1" x14ac:dyDescent="0.25">
      <c r="A29" s="78"/>
      <c r="B29" s="78"/>
      <c r="C29" s="88"/>
      <c r="D29" s="88"/>
      <c r="E29" s="1"/>
      <c r="F29" s="1"/>
      <c r="G29" s="1"/>
      <c r="H29" s="1"/>
      <c r="I29" s="1"/>
      <c r="J29" s="1"/>
      <c r="K29" s="1"/>
      <c r="L29" s="1"/>
      <c r="M29" s="1"/>
      <c r="N29" s="1"/>
      <c r="O29" s="1"/>
    </row>
    <row r="30" spans="1:15" ht="15.75" customHeight="1" x14ac:dyDescent="0.25">
      <c r="A30" s="78"/>
      <c r="B30" s="78"/>
      <c r="C30" s="88"/>
      <c r="D30" s="88"/>
      <c r="E30" s="1"/>
      <c r="F30" s="1"/>
      <c r="G30" s="1"/>
      <c r="H30" s="1"/>
      <c r="I30" s="1"/>
      <c r="J30" s="1"/>
      <c r="K30" s="1"/>
      <c r="L30" s="1"/>
      <c r="M30" s="1"/>
      <c r="N30" s="1"/>
      <c r="O30" s="1"/>
    </row>
    <row r="31" spans="1:15" ht="15.75" customHeight="1" x14ac:dyDescent="0.25">
      <c r="A31" s="78"/>
      <c r="B31" s="78"/>
      <c r="C31" s="88"/>
      <c r="D31" s="88"/>
      <c r="E31" s="1"/>
      <c r="F31" s="1"/>
      <c r="G31" s="1"/>
      <c r="H31" s="1"/>
      <c r="I31" s="1"/>
      <c r="J31" s="1"/>
      <c r="K31" s="1"/>
      <c r="L31" s="1"/>
      <c r="M31" s="1"/>
      <c r="N31" s="1"/>
      <c r="O31" s="1"/>
    </row>
    <row r="32" spans="1:15" ht="15.75" customHeight="1" x14ac:dyDescent="0.25">
      <c r="A32" s="78"/>
      <c r="B32" s="78"/>
      <c r="C32" s="88"/>
      <c r="D32" s="88"/>
      <c r="E32" s="1"/>
      <c r="F32" s="1"/>
      <c r="G32" s="1"/>
      <c r="H32" s="1"/>
      <c r="I32" s="1"/>
      <c r="J32" s="1"/>
      <c r="K32" s="1"/>
      <c r="L32" s="1"/>
      <c r="M32" s="1"/>
      <c r="N32" s="1"/>
      <c r="O32" s="1"/>
    </row>
    <row r="33" spans="1:15" ht="15.75" customHeight="1" x14ac:dyDescent="0.25">
      <c r="A33" s="78"/>
      <c r="B33" s="78"/>
      <c r="C33" s="88"/>
      <c r="D33" s="88"/>
      <c r="E33" s="1"/>
      <c r="F33" s="1"/>
      <c r="G33" s="1"/>
      <c r="H33" s="1"/>
      <c r="I33" s="1"/>
      <c r="J33" s="1"/>
      <c r="K33" s="1"/>
      <c r="L33" s="1"/>
      <c r="M33" s="1"/>
      <c r="N33" s="1"/>
      <c r="O33" s="1"/>
    </row>
    <row r="34" spans="1:15" ht="15.75" customHeight="1" x14ac:dyDescent="0.25">
      <c r="A34" s="78"/>
      <c r="B34" s="78"/>
      <c r="C34" s="88"/>
      <c r="D34" s="88"/>
      <c r="E34" s="1"/>
      <c r="F34" s="1"/>
      <c r="G34" s="1"/>
      <c r="H34" s="1"/>
      <c r="I34" s="1"/>
      <c r="J34" s="1"/>
      <c r="K34" s="1"/>
      <c r="L34" s="1"/>
      <c r="M34" s="1"/>
      <c r="N34" s="1"/>
      <c r="O34" s="1"/>
    </row>
    <row r="35" spans="1:15" ht="15.75" customHeight="1" x14ac:dyDescent="0.25">
      <c r="A35" s="78"/>
      <c r="B35" s="78"/>
      <c r="C35" s="88"/>
      <c r="D35" s="88"/>
      <c r="E35" s="1"/>
      <c r="F35" s="1"/>
      <c r="G35" s="1"/>
      <c r="H35" s="1"/>
      <c r="I35" s="1"/>
      <c r="J35" s="1"/>
      <c r="K35" s="1"/>
      <c r="L35" s="1"/>
      <c r="M35" s="1"/>
      <c r="N35" s="1"/>
      <c r="O35" s="1"/>
    </row>
    <row r="36" spans="1:15" ht="15.75" customHeight="1" x14ac:dyDescent="0.25">
      <c r="A36" s="78"/>
      <c r="B36" s="78"/>
      <c r="C36" s="88"/>
      <c r="D36" s="88"/>
      <c r="E36" s="1"/>
      <c r="F36" s="1"/>
      <c r="G36" s="1"/>
      <c r="H36" s="1"/>
      <c r="I36" s="1"/>
      <c r="J36" s="1"/>
      <c r="K36" s="1"/>
      <c r="L36" s="1"/>
      <c r="M36" s="1"/>
      <c r="N36" s="1"/>
      <c r="O36" s="1"/>
    </row>
    <row r="37" spans="1:15" ht="15.75" customHeight="1" x14ac:dyDescent="0.25">
      <c r="A37" s="78"/>
      <c r="B37" s="78"/>
      <c r="C37" s="88"/>
      <c r="D37" s="88"/>
      <c r="E37" s="1"/>
      <c r="F37" s="1"/>
      <c r="G37" s="1"/>
      <c r="H37" s="1"/>
      <c r="I37" s="1"/>
      <c r="J37" s="1"/>
      <c r="K37" s="1"/>
      <c r="L37" s="1"/>
      <c r="M37" s="1"/>
      <c r="N37" s="1"/>
      <c r="O37" s="1"/>
    </row>
    <row r="38" spans="1:15" ht="15.75" customHeight="1" x14ac:dyDescent="0.25">
      <c r="A38" s="78"/>
      <c r="B38" s="78"/>
      <c r="C38" s="88"/>
      <c r="D38" s="88"/>
      <c r="E38" s="1"/>
      <c r="F38" s="1"/>
      <c r="G38" s="1"/>
      <c r="H38" s="1"/>
      <c r="I38" s="1"/>
      <c r="J38" s="1"/>
      <c r="K38" s="1"/>
      <c r="L38" s="1"/>
      <c r="M38" s="1"/>
      <c r="N38" s="1"/>
      <c r="O38" s="1"/>
    </row>
    <row r="39" spans="1:15" ht="15.75" customHeight="1" x14ac:dyDescent="0.25">
      <c r="A39" s="78"/>
      <c r="B39" s="78"/>
      <c r="C39" s="88"/>
      <c r="D39" s="88"/>
      <c r="E39" s="1"/>
      <c r="F39" s="1"/>
      <c r="G39" s="1"/>
      <c r="H39" s="1"/>
      <c r="I39" s="1"/>
      <c r="J39" s="1"/>
      <c r="K39" s="1"/>
      <c r="L39" s="1"/>
      <c r="M39" s="1"/>
      <c r="N39" s="1"/>
      <c r="O39" s="1"/>
    </row>
    <row r="40" spans="1:15" ht="15.75" customHeight="1" x14ac:dyDescent="0.25">
      <c r="A40" s="78"/>
      <c r="B40" s="78"/>
      <c r="C40" s="88"/>
      <c r="D40" s="88"/>
      <c r="E40" s="1"/>
      <c r="F40" s="1"/>
      <c r="G40" s="1"/>
      <c r="H40" s="1"/>
      <c r="I40" s="1"/>
      <c r="J40" s="1"/>
      <c r="K40" s="1"/>
      <c r="L40" s="1"/>
      <c r="M40" s="1"/>
      <c r="N40" s="1"/>
      <c r="O40" s="1"/>
    </row>
    <row r="41" spans="1:15" ht="15.75" customHeight="1" x14ac:dyDescent="0.25">
      <c r="A41" s="78"/>
      <c r="B41" s="78"/>
      <c r="C41" s="88"/>
      <c r="D41" s="88"/>
      <c r="E41" s="1"/>
      <c r="F41" s="1"/>
      <c r="G41" s="1"/>
      <c r="H41" s="1"/>
      <c r="I41" s="1"/>
      <c r="J41" s="1"/>
      <c r="K41" s="1"/>
      <c r="L41" s="1"/>
      <c r="M41" s="1"/>
      <c r="N41" s="1"/>
      <c r="O41" s="1"/>
    </row>
    <row r="42" spans="1:15" ht="15.75" customHeight="1" x14ac:dyDescent="0.25">
      <c r="A42" s="78"/>
      <c r="B42" s="78"/>
      <c r="C42" s="88"/>
      <c r="D42" s="88"/>
      <c r="E42" s="1"/>
      <c r="F42" s="1"/>
      <c r="G42" s="1"/>
      <c r="H42" s="1"/>
      <c r="I42" s="1"/>
      <c r="J42" s="1"/>
      <c r="K42" s="1"/>
      <c r="L42" s="1"/>
      <c r="M42" s="1"/>
      <c r="N42" s="1"/>
      <c r="O42" s="1"/>
    </row>
    <row r="43" spans="1:15" ht="15.75" customHeight="1" x14ac:dyDescent="0.25">
      <c r="A43" s="78"/>
      <c r="B43" s="78"/>
      <c r="C43" s="88"/>
      <c r="D43" s="88"/>
      <c r="E43" s="1"/>
      <c r="F43" s="1"/>
      <c r="G43" s="1"/>
      <c r="H43" s="1"/>
      <c r="I43" s="1"/>
      <c r="J43" s="1"/>
      <c r="K43" s="1"/>
      <c r="L43" s="1"/>
      <c r="M43" s="1"/>
      <c r="N43" s="1"/>
      <c r="O43" s="1"/>
    </row>
    <row r="44" spans="1:15" ht="15.75" customHeight="1" x14ac:dyDescent="0.25">
      <c r="A44" s="78"/>
      <c r="B44" s="78"/>
      <c r="C44" s="88"/>
      <c r="D44" s="88"/>
      <c r="E44" s="1"/>
      <c r="F44" s="1"/>
      <c r="G44" s="1"/>
      <c r="H44" s="1"/>
      <c r="I44" s="1"/>
      <c r="J44" s="1"/>
      <c r="K44" s="1"/>
      <c r="L44" s="1"/>
      <c r="M44" s="1"/>
      <c r="N44" s="1"/>
      <c r="O44" s="1"/>
    </row>
    <row r="45" spans="1:15" ht="15.75" customHeight="1" x14ac:dyDescent="0.25">
      <c r="A45" s="78"/>
      <c r="B45" s="78"/>
      <c r="C45" s="88"/>
      <c r="D45" s="88"/>
      <c r="E45" s="1"/>
      <c r="F45" s="1"/>
      <c r="G45" s="1"/>
      <c r="H45" s="1"/>
      <c r="I45" s="1"/>
      <c r="J45" s="1"/>
      <c r="K45" s="1"/>
      <c r="L45" s="1"/>
      <c r="M45" s="1"/>
      <c r="N45" s="1"/>
      <c r="O45" s="1"/>
    </row>
    <row r="46" spans="1:15" ht="15.75" customHeight="1" x14ac:dyDescent="0.25">
      <c r="A46" s="78"/>
      <c r="B46" s="78"/>
      <c r="C46" s="88"/>
      <c r="D46" s="88"/>
      <c r="E46" s="1"/>
      <c r="F46" s="1"/>
      <c r="G46" s="1"/>
      <c r="H46" s="1"/>
      <c r="I46" s="1"/>
      <c r="J46" s="1"/>
      <c r="K46" s="1"/>
      <c r="L46" s="1"/>
      <c r="M46" s="1"/>
      <c r="N46" s="1"/>
      <c r="O46" s="1"/>
    </row>
    <row r="47" spans="1:15" ht="15.75" customHeight="1" x14ac:dyDescent="0.25">
      <c r="A47" s="78"/>
      <c r="B47" s="78"/>
      <c r="C47" s="88"/>
      <c r="D47" s="88"/>
      <c r="E47" s="1"/>
      <c r="F47" s="1"/>
      <c r="G47" s="1"/>
      <c r="H47" s="1"/>
      <c r="I47" s="1"/>
      <c r="J47" s="1"/>
      <c r="K47" s="1"/>
      <c r="L47" s="1"/>
      <c r="M47" s="1"/>
      <c r="N47" s="1"/>
      <c r="O47" s="1"/>
    </row>
    <row r="48" spans="1:15" ht="15.75" customHeight="1" x14ac:dyDescent="0.25">
      <c r="A48" s="78"/>
      <c r="B48" s="78"/>
      <c r="C48" s="88"/>
      <c r="D48" s="88"/>
      <c r="E48" s="1"/>
      <c r="F48" s="1"/>
      <c r="G48" s="1"/>
      <c r="H48" s="1"/>
      <c r="I48" s="1"/>
      <c r="J48" s="1"/>
      <c r="K48" s="1"/>
      <c r="L48" s="1"/>
      <c r="M48" s="1"/>
      <c r="N48" s="1"/>
      <c r="O48" s="1"/>
    </row>
    <row r="49" spans="1:15" ht="15.75" customHeight="1" x14ac:dyDescent="0.25">
      <c r="A49" s="78"/>
      <c r="B49" s="78"/>
      <c r="C49" s="88"/>
      <c r="D49" s="88"/>
      <c r="E49" s="1"/>
      <c r="F49" s="1"/>
      <c r="G49" s="1"/>
      <c r="H49" s="1"/>
      <c r="I49" s="1"/>
      <c r="J49" s="1"/>
      <c r="K49" s="1"/>
      <c r="L49" s="1"/>
      <c r="M49" s="1"/>
      <c r="N49" s="1"/>
      <c r="O49" s="1"/>
    </row>
    <row r="50" spans="1:15" ht="15.75" customHeight="1" x14ac:dyDescent="0.25">
      <c r="A50" s="78"/>
      <c r="B50" s="78"/>
      <c r="C50" s="88"/>
      <c r="D50" s="88"/>
      <c r="E50" s="1"/>
      <c r="F50" s="1"/>
      <c r="G50" s="1"/>
      <c r="H50" s="1"/>
      <c r="I50" s="1"/>
      <c r="J50" s="1"/>
      <c r="K50" s="1"/>
      <c r="L50" s="1"/>
      <c r="M50" s="1"/>
      <c r="N50" s="1"/>
      <c r="O50" s="1"/>
    </row>
    <row r="51" spans="1:15" ht="15.75" customHeight="1" x14ac:dyDescent="0.25">
      <c r="A51" s="78"/>
      <c r="B51" s="78"/>
      <c r="C51" s="88"/>
      <c r="D51" s="88"/>
      <c r="E51" s="1"/>
      <c r="F51" s="1"/>
      <c r="G51" s="1"/>
      <c r="H51" s="1"/>
      <c r="I51" s="1"/>
      <c r="J51" s="1"/>
      <c r="K51" s="1"/>
      <c r="L51" s="1"/>
      <c r="M51" s="1"/>
      <c r="N51" s="1"/>
      <c r="O51" s="1"/>
    </row>
    <row r="52" spans="1:15" ht="15.75" customHeight="1" x14ac:dyDescent="0.25">
      <c r="A52" s="78"/>
      <c r="B52" s="90"/>
      <c r="C52" s="91"/>
      <c r="D52" s="91"/>
    </row>
    <row r="53" spans="1:15" ht="15.75" customHeight="1" x14ac:dyDescent="0.25">
      <c r="A53" s="78"/>
      <c r="B53" s="90"/>
      <c r="C53" s="91"/>
      <c r="D53" s="91"/>
    </row>
    <row r="54" spans="1:15" ht="15.75" customHeight="1" x14ac:dyDescent="0.25">
      <c r="A54" s="78"/>
      <c r="B54" s="90"/>
      <c r="C54" s="91"/>
      <c r="D54" s="91"/>
    </row>
    <row r="55" spans="1:15" ht="15.75" customHeight="1" x14ac:dyDescent="0.25">
      <c r="A55" s="78"/>
      <c r="B55" s="90"/>
      <c r="C55" s="91"/>
      <c r="D55" s="91"/>
    </row>
    <row r="56" spans="1:15" ht="15.75" customHeight="1" x14ac:dyDescent="0.25">
      <c r="A56" s="78"/>
      <c r="B56" s="90"/>
      <c r="C56" s="91"/>
      <c r="D56" s="91"/>
    </row>
    <row r="57" spans="1:15" ht="15.75" customHeight="1" x14ac:dyDescent="0.25">
      <c r="A57" s="78"/>
      <c r="B57" s="90"/>
      <c r="C57" s="91"/>
      <c r="D57" s="91"/>
    </row>
    <row r="58" spans="1:15" ht="15.75" customHeight="1" x14ac:dyDescent="0.25">
      <c r="A58" s="78"/>
      <c r="B58" s="90"/>
      <c r="C58" s="91"/>
      <c r="D58" s="91"/>
    </row>
    <row r="59" spans="1:15" ht="15.75" customHeight="1" x14ac:dyDescent="0.25">
      <c r="A59" s="78"/>
      <c r="B59" s="90"/>
      <c r="C59" s="91"/>
      <c r="D59" s="91"/>
    </row>
    <row r="60" spans="1:15" ht="15.75" customHeight="1" x14ac:dyDescent="0.25">
      <c r="A60" s="78"/>
      <c r="B60" s="90"/>
      <c r="C60" s="91"/>
      <c r="D60" s="91"/>
    </row>
    <row r="61" spans="1:15" ht="15.75" customHeight="1" x14ac:dyDescent="0.25">
      <c r="A61" s="78"/>
      <c r="B61" s="90"/>
      <c r="C61" s="91"/>
      <c r="D61" s="91"/>
    </row>
    <row r="62" spans="1:15" ht="15.75" customHeight="1" x14ac:dyDescent="0.25">
      <c r="A62" s="78"/>
      <c r="B62" s="90"/>
      <c r="C62" s="91"/>
      <c r="D62" s="91"/>
    </row>
    <row r="63" spans="1:15" ht="15.75" customHeight="1" x14ac:dyDescent="0.25">
      <c r="A63" s="78"/>
      <c r="B63" s="90"/>
      <c r="C63" s="91"/>
      <c r="D63" s="91"/>
    </row>
    <row r="64" spans="1:15" ht="15.75" customHeight="1" x14ac:dyDescent="0.25">
      <c r="A64" s="78"/>
      <c r="B64" s="90"/>
      <c r="C64" s="91"/>
      <c r="D64" s="91"/>
    </row>
    <row r="65" spans="1:4" ht="15.75" customHeight="1" x14ac:dyDescent="0.25">
      <c r="A65" s="78"/>
      <c r="B65" s="90"/>
      <c r="C65" s="91"/>
      <c r="D65" s="91"/>
    </row>
    <row r="66" spans="1:4" ht="15.75" customHeight="1" x14ac:dyDescent="0.25">
      <c r="A66" s="78"/>
      <c r="B66" s="90"/>
      <c r="C66" s="91"/>
      <c r="D66" s="91"/>
    </row>
    <row r="67" spans="1:4" ht="15.75" customHeight="1" x14ac:dyDescent="0.25">
      <c r="A67" s="78"/>
      <c r="B67" s="90"/>
      <c r="C67" s="91"/>
      <c r="D67" s="91"/>
    </row>
    <row r="68" spans="1:4" ht="15.75" customHeight="1" x14ac:dyDescent="0.25">
      <c r="A68" s="78"/>
      <c r="B68" s="90"/>
      <c r="C68" s="91"/>
      <c r="D68" s="91"/>
    </row>
    <row r="69" spans="1:4" ht="15.75" customHeight="1" x14ac:dyDescent="0.25">
      <c r="A69" s="78"/>
      <c r="B69" s="90"/>
      <c r="C69" s="91"/>
      <c r="D69" s="91"/>
    </row>
    <row r="70" spans="1:4" ht="15.75" customHeight="1" x14ac:dyDescent="0.25">
      <c r="A70" s="78"/>
      <c r="B70" s="90"/>
      <c r="C70" s="91"/>
      <c r="D70" s="91"/>
    </row>
    <row r="71" spans="1:4" ht="15.75" customHeight="1" x14ac:dyDescent="0.25">
      <c r="A71" s="78"/>
      <c r="B71" s="90"/>
      <c r="C71" s="91"/>
      <c r="D71" s="91"/>
    </row>
    <row r="72" spans="1:4" ht="15.75" customHeight="1" x14ac:dyDescent="0.25">
      <c r="A72" s="78"/>
      <c r="B72" s="90"/>
      <c r="C72" s="91"/>
      <c r="D72" s="91"/>
    </row>
    <row r="73" spans="1:4" ht="15.75" customHeight="1" x14ac:dyDescent="0.25">
      <c r="A73" s="78"/>
      <c r="B73" s="90"/>
      <c r="C73" s="91"/>
      <c r="D73" s="91"/>
    </row>
    <row r="74" spans="1:4" ht="15.75" customHeight="1" x14ac:dyDescent="0.25">
      <c r="A74" s="78"/>
      <c r="B74" s="90"/>
      <c r="C74" s="91"/>
      <c r="D74" s="91"/>
    </row>
    <row r="75" spans="1:4" ht="15.75" customHeight="1" x14ac:dyDescent="0.25">
      <c r="A75" s="78"/>
      <c r="B75" s="90"/>
      <c r="C75" s="91"/>
      <c r="D75" s="91"/>
    </row>
    <row r="76" spans="1:4" ht="15.75" customHeight="1" x14ac:dyDescent="0.25">
      <c r="A76" s="78"/>
      <c r="B76" s="90"/>
      <c r="C76" s="91"/>
      <c r="D76" s="91"/>
    </row>
    <row r="77" spans="1:4" ht="15.75" customHeight="1" x14ac:dyDescent="0.25">
      <c r="A77" s="78"/>
      <c r="B77" s="90"/>
      <c r="C77" s="91"/>
      <c r="D77" s="91"/>
    </row>
    <row r="78" spans="1:4" ht="15.75" customHeight="1" x14ac:dyDescent="0.25">
      <c r="A78" s="78"/>
      <c r="B78" s="90"/>
      <c r="C78" s="91"/>
      <c r="D78" s="91"/>
    </row>
    <row r="79" spans="1:4" ht="15.75" customHeight="1" x14ac:dyDescent="0.25">
      <c r="A79" s="78"/>
      <c r="B79" s="90"/>
      <c r="C79" s="91"/>
      <c r="D79" s="91"/>
    </row>
    <row r="80" spans="1:4" ht="15.75" customHeight="1" x14ac:dyDescent="0.25">
      <c r="A80" s="78"/>
      <c r="B80" s="90"/>
      <c r="C80" s="91"/>
      <c r="D80" s="91"/>
    </row>
    <row r="81" spans="1:4" ht="15.75" customHeight="1" x14ac:dyDescent="0.25">
      <c r="A81" s="78"/>
      <c r="B81" s="90"/>
      <c r="C81" s="91"/>
      <c r="D81" s="91"/>
    </row>
    <row r="82" spans="1:4" ht="15.75" customHeight="1" x14ac:dyDescent="0.25">
      <c r="A82" s="78"/>
      <c r="B82" s="90"/>
      <c r="C82" s="91"/>
      <c r="D82" s="91"/>
    </row>
    <row r="83" spans="1:4" ht="15.75" customHeight="1" x14ac:dyDescent="0.25">
      <c r="A83" s="78"/>
      <c r="B83" s="90"/>
      <c r="C83" s="91"/>
      <c r="D83" s="91"/>
    </row>
    <row r="84" spans="1:4" ht="15.75" customHeight="1" x14ac:dyDescent="0.25">
      <c r="A84" s="78"/>
      <c r="B84" s="90"/>
      <c r="C84" s="91"/>
      <c r="D84" s="91"/>
    </row>
    <row r="85" spans="1:4" ht="15.75" customHeight="1" x14ac:dyDescent="0.25">
      <c r="A85" s="78"/>
      <c r="B85" s="90"/>
      <c r="C85" s="91"/>
      <c r="D85" s="91"/>
    </row>
    <row r="86" spans="1:4" ht="15.75" customHeight="1" x14ac:dyDescent="0.25">
      <c r="A86" s="78"/>
      <c r="B86" s="90"/>
      <c r="C86" s="91"/>
      <c r="D86" s="91"/>
    </row>
    <row r="87" spans="1:4" ht="15.75" customHeight="1" x14ac:dyDescent="0.25">
      <c r="A87" s="78"/>
      <c r="B87" s="90"/>
      <c r="C87" s="91"/>
      <c r="D87" s="91"/>
    </row>
    <row r="88" spans="1:4" ht="15.75" customHeight="1" x14ac:dyDescent="0.25">
      <c r="A88" s="78"/>
      <c r="B88" s="90"/>
      <c r="C88" s="91"/>
      <c r="D88" s="91"/>
    </row>
    <row r="89" spans="1:4" ht="15.75" customHeight="1" x14ac:dyDescent="0.25">
      <c r="A89" s="78"/>
      <c r="B89" s="90"/>
      <c r="C89" s="91"/>
      <c r="D89" s="91"/>
    </row>
    <row r="90" spans="1:4" ht="15.75" customHeight="1" x14ac:dyDescent="0.25">
      <c r="A90" s="78"/>
      <c r="B90" s="90"/>
      <c r="C90" s="91"/>
      <c r="D90" s="91"/>
    </row>
    <row r="91" spans="1:4" ht="15.75" customHeight="1" x14ac:dyDescent="0.25">
      <c r="A91" s="78"/>
      <c r="B91" s="90"/>
      <c r="C91" s="91"/>
      <c r="D91" s="91"/>
    </row>
    <row r="92" spans="1:4" ht="15.75" customHeight="1" x14ac:dyDescent="0.25">
      <c r="A92" s="78"/>
      <c r="B92" s="90"/>
      <c r="C92" s="91"/>
      <c r="D92" s="91"/>
    </row>
    <row r="93" spans="1:4" ht="15.75" customHeight="1" x14ac:dyDescent="0.25">
      <c r="A93" s="78"/>
      <c r="B93" s="90"/>
      <c r="C93" s="91"/>
      <c r="D93" s="91"/>
    </row>
    <row r="94" spans="1:4" ht="15.75" customHeight="1" x14ac:dyDescent="0.25">
      <c r="A94" s="78"/>
      <c r="B94" s="90"/>
      <c r="C94" s="91"/>
      <c r="D94" s="91"/>
    </row>
    <row r="95" spans="1:4" ht="15.75" customHeight="1" x14ac:dyDescent="0.25">
      <c r="A95" s="78"/>
      <c r="B95" s="90"/>
      <c r="C95" s="91"/>
      <c r="D95" s="91"/>
    </row>
    <row r="96" spans="1:4" ht="15.75" customHeight="1" x14ac:dyDescent="0.25">
      <c r="A96" s="78"/>
      <c r="B96" s="90"/>
      <c r="C96" s="91"/>
      <c r="D96" s="91"/>
    </row>
    <row r="97" spans="1:4" ht="15.75" customHeight="1" x14ac:dyDescent="0.25">
      <c r="A97" s="78"/>
      <c r="B97" s="90"/>
      <c r="C97" s="91"/>
      <c r="D97" s="91"/>
    </row>
    <row r="98" spans="1:4" ht="15.75" customHeight="1" x14ac:dyDescent="0.25">
      <c r="A98" s="78"/>
      <c r="B98" s="90"/>
      <c r="C98" s="91"/>
      <c r="D98" s="91"/>
    </row>
    <row r="99" spans="1:4" ht="15.75" customHeight="1" x14ac:dyDescent="0.25">
      <c r="A99" s="78"/>
      <c r="B99" s="90"/>
      <c r="C99" s="91"/>
      <c r="D99" s="91"/>
    </row>
    <row r="100" spans="1:4" ht="15.75" customHeight="1" x14ac:dyDescent="0.25">
      <c r="A100" s="78"/>
      <c r="B100" s="90"/>
      <c r="C100" s="91"/>
      <c r="D100" s="91"/>
    </row>
    <row r="101" spans="1:4" ht="15.75" customHeight="1" x14ac:dyDescent="0.25">
      <c r="A101" s="78"/>
      <c r="B101" s="90"/>
      <c r="C101" s="91"/>
      <c r="D101" s="91"/>
    </row>
    <row r="102" spans="1:4" ht="15.75" customHeight="1" x14ac:dyDescent="0.25">
      <c r="A102" s="78"/>
      <c r="B102" s="90"/>
      <c r="C102" s="91"/>
      <c r="D102" s="91"/>
    </row>
    <row r="103" spans="1:4" ht="15.75" customHeight="1" x14ac:dyDescent="0.25">
      <c r="A103" s="78"/>
      <c r="B103" s="90"/>
      <c r="C103" s="91"/>
      <c r="D103" s="91"/>
    </row>
    <row r="104" spans="1:4" ht="15.75" customHeight="1" x14ac:dyDescent="0.25">
      <c r="A104" s="78"/>
      <c r="B104" s="90"/>
      <c r="C104" s="91"/>
      <c r="D104" s="91"/>
    </row>
    <row r="105" spans="1:4" ht="15.75" customHeight="1" x14ac:dyDescent="0.25">
      <c r="A105" s="78"/>
      <c r="B105" s="90"/>
      <c r="C105" s="91"/>
      <c r="D105" s="91"/>
    </row>
    <row r="106" spans="1:4" ht="15.75" customHeight="1" x14ac:dyDescent="0.25">
      <c r="A106" s="78"/>
      <c r="B106" s="90"/>
      <c r="C106" s="91"/>
      <c r="D106" s="91"/>
    </row>
    <row r="107" spans="1:4" ht="15.75" customHeight="1" x14ac:dyDescent="0.25">
      <c r="A107" s="78"/>
      <c r="B107" s="90"/>
      <c r="C107" s="91"/>
      <c r="D107" s="91"/>
    </row>
    <row r="108" spans="1:4" ht="15.75" customHeight="1" x14ac:dyDescent="0.25">
      <c r="A108" s="78"/>
      <c r="B108" s="90"/>
      <c r="C108" s="91"/>
      <c r="D108" s="91"/>
    </row>
    <row r="109" spans="1:4" ht="15.75" customHeight="1" x14ac:dyDescent="0.25">
      <c r="A109" s="78"/>
      <c r="B109" s="90"/>
      <c r="C109" s="91"/>
      <c r="D109" s="91"/>
    </row>
    <row r="110" spans="1:4" ht="15.75" customHeight="1" x14ac:dyDescent="0.25">
      <c r="A110" s="78"/>
      <c r="B110" s="90"/>
      <c r="C110" s="91"/>
      <c r="D110" s="91"/>
    </row>
    <row r="111" spans="1:4" ht="15.75" customHeight="1" x14ac:dyDescent="0.25">
      <c r="A111" s="78"/>
      <c r="B111" s="90"/>
      <c r="C111" s="91"/>
      <c r="D111" s="91"/>
    </row>
    <row r="112" spans="1:4" ht="15.75" customHeight="1" x14ac:dyDescent="0.25">
      <c r="A112" s="78"/>
      <c r="B112" s="90"/>
      <c r="C112" s="91"/>
      <c r="D112" s="91"/>
    </row>
    <row r="113" spans="1:4" ht="15.75" customHeight="1" x14ac:dyDescent="0.25">
      <c r="A113" s="78"/>
      <c r="B113" s="90"/>
      <c r="C113" s="91"/>
      <c r="D113" s="91"/>
    </row>
    <row r="114" spans="1:4" ht="15.75" customHeight="1" x14ac:dyDescent="0.25">
      <c r="A114" s="78"/>
      <c r="B114" s="90"/>
      <c r="C114" s="91"/>
      <c r="D114" s="91"/>
    </row>
    <row r="115" spans="1:4" ht="15.75" customHeight="1" x14ac:dyDescent="0.25">
      <c r="A115" s="78"/>
      <c r="B115" s="90"/>
      <c r="C115" s="91"/>
      <c r="D115" s="91"/>
    </row>
    <row r="116" spans="1:4" ht="15.75" customHeight="1" x14ac:dyDescent="0.25">
      <c r="A116" s="78"/>
      <c r="B116" s="90"/>
      <c r="C116" s="91"/>
      <c r="D116" s="91"/>
    </row>
    <row r="117" spans="1:4" ht="15.75" customHeight="1" x14ac:dyDescent="0.25">
      <c r="A117" s="78"/>
      <c r="B117" s="90"/>
      <c r="C117" s="91"/>
      <c r="D117" s="91"/>
    </row>
    <row r="118" spans="1:4" ht="15.75" customHeight="1" x14ac:dyDescent="0.25">
      <c r="A118" s="78"/>
      <c r="B118" s="90"/>
      <c r="C118" s="91"/>
      <c r="D118" s="91"/>
    </row>
    <row r="119" spans="1:4" ht="15.75" customHeight="1" x14ac:dyDescent="0.25">
      <c r="A119" s="78"/>
      <c r="B119" s="90"/>
      <c r="C119" s="91"/>
      <c r="D119" s="91"/>
    </row>
    <row r="120" spans="1:4" ht="15.75" customHeight="1" x14ac:dyDescent="0.25">
      <c r="A120" s="78"/>
      <c r="B120" s="90"/>
      <c r="C120" s="91"/>
      <c r="D120" s="91"/>
    </row>
    <row r="121" spans="1:4" ht="15.75" customHeight="1" x14ac:dyDescent="0.25">
      <c r="A121" s="78"/>
      <c r="B121" s="90"/>
      <c r="C121" s="91"/>
      <c r="D121" s="91"/>
    </row>
    <row r="122" spans="1:4" ht="15.75" customHeight="1" x14ac:dyDescent="0.25">
      <c r="A122" s="78"/>
      <c r="B122" s="90"/>
      <c r="C122" s="91"/>
      <c r="D122" s="91"/>
    </row>
    <row r="123" spans="1:4" ht="15.75" customHeight="1" x14ac:dyDescent="0.25">
      <c r="A123" s="78"/>
      <c r="B123" s="90"/>
      <c r="C123" s="91"/>
      <c r="D123" s="91"/>
    </row>
    <row r="124" spans="1:4" ht="15.75" customHeight="1" x14ac:dyDescent="0.25">
      <c r="A124" s="78"/>
      <c r="B124" s="90"/>
      <c r="C124" s="91"/>
      <c r="D124" s="91"/>
    </row>
    <row r="125" spans="1:4" ht="15.75" customHeight="1" x14ac:dyDescent="0.25">
      <c r="A125" s="78"/>
      <c r="B125" s="90"/>
      <c r="C125" s="91"/>
      <c r="D125" s="91"/>
    </row>
    <row r="126" spans="1:4" ht="15.75" customHeight="1" x14ac:dyDescent="0.25">
      <c r="A126" s="78"/>
      <c r="B126" s="90"/>
      <c r="C126" s="91"/>
      <c r="D126" s="91"/>
    </row>
    <row r="127" spans="1:4" ht="15.75" customHeight="1" x14ac:dyDescent="0.25">
      <c r="A127" s="78"/>
      <c r="B127" s="90"/>
      <c r="C127" s="91"/>
      <c r="D127" s="91"/>
    </row>
    <row r="128" spans="1:4" ht="15.75" customHeight="1" x14ac:dyDescent="0.25">
      <c r="A128" s="78"/>
      <c r="B128" s="90"/>
      <c r="C128" s="91"/>
      <c r="D128" s="91"/>
    </row>
    <row r="129" spans="1:4" ht="15.75" customHeight="1" x14ac:dyDescent="0.25">
      <c r="A129" s="78"/>
      <c r="B129" s="90"/>
      <c r="C129" s="91"/>
      <c r="D129" s="91"/>
    </row>
    <row r="130" spans="1:4" ht="15.75" customHeight="1" x14ac:dyDescent="0.25">
      <c r="A130" s="78"/>
      <c r="B130" s="90"/>
      <c r="C130" s="91"/>
      <c r="D130" s="91"/>
    </row>
    <row r="131" spans="1:4" ht="15.75" customHeight="1" x14ac:dyDescent="0.25">
      <c r="A131" s="78"/>
      <c r="B131" s="90"/>
      <c r="C131" s="91"/>
      <c r="D131" s="91"/>
    </row>
    <row r="132" spans="1:4" ht="15.75" customHeight="1" x14ac:dyDescent="0.25">
      <c r="A132" s="78"/>
      <c r="B132" s="90"/>
      <c r="C132" s="91"/>
      <c r="D132" s="91"/>
    </row>
    <row r="133" spans="1:4" ht="15.75" customHeight="1" x14ac:dyDescent="0.25">
      <c r="A133" s="78"/>
      <c r="B133" s="90"/>
      <c r="C133" s="91"/>
      <c r="D133" s="91"/>
    </row>
    <row r="134" spans="1:4" ht="15.75" customHeight="1" x14ac:dyDescent="0.25">
      <c r="A134" s="78"/>
      <c r="B134" s="90"/>
      <c r="C134" s="91"/>
      <c r="D134" s="91"/>
    </row>
    <row r="135" spans="1:4" ht="15.75" customHeight="1" x14ac:dyDescent="0.25">
      <c r="A135" s="78"/>
      <c r="B135" s="90"/>
      <c r="C135" s="91"/>
      <c r="D135" s="91"/>
    </row>
    <row r="136" spans="1:4" ht="15.75" customHeight="1" x14ac:dyDescent="0.25">
      <c r="A136" s="78"/>
      <c r="B136" s="90"/>
      <c r="C136" s="91"/>
      <c r="D136" s="91"/>
    </row>
    <row r="137" spans="1:4" ht="15.75" customHeight="1" x14ac:dyDescent="0.25">
      <c r="A137" s="78"/>
      <c r="B137" s="90"/>
      <c r="C137" s="91"/>
      <c r="D137" s="91"/>
    </row>
    <row r="138" spans="1:4" ht="15.75" customHeight="1" x14ac:dyDescent="0.25">
      <c r="A138" s="78"/>
      <c r="B138" s="90"/>
      <c r="C138" s="91"/>
      <c r="D138" s="91"/>
    </row>
    <row r="139" spans="1:4" ht="15.75" customHeight="1" x14ac:dyDescent="0.25">
      <c r="A139" s="78"/>
      <c r="B139" s="90"/>
      <c r="C139" s="91"/>
      <c r="D139" s="91"/>
    </row>
    <row r="140" spans="1:4" ht="15.75" customHeight="1" x14ac:dyDescent="0.25">
      <c r="A140" s="78"/>
      <c r="B140" s="90"/>
      <c r="C140" s="91"/>
      <c r="D140" s="91"/>
    </row>
    <row r="141" spans="1:4" ht="15.75" customHeight="1" x14ac:dyDescent="0.25">
      <c r="A141" s="78"/>
      <c r="B141" s="90"/>
      <c r="C141" s="91"/>
      <c r="D141" s="91"/>
    </row>
    <row r="142" spans="1:4" ht="15.75" customHeight="1" x14ac:dyDescent="0.25">
      <c r="A142" s="78"/>
      <c r="B142" s="90"/>
      <c r="C142" s="91"/>
      <c r="D142" s="91"/>
    </row>
    <row r="143" spans="1:4" ht="15.75" customHeight="1" x14ac:dyDescent="0.25">
      <c r="A143" s="78"/>
      <c r="B143" s="90"/>
      <c r="C143" s="91"/>
      <c r="D143" s="91"/>
    </row>
    <row r="144" spans="1:4" ht="15.75" customHeight="1" x14ac:dyDescent="0.25">
      <c r="A144" s="78"/>
      <c r="B144" s="90"/>
      <c r="C144" s="91"/>
      <c r="D144" s="91"/>
    </row>
    <row r="145" spans="1:4" ht="15.75" customHeight="1" x14ac:dyDescent="0.25">
      <c r="A145" s="78"/>
      <c r="B145" s="90"/>
      <c r="C145" s="91"/>
      <c r="D145" s="91"/>
    </row>
    <row r="146" spans="1:4" ht="15.75" customHeight="1" x14ac:dyDescent="0.25">
      <c r="A146" s="78"/>
      <c r="B146" s="90"/>
      <c r="C146" s="91"/>
      <c r="D146" s="91"/>
    </row>
    <row r="147" spans="1:4" ht="15.75" customHeight="1" x14ac:dyDescent="0.25">
      <c r="A147" s="78"/>
      <c r="B147" s="90"/>
      <c r="C147" s="91"/>
      <c r="D147" s="91"/>
    </row>
    <row r="148" spans="1:4" ht="15.75" customHeight="1" x14ac:dyDescent="0.25">
      <c r="A148" s="78"/>
      <c r="B148" s="90"/>
      <c r="C148" s="91"/>
      <c r="D148" s="91"/>
    </row>
    <row r="149" spans="1:4" ht="15.75" customHeight="1" x14ac:dyDescent="0.25">
      <c r="A149" s="78"/>
      <c r="B149" s="90"/>
      <c r="C149" s="91"/>
      <c r="D149" s="91"/>
    </row>
    <row r="150" spans="1:4" ht="15.75" customHeight="1" x14ac:dyDescent="0.25">
      <c r="A150" s="78"/>
      <c r="B150" s="90"/>
      <c r="C150" s="91"/>
      <c r="D150" s="91"/>
    </row>
    <row r="151" spans="1:4" ht="15.75" customHeight="1" x14ac:dyDescent="0.25">
      <c r="A151" s="78"/>
      <c r="B151" s="90"/>
      <c r="C151" s="91"/>
      <c r="D151" s="91"/>
    </row>
    <row r="152" spans="1:4" ht="15.75" customHeight="1" x14ac:dyDescent="0.25">
      <c r="A152" s="78"/>
      <c r="B152" s="90"/>
      <c r="C152" s="91"/>
      <c r="D152" s="91"/>
    </row>
    <row r="153" spans="1:4" ht="15.75" customHeight="1" x14ac:dyDescent="0.25">
      <c r="A153" s="78"/>
      <c r="B153" s="90"/>
      <c r="C153" s="91"/>
      <c r="D153" s="91"/>
    </row>
    <row r="154" spans="1:4" ht="15.75" customHeight="1" x14ac:dyDescent="0.25">
      <c r="A154" s="78"/>
      <c r="B154" s="90"/>
      <c r="C154" s="91"/>
      <c r="D154" s="91"/>
    </row>
    <row r="155" spans="1:4" ht="15.75" customHeight="1" x14ac:dyDescent="0.25">
      <c r="A155" s="78"/>
      <c r="B155" s="90"/>
      <c r="C155" s="91"/>
      <c r="D155" s="91"/>
    </row>
    <row r="156" spans="1:4" ht="15.75" customHeight="1" x14ac:dyDescent="0.25">
      <c r="A156" s="78"/>
      <c r="B156" s="90"/>
      <c r="C156" s="91"/>
      <c r="D156" s="91"/>
    </row>
    <row r="157" spans="1:4" ht="15.75" customHeight="1" x14ac:dyDescent="0.25">
      <c r="A157" s="78"/>
      <c r="B157" s="90"/>
      <c r="C157" s="91"/>
      <c r="D157" s="91"/>
    </row>
    <row r="158" spans="1:4" ht="15.75" customHeight="1" x14ac:dyDescent="0.25">
      <c r="A158" s="78"/>
      <c r="B158" s="90"/>
      <c r="C158" s="91"/>
      <c r="D158" s="91"/>
    </row>
    <row r="159" spans="1:4" ht="15.75" customHeight="1" x14ac:dyDescent="0.25">
      <c r="A159" s="78"/>
      <c r="B159" s="90"/>
      <c r="C159" s="91"/>
      <c r="D159" s="91"/>
    </row>
    <row r="160" spans="1:4" ht="15.75" customHeight="1" x14ac:dyDescent="0.25">
      <c r="A160" s="78"/>
      <c r="B160" s="90"/>
      <c r="C160" s="91"/>
      <c r="D160" s="91"/>
    </row>
    <row r="161" spans="1:4" ht="15.75" customHeight="1" x14ac:dyDescent="0.25">
      <c r="A161" s="78"/>
      <c r="B161" s="90"/>
      <c r="C161" s="91"/>
      <c r="D161" s="91"/>
    </row>
    <row r="162" spans="1:4" ht="15.75" customHeight="1" x14ac:dyDescent="0.25">
      <c r="A162" s="78"/>
      <c r="B162" s="90"/>
      <c r="C162" s="91"/>
      <c r="D162" s="91"/>
    </row>
    <row r="163" spans="1:4" ht="15.75" customHeight="1" x14ac:dyDescent="0.25">
      <c r="A163" s="78"/>
      <c r="B163" s="90"/>
      <c r="C163" s="91"/>
      <c r="D163" s="91"/>
    </row>
    <row r="164" spans="1:4" ht="15.75" customHeight="1" x14ac:dyDescent="0.25">
      <c r="A164" s="78"/>
      <c r="B164" s="90"/>
      <c r="C164" s="91"/>
      <c r="D164" s="91"/>
    </row>
    <row r="165" spans="1:4" ht="15.75" customHeight="1" x14ac:dyDescent="0.25">
      <c r="A165" s="78"/>
      <c r="B165" s="90"/>
      <c r="C165" s="91"/>
      <c r="D165" s="91"/>
    </row>
    <row r="166" spans="1:4" ht="15.75" customHeight="1" x14ac:dyDescent="0.25">
      <c r="A166" s="78"/>
      <c r="B166" s="90"/>
      <c r="C166" s="91"/>
      <c r="D166" s="91"/>
    </row>
    <row r="167" spans="1:4" ht="15.75" customHeight="1" x14ac:dyDescent="0.25">
      <c r="A167" s="78"/>
      <c r="B167" s="90"/>
      <c r="C167" s="91"/>
      <c r="D167" s="91"/>
    </row>
    <row r="168" spans="1:4" ht="15.75" customHeight="1" x14ac:dyDescent="0.25">
      <c r="A168" s="78"/>
      <c r="B168" s="90"/>
      <c r="C168" s="91"/>
      <c r="D168" s="91"/>
    </row>
    <row r="169" spans="1:4" ht="15.75" customHeight="1" x14ac:dyDescent="0.25">
      <c r="A169" s="78"/>
      <c r="B169" s="90"/>
      <c r="C169" s="91"/>
      <c r="D169" s="91"/>
    </row>
    <row r="170" spans="1:4" ht="15.75" customHeight="1" x14ac:dyDescent="0.25">
      <c r="A170" s="78"/>
      <c r="B170" s="90"/>
      <c r="C170" s="91"/>
      <c r="D170" s="91"/>
    </row>
    <row r="171" spans="1:4" ht="15.75" customHeight="1" x14ac:dyDescent="0.25">
      <c r="A171" s="78"/>
      <c r="B171" s="90"/>
      <c r="C171" s="91"/>
      <c r="D171" s="91"/>
    </row>
    <row r="172" spans="1:4" ht="15.75" customHeight="1" x14ac:dyDescent="0.25">
      <c r="A172" s="78"/>
      <c r="B172" s="90"/>
      <c r="C172" s="91"/>
      <c r="D172" s="91"/>
    </row>
    <row r="173" spans="1:4" ht="15.75" customHeight="1" x14ac:dyDescent="0.25">
      <c r="A173" s="78"/>
      <c r="B173" s="90"/>
      <c r="C173" s="91"/>
      <c r="D173" s="91"/>
    </row>
    <row r="174" spans="1:4" ht="15.75" customHeight="1" x14ac:dyDescent="0.25">
      <c r="A174" s="78"/>
      <c r="B174" s="90"/>
      <c r="C174" s="91"/>
      <c r="D174" s="91"/>
    </row>
    <row r="175" spans="1:4" ht="15.75" customHeight="1" x14ac:dyDescent="0.25">
      <c r="A175" s="78"/>
      <c r="B175" s="90"/>
      <c r="C175" s="91"/>
      <c r="D175" s="91"/>
    </row>
    <row r="176" spans="1:4" ht="15.75" customHeight="1" x14ac:dyDescent="0.25">
      <c r="A176" s="78"/>
      <c r="B176" s="90"/>
      <c r="C176" s="91"/>
      <c r="D176" s="91"/>
    </row>
    <row r="177" spans="1:4" ht="15.75" customHeight="1" x14ac:dyDescent="0.25">
      <c r="A177" s="78"/>
      <c r="B177" s="90"/>
      <c r="C177" s="91"/>
      <c r="D177" s="91"/>
    </row>
    <row r="178" spans="1:4" ht="15.75" customHeight="1" x14ac:dyDescent="0.25">
      <c r="A178" s="78"/>
      <c r="B178" s="90"/>
      <c r="C178" s="91"/>
      <c r="D178" s="91"/>
    </row>
    <row r="179" spans="1:4" ht="15.75" customHeight="1" x14ac:dyDescent="0.25">
      <c r="A179" s="78"/>
      <c r="B179" s="90"/>
      <c r="C179" s="91"/>
      <c r="D179" s="91"/>
    </row>
    <row r="180" spans="1:4" ht="15.75" customHeight="1" x14ac:dyDescent="0.25">
      <c r="A180" s="78"/>
      <c r="B180" s="90"/>
      <c r="C180" s="91"/>
      <c r="D180" s="91"/>
    </row>
    <row r="181" spans="1:4" ht="15.75" customHeight="1" x14ac:dyDescent="0.25">
      <c r="A181" s="78"/>
      <c r="B181" s="90"/>
      <c r="C181" s="91"/>
      <c r="D181" s="91"/>
    </row>
    <row r="182" spans="1:4" ht="15.75" customHeight="1" x14ac:dyDescent="0.25">
      <c r="A182" s="78"/>
      <c r="B182" s="90"/>
      <c r="C182" s="91"/>
      <c r="D182" s="91"/>
    </row>
    <row r="183" spans="1:4" ht="15.75" customHeight="1" x14ac:dyDescent="0.25">
      <c r="A183" s="78"/>
      <c r="B183" s="90"/>
      <c r="C183" s="91"/>
      <c r="D183" s="91"/>
    </row>
    <row r="184" spans="1:4" ht="15.75" customHeight="1" x14ac:dyDescent="0.25">
      <c r="A184" s="78"/>
      <c r="B184" s="90"/>
      <c r="C184" s="91"/>
      <c r="D184" s="91"/>
    </row>
    <row r="185" spans="1:4" ht="15.75" customHeight="1" x14ac:dyDescent="0.25">
      <c r="A185" s="78"/>
      <c r="B185" s="90"/>
      <c r="C185" s="91"/>
      <c r="D185" s="91"/>
    </row>
    <row r="186" spans="1:4" ht="15.75" customHeight="1" x14ac:dyDescent="0.25">
      <c r="A186" s="78"/>
      <c r="B186" s="90"/>
      <c r="C186" s="91"/>
      <c r="D186" s="91"/>
    </row>
    <row r="187" spans="1:4" ht="15.75" customHeight="1" x14ac:dyDescent="0.25">
      <c r="A187" s="78"/>
      <c r="B187" s="90"/>
      <c r="C187" s="91"/>
      <c r="D187" s="91"/>
    </row>
    <row r="188" spans="1:4" ht="15.75" customHeight="1" x14ac:dyDescent="0.25">
      <c r="A188" s="78"/>
      <c r="B188" s="90"/>
      <c r="C188" s="91"/>
      <c r="D188" s="91"/>
    </row>
    <row r="189" spans="1:4" ht="15.75" customHeight="1" x14ac:dyDescent="0.25">
      <c r="A189" s="78"/>
      <c r="B189" s="90"/>
      <c r="C189" s="91"/>
      <c r="D189" s="91"/>
    </row>
    <row r="190" spans="1:4" ht="15.75" customHeight="1" x14ac:dyDescent="0.25">
      <c r="A190" s="78"/>
      <c r="B190" s="90"/>
      <c r="C190" s="91"/>
      <c r="D190" s="91"/>
    </row>
    <row r="191" spans="1:4" ht="15.75" customHeight="1" x14ac:dyDescent="0.25">
      <c r="A191" s="78"/>
      <c r="B191" s="90"/>
      <c r="C191" s="91"/>
      <c r="D191" s="91"/>
    </row>
    <row r="192" spans="1:4" ht="15.75" customHeight="1" x14ac:dyDescent="0.25">
      <c r="A192" s="78"/>
      <c r="B192" s="90"/>
      <c r="C192" s="91"/>
      <c r="D192" s="91"/>
    </row>
    <row r="193" spans="1:4" ht="15.75" customHeight="1" x14ac:dyDescent="0.25">
      <c r="A193" s="78"/>
      <c r="B193" s="90"/>
      <c r="C193" s="91"/>
      <c r="D193" s="91"/>
    </row>
    <row r="194" spans="1:4" ht="15.75" customHeight="1" x14ac:dyDescent="0.25">
      <c r="A194" s="78"/>
      <c r="B194" s="90"/>
      <c r="C194" s="91"/>
      <c r="D194" s="91"/>
    </row>
    <row r="195" spans="1:4" ht="15.75" customHeight="1" x14ac:dyDescent="0.25">
      <c r="A195" s="78"/>
      <c r="B195" s="90"/>
      <c r="C195" s="91"/>
      <c r="D195" s="91"/>
    </row>
    <row r="196" spans="1:4" ht="15.75" customHeight="1" x14ac:dyDescent="0.25">
      <c r="A196" s="78"/>
      <c r="B196" s="90"/>
      <c r="C196" s="91"/>
      <c r="D196" s="91"/>
    </row>
    <row r="197" spans="1:4" ht="15.75" customHeight="1" x14ac:dyDescent="0.25">
      <c r="A197" s="78"/>
      <c r="B197" s="90"/>
      <c r="C197" s="91"/>
      <c r="D197" s="91"/>
    </row>
    <row r="198" spans="1:4" ht="15.75" customHeight="1" x14ac:dyDescent="0.25">
      <c r="A198" s="78"/>
      <c r="B198" s="90"/>
      <c r="C198" s="91"/>
      <c r="D198" s="91"/>
    </row>
    <row r="199" spans="1:4" ht="15.75" customHeight="1" x14ac:dyDescent="0.25">
      <c r="A199" s="78"/>
      <c r="B199" s="90"/>
      <c r="C199" s="91"/>
      <c r="D199" s="91"/>
    </row>
    <row r="200" spans="1:4" ht="15.75" customHeight="1" x14ac:dyDescent="0.25">
      <c r="A200" s="78"/>
      <c r="B200" s="90"/>
      <c r="C200" s="91"/>
      <c r="D200" s="91"/>
    </row>
    <row r="201" spans="1:4" ht="15.75" customHeight="1" x14ac:dyDescent="0.25">
      <c r="A201" s="78"/>
      <c r="B201" s="90"/>
      <c r="C201" s="91"/>
      <c r="D201" s="91"/>
    </row>
    <row r="202" spans="1:4" ht="15.75" customHeight="1" x14ac:dyDescent="0.25">
      <c r="A202" s="78"/>
      <c r="B202" s="90"/>
      <c r="C202" s="91"/>
      <c r="D202" s="91"/>
    </row>
    <row r="203" spans="1:4" ht="15.75" customHeight="1" x14ac:dyDescent="0.25">
      <c r="A203" s="78"/>
      <c r="B203" s="90"/>
      <c r="C203" s="91"/>
      <c r="D203" s="91"/>
    </row>
    <row r="204" spans="1:4" ht="15.75" customHeight="1" x14ac:dyDescent="0.25">
      <c r="A204" s="78"/>
      <c r="B204" s="90"/>
      <c r="C204" s="91"/>
      <c r="D204" s="91"/>
    </row>
    <row r="205" spans="1:4" ht="15.75" customHeight="1" x14ac:dyDescent="0.25">
      <c r="A205" s="78"/>
      <c r="B205" s="90"/>
      <c r="C205" s="91"/>
      <c r="D205" s="91"/>
    </row>
    <row r="206" spans="1:4" ht="15.75" customHeight="1" x14ac:dyDescent="0.25">
      <c r="A206" s="78"/>
      <c r="B206" s="90"/>
      <c r="C206" s="91"/>
      <c r="D206" s="91"/>
    </row>
    <row r="207" spans="1:4" ht="15.75" customHeight="1" x14ac:dyDescent="0.25">
      <c r="A207" s="78"/>
      <c r="B207" s="90"/>
      <c r="C207" s="91"/>
      <c r="D207" s="91"/>
    </row>
    <row r="208" spans="1:4" ht="15.75" customHeight="1" x14ac:dyDescent="0.25">
      <c r="A208" s="1"/>
      <c r="B208" s="90"/>
      <c r="C208" s="90"/>
      <c r="D208" s="90"/>
    </row>
    <row r="209" spans="1:8" ht="15.75" customHeight="1" x14ac:dyDescent="0.25">
      <c r="A209" s="1"/>
      <c r="B209" s="92" t="s">
        <v>150</v>
      </c>
      <c r="C209" s="92" t="s">
        <v>151</v>
      </c>
      <c r="D209" s="93" t="s">
        <v>150</v>
      </c>
      <c r="E209" s="93" t="s">
        <v>151</v>
      </c>
    </row>
    <row r="210" spans="1:8" ht="15.75" customHeight="1" x14ac:dyDescent="0.35">
      <c r="A210" s="1"/>
      <c r="B210" s="94" t="s">
        <v>152</v>
      </c>
      <c r="C210" s="94" t="s">
        <v>153</v>
      </c>
      <c r="D210" s="95" t="s">
        <v>152</v>
      </c>
      <c r="F210" s="95" t="str">
        <f t="shared" ref="F210:F221" si="0">IF(NOT(ISBLANK(D210)),D210,IF(NOT(ISBLANK(E210)),"     "&amp;E210,FALSE))</f>
        <v>Afectación Económica o presupuestal</v>
      </c>
      <c r="G210" s="95" t="s">
        <v>152</v>
      </c>
      <c r="H210" s="95" t="str">
        <f ca="1">IF(NOT(ISERROR(MATCH(G210,ANCHORARRAY(B221),0))),F223&amp;"Por favor no seleccionar los criterios de impacto",G210)</f>
        <v>Afectación Económica o presupuestal</v>
      </c>
    </row>
    <row r="211" spans="1:8" ht="15.75" customHeight="1" x14ac:dyDescent="0.35">
      <c r="A211" s="1"/>
      <c r="B211" s="94" t="s">
        <v>152</v>
      </c>
      <c r="C211" s="94" t="s">
        <v>125</v>
      </c>
      <c r="E211" s="95" t="s">
        <v>153</v>
      </c>
      <c r="F211" s="95" t="str">
        <f t="shared" si="0"/>
        <v xml:space="preserve">     Afectación menor a 10 SMLMV .</v>
      </c>
    </row>
    <row r="212" spans="1:8" ht="15.75" customHeight="1" x14ac:dyDescent="0.35">
      <c r="A212" s="1"/>
      <c r="B212" s="94" t="s">
        <v>152</v>
      </c>
      <c r="C212" s="94" t="s">
        <v>128</v>
      </c>
      <c r="E212" s="95" t="s">
        <v>125</v>
      </c>
      <c r="F212" s="95" t="str">
        <f t="shared" si="0"/>
        <v xml:space="preserve">     Entre 10 y 50 SMLMV </v>
      </c>
    </row>
    <row r="213" spans="1:8" ht="15.75" customHeight="1" x14ac:dyDescent="0.35">
      <c r="A213" s="1"/>
      <c r="B213" s="94" t="s">
        <v>152</v>
      </c>
      <c r="C213" s="94" t="s">
        <v>132</v>
      </c>
      <c r="E213" s="95" t="s">
        <v>128</v>
      </c>
      <c r="F213" s="95" t="str">
        <f t="shared" si="0"/>
        <v xml:space="preserve">     Entre 50 y 100 SMLMV </v>
      </c>
    </row>
    <row r="214" spans="1:8" ht="15.75" customHeight="1" x14ac:dyDescent="0.35">
      <c r="A214" s="1"/>
      <c r="B214" s="94" t="s">
        <v>152</v>
      </c>
      <c r="C214" s="94" t="s">
        <v>136</v>
      </c>
      <c r="E214" s="95" t="s">
        <v>132</v>
      </c>
      <c r="F214" s="95" t="str">
        <f t="shared" si="0"/>
        <v xml:space="preserve">     Entre 100 y 500 SMLMV </v>
      </c>
    </row>
    <row r="215" spans="1:8" ht="15.75" customHeight="1" x14ac:dyDescent="0.35">
      <c r="A215" s="1"/>
      <c r="B215" s="94" t="s">
        <v>118</v>
      </c>
      <c r="C215" s="94" t="s">
        <v>122</v>
      </c>
      <c r="E215" s="95" t="s">
        <v>136</v>
      </c>
      <c r="F215" s="95" t="str">
        <f t="shared" si="0"/>
        <v xml:space="preserve">     Mayor a 500 SMLMV </v>
      </c>
    </row>
    <row r="216" spans="1:8" ht="15.75" customHeight="1" x14ac:dyDescent="0.35">
      <c r="A216" s="1"/>
      <c r="B216" s="94" t="s">
        <v>118</v>
      </c>
      <c r="C216" s="94" t="s">
        <v>126</v>
      </c>
      <c r="D216" s="95" t="s">
        <v>118</v>
      </c>
      <c r="F216" s="95" t="str">
        <f t="shared" si="0"/>
        <v>Pérdida Reputacional</v>
      </c>
    </row>
    <row r="217" spans="1:8" ht="15.75" customHeight="1" x14ac:dyDescent="0.35">
      <c r="A217" s="1"/>
      <c r="B217" s="94" t="s">
        <v>118</v>
      </c>
      <c r="C217" s="94" t="s">
        <v>129</v>
      </c>
      <c r="E217" s="95" t="s">
        <v>122</v>
      </c>
      <c r="F217" s="95" t="str">
        <f t="shared" si="0"/>
        <v xml:space="preserve">     El riesgo afecta la imagen de alguna área de la organización</v>
      </c>
    </row>
    <row r="218" spans="1:8" ht="15.75" customHeight="1" x14ac:dyDescent="0.35">
      <c r="A218" s="1"/>
      <c r="B218" s="94" t="s">
        <v>118</v>
      </c>
      <c r="C218" s="94" t="s">
        <v>133</v>
      </c>
      <c r="E218" s="95" t="s">
        <v>126</v>
      </c>
      <c r="F218" s="95" t="str">
        <f t="shared" si="0"/>
        <v xml:space="preserve">     El riesgo afecta la imagen de la entidad internamente, de conocimiento general, nivel interno, de junta dircetiva y accionistas y/o de provedores</v>
      </c>
    </row>
    <row r="219" spans="1:8" ht="15.75" customHeight="1" x14ac:dyDescent="0.35">
      <c r="A219" s="1"/>
      <c r="B219" s="94" t="s">
        <v>118</v>
      </c>
      <c r="C219" s="94" t="s">
        <v>137</v>
      </c>
      <c r="E219" s="95" t="s">
        <v>129</v>
      </c>
      <c r="F219" s="95" t="str">
        <f t="shared" si="0"/>
        <v xml:space="preserve">     El riesgo afecta la imagen de la entidad con algunos usuarios de relevancia frente al logro de los objetivos</v>
      </c>
    </row>
    <row r="220" spans="1:8" ht="15.75" customHeight="1" x14ac:dyDescent="0.25">
      <c r="A220" s="1"/>
      <c r="B220" s="96"/>
      <c r="C220" s="96"/>
      <c r="E220" s="95" t="s">
        <v>133</v>
      </c>
      <c r="F220" s="95" t="str">
        <f t="shared" si="0"/>
        <v xml:space="preserve">     El riesgo afecta la imagen de de la entidad con efecto publicitario sostenido a nivel de sector administrativo, nivel departamental o municipal</v>
      </c>
    </row>
    <row r="221" spans="1:8" ht="15.75" customHeight="1" x14ac:dyDescent="0.25">
      <c r="A221" s="1"/>
      <c r="B221" s="96" t="str">
        <f ca="1">IFERROR(__xludf.DUMMYFUNCTION("ARRAY_CONSTRAIN(ARRAYFORMULA(UNIQUE('Tabla Impacto'!$B$209:$B$219)), 3, 1)"),"Criterios")</f>
        <v>Criterios</v>
      </c>
      <c r="C221" s="96"/>
      <c r="E221" s="95" t="s">
        <v>137</v>
      </c>
      <c r="F221" s="95" t="str">
        <f t="shared" si="0"/>
        <v xml:space="preserve">     El riesgo afecta la imagen de la entidad a nivel nacional, con efecto publicitarios sostenible a nivel país</v>
      </c>
    </row>
    <row r="222" spans="1:8" ht="15.75" customHeight="1" x14ac:dyDescent="0.25">
      <c r="A222" s="1"/>
      <c r="B222" s="96" t="str">
        <f ca="1">IFERROR(__xludf.DUMMYFUNCTION("""COMPUTED_VALUE"""),"Afectación Económica o presupuestal")</f>
        <v>Afectación Económica o presupuestal</v>
      </c>
      <c r="C222" s="96"/>
    </row>
    <row r="223" spans="1:8" ht="15.75" customHeight="1" x14ac:dyDescent="0.25">
      <c r="B223" s="96" t="str">
        <f ca="1">IFERROR(__xludf.DUMMYFUNCTION("""COMPUTED_VALUE"""),"Pérdida Reputacional")</f>
        <v>Pérdida Reputacional</v>
      </c>
      <c r="C223" s="96"/>
      <c r="F223" s="97" t="s">
        <v>154</v>
      </c>
    </row>
    <row r="224" spans="1:8" ht="15.75" customHeight="1" x14ac:dyDescent="0.25">
      <c r="B224" s="93"/>
      <c r="C224" s="93"/>
      <c r="F224" s="97" t="s">
        <v>155</v>
      </c>
    </row>
    <row r="225" spans="2:4" ht="15.75" customHeight="1" x14ac:dyDescent="0.25">
      <c r="B225" s="93"/>
      <c r="C225" s="93"/>
    </row>
    <row r="226" spans="2:4" ht="15.75" customHeight="1" x14ac:dyDescent="0.25">
      <c r="B226" s="93"/>
      <c r="C226" s="93"/>
    </row>
    <row r="227" spans="2:4" ht="15.75" customHeight="1" x14ac:dyDescent="0.25">
      <c r="B227" s="93"/>
      <c r="C227" s="93"/>
      <c r="D227" s="93"/>
    </row>
    <row r="228" spans="2:4" ht="15.75" customHeight="1" x14ac:dyDescent="0.25">
      <c r="B228" s="93"/>
      <c r="C228" s="93"/>
      <c r="D228" s="93"/>
    </row>
    <row r="229" spans="2:4" ht="15.75" customHeight="1" x14ac:dyDescent="0.25">
      <c r="B229" s="93"/>
      <c r="C229" s="93"/>
      <c r="D229" s="93"/>
    </row>
    <row r="230" spans="2:4" ht="15.75" customHeight="1" x14ac:dyDescent="0.25">
      <c r="B230" s="93"/>
      <c r="C230" s="93"/>
      <c r="D230" s="93"/>
    </row>
    <row r="231" spans="2:4" ht="15.75" customHeight="1" x14ac:dyDescent="0.25">
      <c r="B231" s="93"/>
      <c r="C231" s="93"/>
      <c r="D231" s="93"/>
    </row>
    <row r="232" spans="2:4" ht="15.75" customHeight="1" x14ac:dyDescent="0.25">
      <c r="B232" s="93"/>
      <c r="C232" s="93"/>
      <c r="D232" s="93"/>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625" defaultRowHeight="15" customHeight="1" x14ac:dyDescent="0.2"/>
  <cols>
    <col min="1" max="2" width="12.5" customWidth="1"/>
    <col min="3" max="3" width="14.875" customWidth="1"/>
    <col min="4" max="4" width="12.5" customWidth="1"/>
    <col min="5" max="5" width="40.125" customWidth="1"/>
    <col min="6" max="26" width="12.5" customWidth="1"/>
  </cols>
  <sheetData>
    <row r="1" spans="1:26" ht="24" customHeight="1" x14ac:dyDescent="0.2">
      <c r="A1" s="98"/>
      <c r="B1" s="290" t="s">
        <v>156</v>
      </c>
      <c r="C1" s="291"/>
      <c r="D1" s="291"/>
      <c r="E1" s="291"/>
      <c r="F1" s="292"/>
      <c r="G1" s="98"/>
      <c r="H1" s="98"/>
      <c r="I1" s="98"/>
      <c r="J1" s="98"/>
      <c r="K1" s="98"/>
      <c r="L1" s="98"/>
      <c r="M1" s="98"/>
      <c r="N1" s="98"/>
      <c r="O1" s="98"/>
      <c r="P1" s="98"/>
      <c r="Q1" s="98"/>
      <c r="R1" s="98"/>
      <c r="S1" s="98"/>
      <c r="T1" s="98"/>
      <c r="U1" s="98"/>
      <c r="V1" s="98"/>
      <c r="W1" s="98"/>
      <c r="X1" s="98"/>
      <c r="Y1" s="98"/>
      <c r="Z1" s="98"/>
    </row>
    <row r="2" spans="1:26" ht="12.75" customHeight="1" x14ac:dyDescent="0.25">
      <c r="A2" s="98"/>
      <c r="B2" s="99"/>
      <c r="C2" s="99"/>
      <c r="D2" s="99"/>
      <c r="E2" s="99"/>
      <c r="F2" s="99"/>
      <c r="G2" s="98"/>
      <c r="H2" s="98"/>
      <c r="I2" s="98"/>
      <c r="J2" s="98"/>
      <c r="K2" s="98"/>
      <c r="L2" s="98"/>
      <c r="M2" s="98"/>
      <c r="N2" s="98"/>
      <c r="O2" s="98"/>
      <c r="P2" s="98"/>
      <c r="Q2" s="98"/>
      <c r="R2" s="98"/>
      <c r="S2" s="98"/>
      <c r="T2" s="98"/>
      <c r="U2" s="98"/>
      <c r="V2" s="98"/>
      <c r="W2" s="98"/>
      <c r="X2" s="98"/>
      <c r="Y2" s="98"/>
      <c r="Z2" s="98"/>
    </row>
    <row r="3" spans="1:26" ht="12.75" customHeight="1" x14ac:dyDescent="0.2">
      <c r="A3" s="98"/>
      <c r="B3" s="293" t="s">
        <v>157</v>
      </c>
      <c r="C3" s="291"/>
      <c r="D3" s="294"/>
      <c r="E3" s="100" t="s">
        <v>158</v>
      </c>
      <c r="F3" s="101" t="s">
        <v>159</v>
      </c>
      <c r="G3" s="98"/>
      <c r="H3" s="98"/>
      <c r="I3" s="98"/>
      <c r="J3" s="98"/>
      <c r="K3" s="98"/>
      <c r="L3" s="98"/>
      <c r="M3" s="98"/>
      <c r="N3" s="98"/>
      <c r="O3" s="98"/>
      <c r="P3" s="98"/>
      <c r="Q3" s="98"/>
      <c r="R3" s="98"/>
      <c r="S3" s="98"/>
      <c r="T3" s="98"/>
      <c r="U3" s="98"/>
      <c r="V3" s="98"/>
      <c r="W3" s="98"/>
      <c r="X3" s="98"/>
      <c r="Y3" s="98"/>
      <c r="Z3" s="98"/>
    </row>
    <row r="4" spans="1:26" ht="12.75" customHeight="1" x14ac:dyDescent="0.2">
      <c r="A4" s="98"/>
      <c r="B4" s="295" t="s">
        <v>160</v>
      </c>
      <c r="C4" s="298" t="s">
        <v>81</v>
      </c>
      <c r="D4" s="102" t="s">
        <v>161</v>
      </c>
      <c r="E4" s="103" t="s">
        <v>162</v>
      </c>
      <c r="F4" s="104">
        <v>0.25</v>
      </c>
      <c r="G4" s="98"/>
      <c r="H4" s="98"/>
      <c r="I4" s="98"/>
      <c r="J4" s="98"/>
      <c r="K4" s="98"/>
      <c r="L4" s="98"/>
      <c r="M4" s="98"/>
      <c r="N4" s="98"/>
      <c r="O4" s="98"/>
      <c r="P4" s="98"/>
      <c r="Q4" s="98"/>
      <c r="R4" s="98"/>
      <c r="S4" s="98"/>
      <c r="T4" s="98"/>
      <c r="U4" s="98"/>
      <c r="V4" s="98"/>
      <c r="W4" s="98"/>
      <c r="X4" s="98"/>
      <c r="Y4" s="98"/>
      <c r="Z4" s="98"/>
    </row>
    <row r="5" spans="1:26" ht="12.75" customHeight="1" x14ac:dyDescent="0.2">
      <c r="A5" s="98"/>
      <c r="B5" s="296"/>
      <c r="C5" s="299"/>
      <c r="D5" s="105" t="s">
        <v>163</v>
      </c>
      <c r="E5" s="106" t="s">
        <v>164</v>
      </c>
      <c r="F5" s="107">
        <v>0.15</v>
      </c>
      <c r="G5" s="98"/>
      <c r="H5" s="98"/>
      <c r="I5" s="98"/>
      <c r="J5" s="98"/>
      <c r="K5" s="98"/>
      <c r="L5" s="98"/>
      <c r="M5" s="98"/>
      <c r="N5" s="98"/>
      <c r="O5" s="98"/>
      <c r="P5" s="98"/>
      <c r="Q5" s="98"/>
      <c r="R5" s="98"/>
      <c r="S5" s="98"/>
      <c r="T5" s="98"/>
      <c r="U5" s="98"/>
      <c r="V5" s="98"/>
      <c r="W5" s="98"/>
      <c r="X5" s="98"/>
      <c r="Y5" s="98"/>
      <c r="Z5" s="98"/>
    </row>
    <row r="6" spans="1:26" ht="12.75" customHeight="1" x14ac:dyDescent="0.2">
      <c r="A6" s="98"/>
      <c r="B6" s="296"/>
      <c r="C6" s="288"/>
      <c r="D6" s="105" t="s">
        <v>165</v>
      </c>
      <c r="E6" s="106" t="s">
        <v>166</v>
      </c>
      <c r="F6" s="107">
        <v>0.1</v>
      </c>
      <c r="G6" s="98"/>
      <c r="H6" s="98"/>
      <c r="I6" s="98"/>
      <c r="J6" s="98"/>
      <c r="K6" s="98"/>
      <c r="L6" s="98"/>
      <c r="M6" s="98"/>
      <c r="N6" s="98"/>
      <c r="O6" s="98"/>
      <c r="P6" s="98"/>
      <c r="Q6" s="98"/>
      <c r="R6" s="98"/>
      <c r="S6" s="98"/>
      <c r="T6" s="98"/>
      <c r="U6" s="98"/>
      <c r="V6" s="98"/>
      <c r="W6" s="98"/>
      <c r="X6" s="98"/>
      <c r="Y6" s="98"/>
      <c r="Z6" s="98"/>
    </row>
    <row r="7" spans="1:26" ht="12.75" customHeight="1" x14ac:dyDescent="0.2">
      <c r="A7" s="98"/>
      <c r="B7" s="296"/>
      <c r="C7" s="287" t="s">
        <v>82</v>
      </c>
      <c r="D7" s="105" t="s">
        <v>167</v>
      </c>
      <c r="E7" s="106" t="s">
        <v>168</v>
      </c>
      <c r="F7" s="107">
        <v>0.25</v>
      </c>
      <c r="G7" s="98"/>
      <c r="H7" s="98"/>
      <c r="I7" s="98"/>
      <c r="J7" s="98"/>
      <c r="K7" s="98"/>
      <c r="L7" s="98"/>
      <c r="M7" s="98"/>
      <c r="N7" s="98"/>
      <c r="O7" s="98"/>
      <c r="P7" s="98"/>
      <c r="Q7" s="98"/>
      <c r="R7" s="98"/>
      <c r="S7" s="98"/>
      <c r="T7" s="98"/>
      <c r="U7" s="98"/>
      <c r="V7" s="98"/>
      <c r="W7" s="98"/>
      <c r="X7" s="98"/>
      <c r="Y7" s="98"/>
      <c r="Z7" s="98"/>
    </row>
    <row r="8" spans="1:26" ht="12.75" customHeight="1" x14ac:dyDescent="0.2">
      <c r="A8" s="98"/>
      <c r="B8" s="297"/>
      <c r="C8" s="288"/>
      <c r="D8" s="105" t="s">
        <v>169</v>
      </c>
      <c r="E8" s="106" t="s">
        <v>170</v>
      </c>
      <c r="F8" s="107">
        <v>0.15</v>
      </c>
      <c r="G8" s="98"/>
      <c r="H8" s="98"/>
      <c r="I8" s="98"/>
      <c r="J8" s="98"/>
      <c r="K8" s="98"/>
      <c r="L8" s="98"/>
      <c r="M8" s="98"/>
      <c r="N8" s="98"/>
      <c r="O8" s="98"/>
      <c r="P8" s="98"/>
      <c r="Q8" s="98"/>
      <c r="R8" s="98"/>
      <c r="S8" s="98"/>
      <c r="T8" s="98"/>
      <c r="U8" s="98"/>
      <c r="V8" s="98"/>
      <c r="W8" s="98"/>
      <c r="X8" s="98"/>
      <c r="Y8" s="98"/>
      <c r="Z8" s="98"/>
    </row>
    <row r="9" spans="1:26" ht="12.75" customHeight="1" x14ac:dyDescent="0.2">
      <c r="A9" s="98"/>
      <c r="B9" s="300" t="s">
        <v>171</v>
      </c>
      <c r="C9" s="287" t="s">
        <v>84</v>
      </c>
      <c r="D9" s="105" t="s">
        <v>172</v>
      </c>
      <c r="E9" s="106" t="s">
        <v>173</v>
      </c>
      <c r="F9" s="108" t="s">
        <v>174</v>
      </c>
      <c r="G9" s="98"/>
      <c r="H9" s="98"/>
      <c r="I9" s="98"/>
      <c r="J9" s="98"/>
      <c r="K9" s="98"/>
      <c r="L9" s="98"/>
      <c r="M9" s="98"/>
      <c r="N9" s="98"/>
      <c r="O9" s="98"/>
      <c r="P9" s="98"/>
      <c r="Q9" s="98"/>
      <c r="R9" s="98"/>
      <c r="S9" s="98"/>
      <c r="T9" s="98"/>
      <c r="U9" s="98"/>
      <c r="V9" s="98"/>
      <c r="W9" s="98"/>
      <c r="X9" s="98"/>
      <c r="Y9" s="98"/>
      <c r="Z9" s="98"/>
    </row>
    <row r="10" spans="1:26" ht="12.75" customHeight="1" x14ac:dyDescent="0.2">
      <c r="A10" s="98"/>
      <c r="B10" s="296"/>
      <c r="C10" s="288"/>
      <c r="D10" s="105" t="s">
        <v>175</v>
      </c>
      <c r="E10" s="106" t="s">
        <v>176</v>
      </c>
      <c r="F10" s="108" t="s">
        <v>174</v>
      </c>
      <c r="G10" s="98"/>
      <c r="H10" s="98"/>
      <c r="I10" s="98"/>
      <c r="J10" s="98"/>
      <c r="K10" s="98"/>
      <c r="L10" s="98"/>
      <c r="M10" s="98"/>
      <c r="N10" s="98"/>
      <c r="O10" s="98"/>
      <c r="P10" s="98"/>
      <c r="Q10" s="98"/>
      <c r="R10" s="98"/>
      <c r="S10" s="98"/>
      <c r="T10" s="98"/>
      <c r="U10" s="98"/>
      <c r="V10" s="98"/>
      <c r="W10" s="98"/>
      <c r="X10" s="98"/>
      <c r="Y10" s="98"/>
      <c r="Z10" s="98"/>
    </row>
    <row r="11" spans="1:26" ht="12.75" customHeight="1" x14ac:dyDescent="0.2">
      <c r="A11" s="98"/>
      <c r="B11" s="296"/>
      <c r="C11" s="287" t="s">
        <v>85</v>
      </c>
      <c r="D11" s="105" t="s">
        <v>177</v>
      </c>
      <c r="E11" s="106" t="s">
        <v>178</v>
      </c>
      <c r="F11" s="108" t="s">
        <v>174</v>
      </c>
      <c r="G11" s="98"/>
      <c r="H11" s="98"/>
      <c r="I11" s="98"/>
      <c r="J11" s="98"/>
      <c r="K11" s="98"/>
      <c r="L11" s="98"/>
      <c r="M11" s="98"/>
      <c r="N11" s="98"/>
      <c r="O11" s="98"/>
      <c r="P11" s="98"/>
      <c r="Q11" s="98"/>
      <c r="R11" s="98"/>
      <c r="S11" s="98"/>
      <c r="T11" s="98"/>
      <c r="U11" s="98"/>
      <c r="V11" s="98"/>
      <c r="W11" s="98"/>
      <c r="X11" s="98"/>
      <c r="Y11" s="98"/>
      <c r="Z11" s="98"/>
    </row>
    <row r="12" spans="1:26" ht="12.75" customHeight="1" x14ac:dyDescent="0.2">
      <c r="A12" s="98"/>
      <c r="B12" s="296"/>
      <c r="C12" s="288"/>
      <c r="D12" s="105" t="s">
        <v>179</v>
      </c>
      <c r="E12" s="106" t="s">
        <v>180</v>
      </c>
      <c r="F12" s="108" t="s">
        <v>174</v>
      </c>
      <c r="G12" s="98"/>
      <c r="H12" s="98"/>
      <c r="I12" s="98"/>
      <c r="J12" s="98"/>
      <c r="K12" s="98"/>
      <c r="L12" s="98"/>
      <c r="M12" s="98"/>
      <c r="N12" s="98"/>
      <c r="O12" s="98"/>
      <c r="P12" s="98"/>
      <c r="Q12" s="98"/>
      <c r="R12" s="98"/>
      <c r="S12" s="98"/>
      <c r="T12" s="98"/>
      <c r="U12" s="98"/>
      <c r="V12" s="98"/>
      <c r="W12" s="98"/>
      <c r="X12" s="98"/>
      <c r="Y12" s="98"/>
      <c r="Z12" s="98"/>
    </row>
    <row r="13" spans="1:26" ht="12.75" customHeight="1" x14ac:dyDescent="0.2">
      <c r="A13" s="98"/>
      <c r="B13" s="296"/>
      <c r="C13" s="287" t="s">
        <v>86</v>
      </c>
      <c r="D13" s="105" t="s">
        <v>181</v>
      </c>
      <c r="E13" s="106" t="s">
        <v>182</v>
      </c>
      <c r="F13" s="108" t="s">
        <v>174</v>
      </c>
      <c r="G13" s="98"/>
      <c r="H13" s="98"/>
      <c r="I13" s="98"/>
      <c r="J13" s="98"/>
      <c r="K13" s="98"/>
      <c r="L13" s="98"/>
      <c r="M13" s="98"/>
      <c r="N13" s="98"/>
      <c r="O13" s="98"/>
      <c r="P13" s="98"/>
      <c r="Q13" s="98"/>
      <c r="R13" s="98"/>
      <c r="S13" s="98"/>
      <c r="T13" s="98"/>
      <c r="U13" s="98"/>
      <c r="V13" s="98"/>
      <c r="W13" s="98"/>
      <c r="X13" s="98"/>
      <c r="Y13" s="98"/>
      <c r="Z13" s="98"/>
    </row>
    <row r="14" spans="1:26" ht="12.75" customHeight="1" x14ac:dyDescent="0.2">
      <c r="A14" s="98"/>
      <c r="B14" s="301"/>
      <c r="C14" s="289"/>
      <c r="D14" s="109" t="s">
        <v>183</v>
      </c>
      <c r="E14" s="110" t="s">
        <v>184</v>
      </c>
      <c r="F14" s="111" t="s">
        <v>174</v>
      </c>
      <c r="G14" s="98"/>
      <c r="H14" s="98"/>
      <c r="I14" s="98"/>
      <c r="J14" s="98"/>
      <c r="K14" s="98"/>
      <c r="L14" s="98"/>
      <c r="M14" s="98"/>
      <c r="N14" s="98"/>
      <c r="O14" s="98"/>
      <c r="P14" s="98"/>
      <c r="Q14" s="98"/>
      <c r="R14" s="98"/>
      <c r="S14" s="98"/>
      <c r="T14" s="98"/>
      <c r="U14" s="98"/>
      <c r="V14" s="98"/>
      <c r="W14" s="98"/>
      <c r="X14" s="98"/>
      <c r="Y14" s="98"/>
      <c r="Z14" s="98"/>
    </row>
    <row r="15" spans="1:26" ht="49.5" customHeight="1" x14ac:dyDescent="0.2">
      <c r="A15" s="98"/>
      <c r="B15" s="285" t="s">
        <v>185</v>
      </c>
      <c r="C15" s="175"/>
      <c r="D15" s="175"/>
      <c r="E15" s="175"/>
      <c r="F15" s="286"/>
      <c r="G15" s="98"/>
      <c r="H15" s="98"/>
      <c r="I15" s="98"/>
      <c r="J15" s="98"/>
      <c r="K15" s="98"/>
      <c r="L15" s="98"/>
      <c r="M15" s="98"/>
      <c r="N15" s="98"/>
      <c r="O15" s="98"/>
      <c r="P15" s="98"/>
      <c r="Q15" s="98"/>
      <c r="R15" s="98"/>
      <c r="S15" s="98"/>
      <c r="T15" s="98"/>
      <c r="U15" s="98"/>
      <c r="V15" s="98"/>
      <c r="W15" s="98"/>
      <c r="X15" s="98"/>
      <c r="Y15" s="98"/>
      <c r="Z15" s="98"/>
    </row>
    <row r="16" spans="1:26" ht="27" customHeight="1" x14ac:dyDescent="0.25">
      <c r="A16" s="98"/>
      <c r="B16" s="112"/>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26" ht="12.75" customHeight="1" x14ac:dyDescent="0.2">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12.7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6" ht="12.75" customHeight="1" x14ac:dyDescent="0.2">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ht="12.75" customHeight="1" x14ac:dyDescent="0.2">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2.75" customHeight="1" x14ac:dyDescent="0.2">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2.75" customHeight="1" x14ac:dyDescent="0.2">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2.75" customHeight="1" x14ac:dyDescent="0.2">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2.75" customHeight="1" x14ac:dyDescent="0.2">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2.75" customHeight="1" x14ac:dyDescent="0.2">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2.75" customHeight="1" x14ac:dyDescent="0.2">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2.75" customHeight="1" x14ac:dyDescent="0.2">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2.75" customHeight="1" x14ac:dyDescent="0.2">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2.75" customHeight="1" x14ac:dyDescent="0.2">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2.75" customHeight="1" x14ac:dyDescent="0.2">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2.75" customHeight="1" x14ac:dyDescent="0.2">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2.75" customHeight="1" x14ac:dyDescent="0.2">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2.75" customHeight="1" x14ac:dyDescent="0.2">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2.75" customHeight="1" x14ac:dyDescent="0.2">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2.75" customHeight="1" x14ac:dyDescent="0.2">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2.75" customHeight="1" x14ac:dyDescent="0.2">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2.75" customHeight="1" x14ac:dyDescent="0.2">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2.75" customHeight="1" x14ac:dyDescent="0.2">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2.75" customHeight="1" x14ac:dyDescent="0.2">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spans="1:26" ht="12.75" customHeight="1" x14ac:dyDescent="0.2">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41" spans="1:26" ht="12.75" customHeight="1" x14ac:dyDescent="0.2">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row>
    <row r="42" spans="1:26" ht="12.75" customHeight="1" x14ac:dyDescent="0.2">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row>
    <row r="43" spans="1:26" ht="12.75" customHeight="1" x14ac:dyDescent="0.2">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row>
    <row r="44" spans="1:26" ht="12.75" customHeight="1" x14ac:dyDescent="0.2">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row>
    <row r="45" spans="1:26" ht="12.75" customHeight="1" x14ac:dyDescent="0.2">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row>
    <row r="46" spans="1:26" ht="12.75" customHeight="1" x14ac:dyDescent="0.2">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7" spans="1:26" ht="12.75" customHeight="1" x14ac:dyDescent="0.2">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row>
    <row r="48" spans="1:26" ht="12.75" customHeight="1" x14ac:dyDescent="0.2">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row>
    <row r="49" spans="1:26" ht="12.75" customHeight="1" x14ac:dyDescent="0.2">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row>
    <row r="50" spans="1:26" ht="12.75" customHeight="1" x14ac:dyDescent="0.2">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row>
    <row r="51" spans="1:26" ht="12.75" customHeight="1" x14ac:dyDescent="0.2">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row>
    <row r="52" spans="1:26" ht="12.75" customHeight="1" x14ac:dyDescent="0.2">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row>
    <row r="53" spans="1:26" ht="12.75" customHeight="1" x14ac:dyDescent="0.2">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row>
    <row r="54" spans="1:26" ht="12.75" customHeight="1" x14ac:dyDescent="0.2">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row>
    <row r="55" spans="1:26" ht="12.75" customHeight="1" x14ac:dyDescent="0.2">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row>
    <row r="56" spans="1:26" ht="12.75" customHeight="1" x14ac:dyDescent="0.2">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row>
    <row r="57" spans="1:26" ht="12.75" customHeight="1" x14ac:dyDescent="0.2">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row>
    <row r="58" spans="1:26" ht="12.75" customHeight="1" x14ac:dyDescent="0.2">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row>
    <row r="59" spans="1:26" ht="12.75" customHeight="1" x14ac:dyDescent="0.2">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row>
    <row r="60" spans="1:26" ht="12.75" customHeight="1" x14ac:dyDescent="0.2">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row>
    <row r="61" spans="1:26" ht="12.75" customHeight="1" x14ac:dyDescent="0.2">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spans="1:26" ht="12.75" customHeight="1" x14ac:dyDescent="0.2">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row>
    <row r="63" spans="1:26" ht="12.75" customHeight="1" x14ac:dyDescent="0.2">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row>
    <row r="64" spans="1:26" ht="12.75" customHeight="1" x14ac:dyDescent="0.2">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row>
    <row r="65" spans="1:26" ht="12.75" customHeight="1" x14ac:dyDescent="0.2">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row>
    <row r="66" spans="1:26" ht="12.75" customHeight="1" x14ac:dyDescent="0.2">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row>
    <row r="67" spans="1:26" ht="12.75" customHeight="1" x14ac:dyDescent="0.2">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row>
    <row r="68" spans="1:26" ht="12.75" customHeight="1" x14ac:dyDescent="0.2">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row>
    <row r="69" spans="1:26" ht="12.75" customHeight="1" x14ac:dyDescent="0.2">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row>
    <row r="70" spans="1:26" ht="12.75" customHeight="1" x14ac:dyDescent="0.2">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row>
    <row r="71" spans="1:26" ht="12.75" customHeight="1" x14ac:dyDescent="0.2">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spans="1:26" ht="12.75" customHeight="1" x14ac:dyDescent="0.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spans="1:26" ht="12.75" customHeight="1" x14ac:dyDescent="0.2">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row>
    <row r="74" spans="1:26" ht="12.75" customHeight="1" x14ac:dyDescent="0.2">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spans="1:26" ht="12.75" customHeight="1" x14ac:dyDescent="0.2">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row>
    <row r="76" spans="1:26" ht="12.75" customHeight="1" x14ac:dyDescent="0.2">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spans="1:26" ht="12.75" customHeight="1" x14ac:dyDescent="0.2">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row>
    <row r="78" spans="1:26" ht="12.75" customHeight="1" x14ac:dyDescent="0.2">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spans="1:26" ht="12.75" customHeight="1" x14ac:dyDescent="0.2">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row>
    <row r="80" spans="1:26" ht="12.75" customHeight="1" x14ac:dyDescent="0.2">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spans="1:26" ht="12.75" customHeight="1" x14ac:dyDescent="0.2">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spans="1:26" ht="12.75" customHeight="1" x14ac:dyDescent="0.2">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spans="1:26" ht="12.75" customHeight="1" x14ac:dyDescent="0.2">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spans="1:26" ht="12.75" customHeight="1" x14ac:dyDescent="0.2">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spans="1:26" ht="12.75" customHeight="1" x14ac:dyDescent="0.2">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spans="1:26" ht="12.75" customHeight="1" x14ac:dyDescent="0.2">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spans="1:26" ht="12.75" customHeight="1" x14ac:dyDescent="0.2">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spans="1:26" ht="12.75" customHeight="1" x14ac:dyDescent="0.2">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spans="1:26" ht="12.75" customHeight="1" x14ac:dyDescent="0.2">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spans="1:26" ht="12.75" customHeight="1" x14ac:dyDescent="0.2">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spans="1:26" ht="12.75" customHeight="1" x14ac:dyDescent="0.2">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spans="1:26" ht="12.75" customHeight="1" x14ac:dyDescent="0.2">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spans="1:26" ht="12.75" customHeight="1" x14ac:dyDescent="0.2">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spans="1:26" ht="12.75" customHeight="1" x14ac:dyDescent="0.2">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spans="1:26" ht="12.75" customHeight="1" x14ac:dyDescent="0.2">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spans="1:26" ht="12.75" customHeight="1" x14ac:dyDescent="0.2">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x14ac:dyDescent="0.2">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spans="1:26" ht="12.75" customHeight="1" x14ac:dyDescent="0.2">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spans="1:26" ht="12.75" customHeight="1" x14ac:dyDescent="0.2">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spans="1:26" ht="12.75" customHeight="1" x14ac:dyDescent="0.2">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spans="1:26" ht="12.75" customHeight="1" x14ac:dyDescent="0.2">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spans="1:26" ht="12.75" customHeight="1" x14ac:dyDescent="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spans="1:26" ht="12.75" customHeight="1" x14ac:dyDescent="0.2">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spans="1:26" ht="12.75" customHeight="1" x14ac:dyDescent="0.2">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spans="1:26" ht="12.75" customHeight="1" x14ac:dyDescent="0.2">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spans="1:26" ht="12.75" customHeight="1" x14ac:dyDescent="0.2">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spans="1:26" ht="12.75" customHeight="1" x14ac:dyDescent="0.2">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spans="1:26" ht="12.75" customHeight="1" x14ac:dyDescent="0.2">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spans="1:26" ht="12.75" customHeight="1" x14ac:dyDescent="0.2">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spans="1:26" ht="12.75" customHeight="1" x14ac:dyDescent="0.2">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spans="1:26" ht="12.75" customHeight="1" x14ac:dyDescent="0.2">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spans="1:26" ht="12.75" customHeight="1" x14ac:dyDescent="0.2">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spans="1:26" ht="12.75" customHeight="1" x14ac:dyDescent="0.2">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spans="1:26" ht="12.75" customHeight="1" x14ac:dyDescent="0.2">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spans="1:26" ht="12.75" customHeight="1" x14ac:dyDescent="0.2">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spans="1:26" ht="12.75" customHeight="1" x14ac:dyDescent="0.2">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spans="1:26" ht="12.75" customHeight="1" x14ac:dyDescent="0.2">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spans="1:26" ht="12.75" customHeight="1" x14ac:dyDescent="0.2">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spans="1:26" ht="12.75" customHeight="1" x14ac:dyDescent="0.2">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spans="1:26" ht="12.75" customHeight="1" x14ac:dyDescent="0.2">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spans="1:26" ht="12.75" customHeight="1" x14ac:dyDescent="0.2">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spans="1:26" ht="12.75" customHeight="1" x14ac:dyDescent="0.2">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spans="1:26" ht="12.75" customHeight="1" x14ac:dyDescent="0.2">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spans="1:26" ht="12.75" customHeight="1" x14ac:dyDescent="0.2">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spans="1:26" ht="12.75" customHeight="1" x14ac:dyDescent="0.2">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spans="1:26" ht="12.75" customHeight="1" x14ac:dyDescent="0.2">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spans="1:26" ht="12.75" customHeight="1" x14ac:dyDescent="0.2">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spans="1:26" ht="12.75" customHeight="1" x14ac:dyDescent="0.2">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spans="1:26" ht="12.75" customHeight="1" x14ac:dyDescent="0.2">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spans="1:26" ht="12.75" customHeight="1" x14ac:dyDescent="0.2">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spans="1:26" ht="12.75" customHeight="1" x14ac:dyDescent="0.2">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spans="1:26" ht="12.75" customHeight="1" x14ac:dyDescent="0.2">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spans="1:26" ht="12.75" customHeight="1" x14ac:dyDescent="0.2">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spans="1:26" ht="12.75" customHeight="1" x14ac:dyDescent="0.2">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spans="1:26" ht="12.75" customHeight="1" x14ac:dyDescent="0.2">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spans="1:26" ht="12.75" customHeight="1" x14ac:dyDescent="0.2">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spans="1:26" ht="12.75" customHeight="1" x14ac:dyDescent="0.2">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spans="1:26" ht="12.75" customHeight="1" x14ac:dyDescent="0.2">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spans="1:26" ht="12.75" customHeight="1" x14ac:dyDescent="0.2">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spans="1:26" ht="12.75" customHeight="1" x14ac:dyDescent="0.2">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spans="1:26" ht="12.75" customHeight="1" x14ac:dyDescent="0.2">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spans="1:26" ht="12.75" customHeight="1" x14ac:dyDescent="0.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spans="1:26" ht="12.75" customHeight="1" x14ac:dyDescent="0.2">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spans="1:26" ht="12.75" customHeight="1" x14ac:dyDescent="0.2">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spans="1:26" ht="12.75" customHeight="1" x14ac:dyDescent="0.2">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spans="1:26" ht="12.75" customHeight="1" x14ac:dyDescent="0.2">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spans="1:26" ht="12.75" customHeight="1" x14ac:dyDescent="0.2">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spans="1:26" ht="12.75" customHeight="1" x14ac:dyDescent="0.2">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spans="1:26" ht="12.75" customHeight="1" x14ac:dyDescent="0.2">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spans="1:26" ht="12.75" customHeight="1" x14ac:dyDescent="0.2">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spans="1:26" ht="12.75" customHeight="1" x14ac:dyDescent="0.2">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spans="1:26" ht="12.75" customHeight="1" x14ac:dyDescent="0.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spans="1:26" ht="12.75" customHeight="1" x14ac:dyDescent="0.2">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x14ac:dyDescent="0.2">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spans="1:26" ht="12.75" customHeight="1" x14ac:dyDescent="0.2">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spans="1:26" ht="12.75" customHeight="1" x14ac:dyDescent="0.2">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spans="1:26" ht="12.75" customHeight="1" x14ac:dyDescent="0.2">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spans="1:26" ht="12.75" customHeight="1" x14ac:dyDescent="0.2">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spans="1:26" ht="12.75" customHeight="1" x14ac:dyDescent="0.2">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spans="1:26" ht="12.75" customHeight="1" x14ac:dyDescent="0.2">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spans="1:26" ht="12.75" customHeight="1" x14ac:dyDescent="0.2">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spans="1:26" ht="12.75" customHeight="1" x14ac:dyDescent="0.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spans="1:26" ht="12.75" customHeight="1" x14ac:dyDescent="0.2">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spans="1:26" ht="12.75" customHeight="1" x14ac:dyDescent="0.2">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spans="1:26" ht="12.75" customHeight="1" x14ac:dyDescent="0.2">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spans="1:26" ht="12.75" customHeight="1" x14ac:dyDescent="0.2">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spans="1:26" ht="12.75" customHeight="1" x14ac:dyDescent="0.2">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spans="1:26" ht="12.75" customHeight="1" x14ac:dyDescent="0.2">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spans="1:26" ht="12.75" customHeight="1" x14ac:dyDescent="0.2">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spans="1:26" ht="12.75" customHeight="1" x14ac:dyDescent="0.2">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spans="1:26" ht="12.75" customHeight="1" x14ac:dyDescent="0.2">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spans="1:26" ht="12.75" customHeight="1" x14ac:dyDescent="0.2">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spans="1:26" ht="12.75" customHeight="1" x14ac:dyDescent="0.2">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spans="1:26" ht="12.75" customHeight="1" x14ac:dyDescent="0.2">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spans="1:26" ht="12.75" customHeight="1" x14ac:dyDescent="0.2">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spans="1:26" ht="12.75" customHeight="1" x14ac:dyDescent="0.2">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spans="1:26" ht="12.75" customHeight="1" x14ac:dyDescent="0.2">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spans="1:26" ht="12.75" customHeight="1" x14ac:dyDescent="0.2">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spans="1:26" ht="12.75" customHeight="1" x14ac:dyDescent="0.2">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spans="1:26" ht="12.75" customHeight="1" x14ac:dyDescent="0.2">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spans="1:26" ht="12.75" customHeight="1" x14ac:dyDescent="0.2">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spans="1:26" ht="12.75" customHeight="1" x14ac:dyDescent="0.2">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spans="1:26" ht="12.75" customHeight="1" x14ac:dyDescent="0.2">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spans="1:26" ht="12.75" customHeight="1" x14ac:dyDescent="0.2">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spans="1:26" ht="12.75" customHeight="1" x14ac:dyDescent="0.2">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spans="1:26" ht="12.75" customHeight="1" x14ac:dyDescent="0.2">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spans="1:26" ht="12.75" customHeight="1" x14ac:dyDescent="0.2">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spans="1:26" ht="12.75" customHeight="1" x14ac:dyDescent="0.2">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spans="1:26" ht="12.75" customHeight="1" x14ac:dyDescent="0.2">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spans="1:26" ht="12.75" customHeight="1" x14ac:dyDescent="0.2">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spans="1:26" ht="12.75" customHeight="1" x14ac:dyDescent="0.2">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spans="1:26" ht="12.75" customHeight="1" x14ac:dyDescent="0.2">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spans="1:26" ht="12.75" customHeight="1" x14ac:dyDescent="0.2">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spans="1:26" ht="12.75" customHeight="1" x14ac:dyDescent="0.2">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spans="1:26" ht="12.75" customHeight="1" x14ac:dyDescent="0.2">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spans="1:26" ht="12.75" customHeight="1" x14ac:dyDescent="0.2">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spans="1:26" ht="12.75" customHeight="1" x14ac:dyDescent="0.2">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spans="1:26" ht="12.75" customHeight="1" x14ac:dyDescent="0.2">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spans="1:26" ht="12.75" customHeight="1" x14ac:dyDescent="0.2">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spans="1:26" ht="12.75" customHeight="1" x14ac:dyDescent="0.2">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spans="1:26" ht="12.75" customHeight="1" x14ac:dyDescent="0.2">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spans="1:26" ht="12.75" customHeight="1" x14ac:dyDescent="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spans="1:26" ht="12.75" customHeight="1" x14ac:dyDescent="0.2">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spans="1:26" ht="12.75" customHeight="1" x14ac:dyDescent="0.2">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spans="1:26" ht="12.75" customHeight="1" x14ac:dyDescent="0.2">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spans="1:26" ht="12.75" customHeight="1" x14ac:dyDescent="0.2">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spans="1:26" ht="12.75" customHeight="1" x14ac:dyDescent="0.2">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spans="1:26" ht="12.75" customHeight="1" x14ac:dyDescent="0.2">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spans="1:26" ht="12.75" customHeight="1" x14ac:dyDescent="0.2">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spans="1:26" ht="12.75" customHeight="1" x14ac:dyDescent="0.2">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spans="1:26" ht="12.75" customHeight="1" x14ac:dyDescent="0.2">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spans="1:26" ht="12.75" customHeight="1" x14ac:dyDescent="0.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spans="1:26" ht="12.75" customHeight="1" x14ac:dyDescent="0.2">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spans="1:26" ht="12.75" customHeight="1" x14ac:dyDescent="0.2">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spans="1:26" ht="12.75" customHeight="1" x14ac:dyDescent="0.2">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spans="1:26" ht="12.75" customHeight="1" x14ac:dyDescent="0.2">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spans="1:26" ht="12.75" customHeight="1" x14ac:dyDescent="0.2">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spans="1:26" ht="12.75" customHeight="1" x14ac:dyDescent="0.2">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spans="1:26" ht="12.75" customHeight="1" x14ac:dyDescent="0.2">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spans="1:26" ht="12.75" customHeight="1" x14ac:dyDescent="0.2">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spans="1:26" ht="12.75" customHeight="1" x14ac:dyDescent="0.2">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spans="1:26" ht="12.75" customHeight="1" x14ac:dyDescent="0.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spans="1:26" ht="12.75" customHeight="1" x14ac:dyDescent="0.2">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spans="1:26" ht="12.75" customHeight="1" x14ac:dyDescent="0.2">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spans="1:26" ht="12.75" customHeight="1" x14ac:dyDescent="0.2">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spans="1:26" ht="12.75" customHeight="1" x14ac:dyDescent="0.2">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spans="1:26" ht="12.75" customHeight="1" x14ac:dyDescent="0.2">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spans="1:26" ht="12.75" customHeight="1" x14ac:dyDescent="0.2">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spans="1:26" ht="12.75" customHeight="1" x14ac:dyDescent="0.2">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spans="1:26" ht="12.75" customHeight="1" x14ac:dyDescent="0.2">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spans="1:26" ht="12.75" customHeight="1" x14ac:dyDescent="0.2">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spans="1:26" ht="12.75" customHeight="1" x14ac:dyDescent="0.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spans="1:26" ht="12.75" customHeight="1" x14ac:dyDescent="0.2">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spans="1:26" ht="12.75" customHeight="1" x14ac:dyDescent="0.2">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spans="1:26" ht="12.75" customHeight="1" x14ac:dyDescent="0.2">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spans="1:26" ht="12.75" customHeight="1" x14ac:dyDescent="0.2">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x14ac:dyDescent="0.2">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spans="1:26" ht="12.75" customHeight="1" x14ac:dyDescent="0.2">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spans="1:26" ht="12.75" customHeight="1" x14ac:dyDescent="0.2">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spans="1:26" ht="12.75" customHeight="1" x14ac:dyDescent="0.2">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spans="1:26" ht="12.75" customHeight="1" x14ac:dyDescent="0.2">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spans="1:26" ht="12.75" customHeight="1" x14ac:dyDescent="0.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spans="1:26" ht="12.75" customHeight="1" x14ac:dyDescent="0.2">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spans="1:26" ht="12.75" customHeight="1" x14ac:dyDescent="0.2">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spans="1:26" ht="12.75" customHeight="1" x14ac:dyDescent="0.2">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spans="1:26" ht="12.75" customHeight="1" x14ac:dyDescent="0.2">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spans="1:26" ht="12.75" customHeight="1" x14ac:dyDescent="0.2">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spans="1:26" ht="12.75" customHeight="1" x14ac:dyDescent="0.2">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spans="1:26" ht="12.75" customHeight="1" x14ac:dyDescent="0.2">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spans="1:26" ht="12.75" customHeight="1" x14ac:dyDescent="0.2">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row r="251" spans="1:26" ht="12.75" customHeight="1" x14ac:dyDescent="0.2">
      <c r="A251" s="98"/>
      <c r="B251" s="98"/>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row>
    <row r="252" spans="1:26" ht="12.75" customHeight="1" x14ac:dyDescent="0.2">
      <c r="A252" s="98"/>
      <c r="B252" s="98"/>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row>
    <row r="253" spans="1:26" ht="12.75" customHeight="1" x14ac:dyDescent="0.2">
      <c r="A253" s="98"/>
      <c r="B253" s="98"/>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row>
    <row r="254" spans="1:26" ht="12.75" customHeight="1" x14ac:dyDescent="0.2">
      <c r="A254" s="98"/>
      <c r="B254" s="98"/>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row>
    <row r="255" spans="1:26" ht="12.75" customHeight="1" x14ac:dyDescent="0.2">
      <c r="A255" s="98"/>
      <c r="B255" s="98"/>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row>
    <row r="256" spans="1:26" ht="12.75" customHeight="1" x14ac:dyDescent="0.2">
      <c r="A256" s="98"/>
      <c r="B256" s="98"/>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row>
    <row r="257" spans="1:26" ht="12.75" customHeight="1" x14ac:dyDescent="0.2">
      <c r="A257" s="98"/>
      <c r="B257" s="98"/>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row>
    <row r="258" spans="1:26" ht="12.75" customHeight="1" x14ac:dyDescent="0.2">
      <c r="A258" s="98"/>
      <c r="B258" s="98"/>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row>
    <row r="259" spans="1:26" ht="12.75" customHeight="1" x14ac:dyDescent="0.2">
      <c r="A259" s="98"/>
      <c r="B259" s="98"/>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row>
    <row r="260" spans="1:26" ht="12.75" customHeight="1" x14ac:dyDescent="0.2">
      <c r="A260" s="98"/>
      <c r="B260" s="98"/>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row>
    <row r="261" spans="1:26" ht="12.75" customHeight="1" x14ac:dyDescent="0.2">
      <c r="A261" s="98"/>
      <c r="B261" s="98"/>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row>
    <row r="262" spans="1:26" ht="12.75" customHeight="1" x14ac:dyDescent="0.2">
      <c r="A262" s="98"/>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row>
    <row r="263" spans="1:26" ht="12.75" customHeight="1" x14ac:dyDescent="0.2">
      <c r="A263" s="98"/>
      <c r="B263" s="98"/>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row>
    <row r="264" spans="1:26" ht="12.75" customHeight="1" x14ac:dyDescent="0.2">
      <c r="A264" s="98"/>
      <c r="B264" s="98"/>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row>
    <row r="265" spans="1:26" ht="12.75" customHeight="1" x14ac:dyDescent="0.2">
      <c r="A265" s="98"/>
      <c r="B265" s="98"/>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row>
    <row r="266" spans="1:26" ht="12.75" customHeight="1" x14ac:dyDescent="0.2">
      <c r="A266" s="98"/>
      <c r="B266" s="98"/>
      <c r="C266" s="98"/>
      <c r="D266" s="98"/>
      <c r="E266" s="98"/>
      <c r="F266" s="98"/>
      <c r="G266" s="98"/>
      <c r="H266" s="98"/>
      <c r="I266" s="98"/>
      <c r="J266" s="98"/>
      <c r="K266" s="98"/>
      <c r="L266" s="98"/>
      <c r="M266" s="98"/>
      <c r="N266" s="98"/>
      <c r="O266" s="98"/>
      <c r="P266" s="98"/>
      <c r="Q266" s="98"/>
      <c r="R266" s="98"/>
      <c r="S266" s="98"/>
      <c r="T266" s="98"/>
      <c r="U266" s="98"/>
      <c r="V266" s="98"/>
      <c r="W266" s="98"/>
      <c r="X266" s="98"/>
      <c r="Y266" s="98"/>
      <c r="Z266" s="98"/>
    </row>
    <row r="267" spans="1:26" ht="12.75" customHeight="1" x14ac:dyDescent="0.2">
      <c r="A267" s="98"/>
      <c r="B267" s="98"/>
      <c r="C267" s="98"/>
      <c r="D267" s="98"/>
      <c r="E267" s="98"/>
      <c r="F267" s="98"/>
      <c r="G267" s="98"/>
      <c r="H267" s="98"/>
      <c r="I267" s="98"/>
      <c r="J267" s="98"/>
      <c r="K267" s="98"/>
      <c r="L267" s="98"/>
      <c r="M267" s="98"/>
      <c r="N267" s="98"/>
      <c r="O267" s="98"/>
      <c r="P267" s="98"/>
      <c r="Q267" s="98"/>
      <c r="R267" s="98"/>
      <c r="S267" s="98"/>
      <c r="T267" s="98"/>
      <c r="U267" s="98"/>
      <c r="V267" s="98"/>
      <c r="W267" s="98"/>
      <c r="X267" s="98"/>
      <c r="Y267" s="98"/>
      <c r="Z267" s="98"/>
    </row>
    <row r="268" spans="1:26" ht="12.75" customHeight="1" x14ac:dyDescent="0.2">
      <c r="A268" s="98"/>
      <c r="B268" s="98"/>
      <c r="C268" s="98"/>
      <c r="D268" s="98"/>
      <c r="E268" s="98"/>
      <c r="F268" s="98"/>
      <c r="G268" s="98"/>
      <c r="H268" s="98"/>
      <c r="I268" s="98"/>
      <c r="J268" s="98"/>
      <c r="K268" s="98"/>
      <c r="L268" s="98"/>
      <c r="M268" s="98"/>
      <c r="N268" s="98"/>
      <c r="O268" s="98"/>
      <c r="P268" s="98"/>
      <c r="Q268" s="98"/>
      <c r="R268" s="98"/>
      <c r="S268" s="98"/>
      <c r="T268" s="98"/>
      <c r="U268" s="98"/>
      <c r="V268" s="98"/>
      <c r="W268" s="98"/>
      <c r="X268" s="98"/>
      <c r="Y268" s="98"/>
      <c r="Z268" s="98"/>
    </row>
    <row r="269" spans="1:26" ht="12.75" customHeight="1" x14ac:dyDescent="0.2">
      <c r="A269" s="98"/>
      <c r="B269" s="98"/>
      <c r="C269" s="98"/>
      <c r="D269" s="98"/>
      <c r="E269" s="98"/>
      <c r="F269" s="98"/>
      <c r="G269" s="98"/>
      <c r="H269" s="98"/>
      <c r="I269" s="98"/>
      <c r="J269" s="98"/>
      <c r="K269" s="98"/>
      <c r="L269" s="98"/>
      <c r="M269" s="98"/>
      <c r="N269" s="98"/>
      <c r="O269" s="98"/>
      <c r="P269" s="98"/>
      <c r="Q269" s="98"/>
      <c r="R269" s="98"/>
      <c r="S269" s="98"/>
      <c r="T269" s="98"/>
      <c r="U269" s="98"/>
      <c r="V269" s="98"/>
      <c r="W269" s="98"/>
      <c r="X269" s="98"/>
      <c r="Y269" s="98"/>
      <c r="Z269" s="98"/>
    </row>
    <row r="270" spans="1:26" ht="12.75" customHeight="1" x14ac:dyDescent="0.2">
      <c r="A270" s="98"/>
      <c r="B270" s="98"/>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row>
    <row r="271" spans="1:26" ht="12.75" customHeight="1" x14ac:dyDescent="0.2">
      <c r="A271" s="98"/>
      <c r="B271" s="98"/>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row>
    <row r="272" spans="1:26" ht="12.75" customHeight="1" x14ac:dyDescent="0.2">
      <c r="A272" s="98"/>
      <c r="B272" s="98"/>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row>
    <row r="273" spans="1:26" ht="12.75" customHeight="1" x14ac:dyDescent="0.2">
      <c r="A273" s="98"/>
      <c r="B273" s="98"/>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row>
    <row r="274" spans="1:26" ht="12.75" customHeight="1" x14ac:dyDescent="0.2">
      <c r="A274" s="98"/>
      <c r="B274" s="98"/>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row>
    <row r="275" spans="1:26" ht="12.75" customHeight="1" x14ac:dyDescent="0.2">
      <c r="A275" s="98"/>
      <c r="B275" s="98"/>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row>
    <row r="276" spans="1:26" ht="12.75" customHeight="1" x14ac:dyDescent="0.2">
      <c r="A276" s="98"/>
      <c r="B276" s="98"/>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row>
    <row r="277" spans="1:26" ht="12.75" customHeight="1" x14ac:dyDescent="0.2">
      <c r="A277" s="98"/>
      <c r="B277" s="98"/>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row>
    <row r="278" spans="1:26" ht="12.75" customHeight="1" x14ac:dyDescent="0.2">
      <c r="A278" s="98"/>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row>
    <row r="279" spans="1:26" ht="12.75" customHeight="1" x14ac:dyDescent="0.2">
      <c r="A279" s="98"/>
      <c r="B279" s="98"/>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row>
    <row r="280" spans="1:26" ht="12.75" customHeight="1" x14ac:dyDescent="0.2">
      <c r="A280" s="98"/>
      <c r="B280" s="98"/>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row>
    <row r="281" spans="1:26" ht="12.75" customHeight="1" x14ac:dyDescent="0.2">
      <c r="A281" s="98"/>
      <c r="B281" s="98"/>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row>
    <row r="282" spans="1:26" ht="12.75" customHeight="1" x14ac:dyDescent="0.2">
      <c r="A282" s="98"/>
      <c r="B282" s="98"/>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row>
    <row r="283" spans="1:26" ht="12.75" customHeight="1" x14ac:dyDescent="0.2">
      <c r="A283" s="98"/>
      <c r="B283" s="98"/>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row>
    <row r="284" spans="1:26" ht="12.75" customHeight="1" x14ac:dyDescent="0.2">
      <c r="A284" s="98"/>
      <c r="B284" s="98"/>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row>
    <row r="285" spans="1:26" ht="12.75" customHeight="1" x14ac:dyDescent="0.2">
      <c r="A285" s="98"/>
      <c r="B285" s="98"/>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row>
    <row r="286" spans="1:26" ht="12.75" customHeight="1" x14ac:dyDescent="0.2">
      <c r="A286" s="98"/>
      <c r="B286" s="98"/>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row>
    <row r="287" spans="1:26" ht="12.75" customHeight="1" x14ac:dyDescent="0.2">
      <c r="A287" s="98"/>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row>
    <row r="288" spans="1:26" ht="12.75" customHeight="1" x14ac:dyDescent="0.2">
      <c r="A288" s="98"/>
      <c r="B288" s="98"/>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row>
    <row r="289" spans="1:26" ht="12.75" customHeight="1" x14ac:dyDescent="0.2">
      <c r="A289" s="98"/>
      <c r="B289" s="98"/>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row>
    <row r="290" spans="1:26" ht="12.75" customHeight="1" x14ac:dyDescent="0.2">
      <c r="A290" s="98"/>
      <c r="B290" s="98"/>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row>
    <row r="291" spans="1:26" ht="12.75" customHeight="1" x14ac:dyDescent="0.2">
      <c r="A291" s="98"/>
      <c r="B291" s="98"/>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row>
    <row r="292" spans="1:26" ht="12.75" customHeight="1" x14ac:dyDescent="0.2">
      <c r="A292" s="98"/>
      <c r="B292" s="98"/>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row>
    <row r="293" spans="1:26" ht="12.75" customHeight="1" x14ac:dyDescent="0.2">
      <c r="A293" s="98"/>
      <c r="B293" s="98"/>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row>
    <row r="294" spans="1:26" ht="12.75" customHeight="1" x14ac:dyDescent="0.2">
      <c r="A294" s="98"/>
      <c r="B294" s="98"/>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row>
    <row r="295" spans="1:26" ht="12.75" customHeight="1" x14ac:dyDescent="0.2">
      <c r="A295" s="98"/>
      <c r="B295" s="98"/>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row>
    <row r="296" spans="1:26" ht="12.75" customHeight="1" x14ac:dyDescent="0.2">
      <c r="A296" s="98"/>
      <c r="B296" s="98"/>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row>
    <row r="297" spans="1:26" ht="12.75" customHeight="1" x14ac:dyDescent="0.2">
      <c r="A297" s="98"/>
      <c r="B297" s="98"/>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row>
    <row r="298" spans="1:26" ht="12.75" customHeight="1" x14ac:dyDescent="0.2">
      <c r="A298" s="98"/>
      <c r="B298" s="98"/>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row>
    <row r="299" spans="1:26" ht="12.75" customHeight="1" x14ac:dyDescent="0.2">
      <c r="A299" s="98"/>
      <c r="B299" s="98"/>
      <c r="C299" s="98"/>
      <c r="D299" s="98"/>
      <c r="E299" s="98"/>
      <c r="F299" s="98"/>
      <c r="G299" s="98"/>
      <c r="H299" s="98"/>
      <c r="I299" s="98"/>
      <c r="J299" s="98"/>
      <c r="K299" s="98"/>
      <c r="L299" s="98"/>
      <c r="M299" s="98"/>
      <c r="N299" s="98"/>
      <c r="O299" s="98"/>
      <c r="P299" s="98"/>
      <c r="Q299" s="98"/>
      <c r="R299" s="98"/>
      <c r="S299" s="98"/>
      <c r="T299" s="98"/>
      <c r="U299" s="98"/>
      <c r="V299" s="98"/>
      <c r="W299" s="98"/>
      <c r="X299" s="98"/>
      <c r="Y299" s="98"/>
      <c r="Z299" s="98"/>
    </row>
    <row r="300" spans="1:26" ht="12.75" customHeight="1" x14ac:dyDescent="0.2">
      <c r="A300" s="98"/>
      <c r="B300" s="98"/>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row>
    <row r="301" spans="1:26" ht="12.75" customHeight="1" x14ac:dyDescent="0.2">
      <c r="A301" s="98"/>
      <c r="B301" s="98"/>
      <c r="C301" s="98"/>
      <c r="D301" s="98"/>
      <c r="E301" s="98"/>
      <c r="F301" s="98"/>
      <c r="G301" s="98"/>
      <c r="H301" s="98"/>
      <c r="I301" s="98"/>
      <c r="J301" s="98"/>
      <c r="K301" s="98"/>
      <c r="L301" s="98"/>
      <c r="M301" s="98"/>
      <c r="N301" s="98"/>
      <c r="O301" s="98"/>
      <c r="P301" s="98"/>
      <c r="Q301" s="98"/>
      <c r="R301" s="98"/>
      <c r="S301" s="98"/>
      <c r="T301" s="98"/>
      <c r="U301" s="98"/>
      <c r="V301" s="98"/>
      <c r="W301" s="98"/>
      <c r="X301" s="98"/>
      <c r="Y301" s="98"/>
      <c r="Z301" s="98"/>
    </row>
    <row r="302" spans="1:26" ht="12.75" customHeight="1" x14ac:dyDescent="0.2">
      <c r="A302" s="98"/>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row>
    <row r="303" spans="1:26" ht="12.75" customHeight="1" x14ac:dyDescent="0.2">
      <c r="A303" s="98"/>
      <c r="B303" s="98"/>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row>
    <row r="304" spans="1:26" ht="12.75" customHeight="1" x14ac:dyDescent="0.2">
      <c r="A304" s="98"/>
      <c r="B304" s="98"/>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row>
    <row r="305" spans="1:26" ht="12.75" customHeight="1" x14ac:dyDescent="0.2">
      <c r="A305" s="98"/>
      <c r="B305" s="98"/>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row>
    <row r="306" spans="1:26" ht="12.75" customHeight="1" x14ac:dyDescent="0.2">
      <c r="A306" s="98"/>
      <c r="B306" s="98"/>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row>
    <row r="307" spans="1:26" ht="12.75" customHeight="1" x14ac:dyDescent="0.2">
      <c r="A307" s="98"/>
      <c r="B307" s="98"/>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row>
    <row r="308" spans="1:26" ht="12.75" customHeight="1" x14ac:dyDescent="0.2">
      <c r="A308" s="98"/>
      <c r="B308" s="98"/>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row>
    <row r="309" spans="1:26" ht="12.75" customHeight="1" x14ac:dyDescent="0.2">
      <c r="A309" s="98"/>
      <c r="B309" s="98"/>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row>
    <row r="310" spans="1:26" ht="12.75" customHeight="1" x14ac:dyDescent="0.2">
      <c r="A310" s="98"/>
      <c r="B310" s="98"/>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row>
    <row r="311" spans="1:26" ht="12.75" customHeight="1" x14ac:dyDescent="0.2">
      <c r="A311" s="98"/>
      <c r="B311" s="98"/>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row>
    <row r="312" spans="1:26" ht="12.75" customHeight="1" x14ac:dyDescent="0.2">
      <c r="A312" s="98"/>
      <c r="B312" s="98"/>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row>
    <row r="313" spans="1:26" ht="12.75" customHeight="1" x14ac:dyDescent="0.2">
      <c r="A313" s="98"/>
      <c r="B313" s="98"/>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row>
    <row r="314" spans="1:26" ht="12.75" customHeight="1" x14ac:dyDescent="0.2">
      <c r="A314" s="98"/>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row>
    <row r="315" spans="1:26" ht="12.75" customHeight="1" x14ac:dyDescent="0.2">
      <c r="A315" s="98"/>
      <c r="B315" s="98"/>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row>
    <row r="316" spans="1:26" ht="12.75" customHeight="1" x14ac:dyDescent="0.2">
      <c r="A316" s="98"/>
      <c r="B316" s="98"/>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row>
    <row r="317" spans="1:26" ht="12.75" customHeight="1" x14ac:dyDescent="0.2">
      <c r="A317" s="98"/>
      <c r="B317" s="98"/>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row>
    <row r="318" spans="1:26" ht="12.75" customHeight="1" x14ac:dyDescent="0.2">
      <c r="A318" s="98"/>
      <c r="B318" s="98"/>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row>
    <row r="319" spans="1:26" ht="12.75" customHeight="1" x14ac:dyDescent="0.2">
      <c r="A319" s="98"/>
      <c r="B319" s="98"/>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row>
    <row r="320" spans="1:26" ht="12.75" customHeight="1" x14ac:dyDescent="0.2">
      <c r="A320" s="98"/>
      <c r="B320" s="98"/>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row>
    <row r="321" spans="1:26" ht="12.75" customHeight="1" x14ac:dyDescent="0.2">
      <c r="A321" s="98"/>
      <c r="B321" s="98"/>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row>
    <row r="322" spans="1:26" ht="12.75" customHeight="1" x14ac:dyDescent="0.2">
      <c r="A322" s="98"/>
      <c r="B322" s="98"/>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row>
    <row r="323" spans="1:26" ht="12.75" customHeight="1" x14ac:dyDescent="0.2">
      <c r="A323" s="98"/>
      <c r="B323" s="98"/>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row>
    <row r="324" spans="1:26" ht="12.75" customHeight="1" x14ac:dyDescent="0.2">
      <c r="A324" s="98"/>
      <c r="B324" s="98"/>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row>
    <row r="325" spans="1:26" ht="12.75" customHeight="1" x14ac:dyDescent="0.2">
      <c r="A325" s="98"/>
      <c r="B325" s="98"/>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row>
    <row r="326" spans="1:26" ht="12.75" customHeight="1" x14ac:dyDescent="0.2">
      <c r="A326" s="98"/>
      <c r="B326" s="98"/>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row>
    <row r="327" spans="1:26" ht="12.75" customHeight="1" x14ac:dyDescent="0.2">
      <c r="A327" s="98"/>
      <c r="B327" s="98"/>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row>
    <row r="328" spans="1:26" ht="12.75" customHeight="1" x14ac:dyDescent="0.2">
      <c r="A328" s="98"/>
      <c r="B328" s="98"/>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row>
    <row r="329" spans="1:26" ht="12.75" customHeight="1" x14ac:dyDescent="0.2">
      <c r="A329" s="98"/>
      <c r="B329" s="98"/>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row>
    <row r="330" spans="1:26" ht="12.75" customHeight="1" x14ac:dyDescent="0.2">
      <c r="A330" s="98"/>
      <c r="B330" s="98"/>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row>
    <row r="331" spans="1:26" ht="12.75" customHeight="1" x14ac:dyDescent="0.2">
      <c r="A331" s="98"/>
      <c r="B331" s="98"/>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row>
    <row r="332" spans="1:26" ht="12.75" customHeight="1" x14ac:dyDescent="0.2">
      <c r="A332" s="98"/>
      <c r="B332" s="98"/>
      <c r="C332" s="98"/>
      <c r="D332" s="98"/>
      <c r="E332" s="98"/>
      <c r="F332" s="98"/>
      <c r="G332" s="98"/>
      <c r="H332" s="98"/>
      <c r="I332" s="98"/>
      <c r="J332" s="98"/>
      <c r="K332" s="98"/>
      <c r="L332" s="98"/>
      <c r="M332" s="98"/>
      <c r="N332" s="98"/>
      <c r="O332" s="98"/>
      <c r="P332" s="98"/>
      <c r="Q332" s="98"/>
      <c r="R332" s="98"/>
      <c r="S332" s="98"/>
      <c r="T332" s="98"/>
      <c r="U332" s="98"/>
      <c r="V332" s="98"/>
      <c r="W332" s="98"/>
      <c r="X332" s="98"/>
      <c r="Y332" s="98"/>
      <c r="Z332" s="98"/>
    </row>
    <row r="333" spans="1:26" ht="12.75" customHeight="1" x14ac:dyDescent="0.2">
      <c r="A333" s="98"/>
      <c r="B333" s="98"/>
      <c r="C333" s="98"/>
      <c r="D333" s="98"/>
      <c r="E333" s="98"/>
      <c r="F333" s="98"/>
      <c r="G333" s="98"/>
      <c r="H333" s="98"/>
      <c r="I333" s="98"/>
      <c r="J333" s="98"/>
      <c r="K333" s="98"/>
      <c r="L333" s="98"/>
      <c r="M333" s="98"/>
      <c r="N333" s="98"/>
      <c r="O333" s="98"/>
      <c r="P333" s="98"/>
      <c r="Q333" s="98"/>
      <c r="R333" s="98"/>
      <c r="S333" s="98"/>
      <c r="T333" s="98"/>
      <c r="U333" s="98"/>
      <c r="V333" s="98"/>
      <c r="W333" s="98"/>
      <c r="X333" s="98"/>
      <c r="Y333" s="98"/>
      <c r="Z333" s="98"/>
    </row>
    <row r="334" spans="1:26" ht="12.75" customHeight="1" x14ac:dyDescent="0.2">
      <c r="A334" s="98"/>
      <c r="B334" s="98"/>
      <c r="C334" s="98"/>
      <c r="D334" s="98"/>
      <c r="E334" s="98"/>
      <c r="F334" s="98"/>
      <c r="G334" s="98"/>
      <c r="H334" s="98"/>
      <c r="I334" s="98"/>
      <c r="J334" s="98"/>
      <c r="K334" s="98"/>
      <c r="L334" s="98"/>
      <c r="M334" s="98"/>
      <c r="N334" s="98"/>
      <c r="O334" s="98"/>
      <c r="P334" s="98"/>
      <c r="Q334" s="98"/>
      <c r="R334" s="98"/>
      <c r="S334" s="98"/>
      <c r="T334" s="98"/>
      <c r="U334" s="98"/>
      <c r="V334" s="98"/>
      <c r="W334" s="98"/>
      <c r="X334" s="98"/>
      <c r="Y334" s="98"/>
      <c r="Z334" s="98"/>
    </row>
    <row r="335" spans="1:26" ht="12.75" customHeight="1" x14ac:dyDescent="0.2">
      <c r="A335" s="98"/>
      <c r="B335" s="98"/>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row>
    <row r="336" spans="1:26" ht="12.75" customHeight="1" x14ac:dyDescent="0.2">
      <c r="A336" s="98"/>
      <c r="B336" s="98"/>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row>
    <row r="337" spans="1:26" ht="12.75" customHeight="1" x14ac:dyDescent="0.2">
      <c r="A337" s="98"/>
      <c r="B337" s="98"/>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row>
    <row r="338" spans="1:26" ht="12.75" customHeight="1" x14ac:dyDescent="0.2">
      <c r="A338" s="98"/>
      <c r="B338" s="98"/>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row>
    <row r="339" spans="1:26" ht="12.75" customHeight="1" x14ac:dyDescent="0.2">
      <c r="A339" s="98"/>
      <c r="B339" s="98"/>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row>
    <row r="340" spans="1:26" ht="12.75" customHeight="1" x14ac:dyDescent="0.2">
      <c r="A340" s="98"/>
      <c r="B340" s="98"/>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row>
    <row r="341" spans="1:26" ht="12.75" customHeight="1" x14ac:dyDescent="0.2">
      <c r="A341" s="98"/>
      <c r="B341" s="98"/>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row>
    <row r="342" spans="1:26" ht="12.75" customHeight="1" x14ac:dyDescent="0.2">
      <c r="A342" s="98"/>
      <c r="B342" s="98"/>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row>
    <row r="343" spans="1:26" ht="12.75" customHeight="1" x14ac:dyDescent="0.2">
      <c r="A343" s="98"/>
      <c r="B343" s="98"/>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row>
    <row r="344" spans="1:26" ht="12.75" customHeight="1" x14ac:dyDescent="0.2">
      <c r="A344" s="98"/>
      <c r="B344" s="98"/>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row>
    <row r="345" spans="1:26" ht="12.75" customHeight="1" x14ac:dyDescent="0.2">
      <c r="A345" s="98"/>
      <c r="B345" s="98"/>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row>
    <row r="346" spans="1:26" ht="12.75" customHeight="1" x14ac:dyDescent="0.2">
      <c r="A346" s="98"/>
      <c r="B346" s="98"/>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row>
    <row r="347" spans="1:26" ht="12.75" customHeight="1" x14ac:dyDescent="0.2">
      <c r="A347" s="98"/>
      <c r="B347" s="98"/>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row>
    <row r="348" spans="1:26" ht="12.75" customHeight="1" x14ac:dyDescent="0.2">
      <c r="A348" s="98"/>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row>
    <row r="349" spans="1:26" ht="12.75" customHeight="1" x14ac:dyDescent="0.2">
      <c r="A349" s="98"/>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row>
    <row r="350" spans="1:26" ht="12.75" customHeight="1" x14ac:dyDescent="0.2">
      <c r="A350" s="98"/>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row>
    <row r="351" spans="1:26" ht="12.75" customHeight="1" x14ac:dyDescent="0.2">
      <c r="A351" s="98"/>
      <c r="B351" s="98"/>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row>
    <row r="352" spans="1:26" ht="12.75" customHeight="1" x14ac:dyDescent="0.2">
      <c r="A352" s="98"/>
      <c r="B352" s="98"/>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row>
    <row r="353" spans="1:26" ht="12.75" customHeight="1" x14ac:dyDescent="0.2">
      <c r="A353" s="98"/>
      <c r="B353" s="98"/>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row>
    <row r="354" spans="1:26" ht="12.75" customHeight="1" x14ac:dyDescent="0.2">
      <c r="A354" s="98"/>
      <c r="B354" s="98"/>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row>
    <row r="355" spans="1:26" ht="12.75" customHeight="1" x14ac:dyDescent="0.2">
      <c r="A355" s="98"/>
      <c r="B355" s="98"/>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row>
    <row r="356" spans="1:26" ht="12.75" customHeight="1" x14ac:dyDescent="0.2">
      <c r="A356" s="98"/>
      <c r="B356" s="98"/>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row>
    <row r="357" spans="1:26" ht="12.75" customHeight="1" x14ac:dyDescent="0.2">
      <c r="A357" s="98"/>
      <c r="B357" s="98"/>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row>
    <row r="358" spans="1:26" ht="12.75" customHeight="1" x14ac:dyDescent="0.2">
      <c r="A358" s="98"/>
      <c r="B358" s="98"/>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row>
    <row r="359" spans="1:26" ht="12.75" customHeight="1" x14ac:dyDescent="0.2">
      <c r="A359" s="98"/>
      <c r="B359" s="98"/>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row>
    <row r="360" spans="1:26" ht="12.75" customHeight="1" x14ac:dyDescent="0.2">
      <c r="A360" s="98"/>
      <c r="B360" s="98"/>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row>
    <row r="361" spans="1:26" ht="12.75" customHeight="1" x14ac:dyDescent="0.2">
      <c r="A361" s="98"/>
      <c r="B361" s="98"/>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row>
    <row r="362" spans="1:26" ht="12.75" customHeight="1" x14ac:dyDescent="0.2">
      <c r="A362" s="98"/>
      <c r="B362" s="98"/>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row>
    <row r="363" spans="1:26" ht="12.75" customHeight="1" x14ac:dyDescent="0.2">
      <c r="A363" s="98"/>
      <c r="B363" s="98"/>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row>
    <row r="364" spans="1:26" ht="12.75" customHeight="1" x14ac:dyDescent="0.2">
      <c r="A364" s="98"/>
      <c r="B364" s="98"/>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row>
    <row r="365" spans="1:26" ht="12.75" customHeight="1" x14ac:dyDescent="0.2">
      <c r="A365" s="98"/>
      <c r="B365" s="98"/>
      <c r="C365" s="98"/>
      <c r="D365" s="98"/>
      <c r="E365" s="98"/>
      <c r="F365" s="98"/>
      <c r="G365" s="98"/>
      <c r="H365" s="98"/>
      <c r="I365" s="98"/>
      <c r="J365" s="98"/>
      <c r="K365" s="98"/>
      <c r="L365" s="98"/>
      <c r="M365" s="98"/>
      <c r="N365" s="98"/>
      <c r="O365" s="98"/>
      <c r="P365" s="98"/>
      <c r="Q365" s="98"/>
      <c r="R365" s="98"/>
      <c r="S365" s="98"/>
      <c r="T365" s="98"/>
      <c r="U365" s="98"/>
      <c r="V365" s="98"/>
      <c r="W365" s="98"/>
      <c r="X365" s="98"/>
      <c r="Y365" s="98"/>
      <c r="Z365" s="98"/>
    </row>
    <row r="366" spans="1:26" ht="12.75" customHeight="1" x14ac:dyDescent="0.2">
      <c r="A366" s="98"/>
      <c r="B366" s="98"/>
      <c r="C366" s="98"/>
      <c r="D366" s="98"/>
      <c r="E366" s="98"/>
      <c r="F366" s="98"/>
      <c r="G366" s="98"/>
      <c r="H366" s="98"/>
      <c r="I366" s="98"/>
      <c r="J366" s="98"/>
      <c r="K366" s="98"/>
      <c r="L366" s="98"/>
      <c r="M366" s="98"/>
      <c r="N366" s="98"/>
      <c r="O366" s="98"/>
      <c r="P366" s="98"/>
      <c r="Q366" s="98"/>
      <c r="R366" s="98"/>
      <c r="S366" s="98"/>
      <c r="T366" s="98"/>
      <c r="U366" s="98"/>
      <c r="V366" s="98"/>
      <c r="W366" s="98"/>
      <c r="X366" s="98"/>
      <c r="Y366" s="98"/>
      <c r="Z366" s="98"/>
    </row>
    <row r="367" spans="1:26" ht="12.75" customHeight="1" x14ac:dyDescent="0.2">
      <c r="A367" s="98"/>
      <c r="B367" s="98"/>
      <c r="C367" s="98"/>
      <c r="D367" s="98"/>
      <c r="E367" s="98"/>
      <c r="F367" s="98"/>
      <c r="G367" s="98"/>
      <c r="H367" s="98"/>
      <c r="I367" s="98"/>
      <c r="J367" s="98"/>
      <c r="K367" s="98"/>
      <c r="L367" s="98"/>
      <c r="M367" s="98"/>
      <c r="N367" s="98"/>
      <c r="O367" s="98"/>
      <c r="P367" s="98"/>
      <c r="Q367" s="98"/>
      <c r="R367" s="98"/>
      <c r="S367" s="98"/>
      <c r="T367" s="98"/>
      <c r="U367" s="98"/>
      <c r="V367" s="98"/>
      <c r="W367" s="98"/>
      <c r="X367" s="98"/>
      <c r="Y367" s="98"/>
      <c r="Z367" s="98"/>
    </row>
    <row r="368" spans="1:26" ht="12.75" customHeight="1" x14ac:dyDescent="0.2">
      <c r="A368" s="98"/>
      <c r="B368" s="98"/>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row>
    <row r="369" spans="1:26" ht="12.75" customHeight="1" x14ac:dyDescent="0.2">
      <c r="A369" s="98"/>
      <c r="B369" s="98"/>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row>
    <row r="370" spans="1:26" ht="12.75" customHeight="1" x14ac:dyDescent="0.2">
      <c r="A370" s="98"/>
      <c r="B370" s="98"/>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row>
    <row r="371" spans="1:26" ht="12.75" customHeight="1" x14ac:dyDescent="0.2">
      <c r="A371" s="98"/>
      <c r="B371" s="98"/>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row>
    <row r="372" spans="1:26" ht="12.75" customHeight="1" x14ac:dyDescent="0.2">
      <c r="A372" s="98"/>
      <c r="B372" s="98"/>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row>
    <row r="373" spans="1:26" ht="12.75" customHeight="1" x14ac:dyDescent="0.2">
      <c r="A373" s="98"/>
      <c r="B373" s="98"/>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row>
    <row r="374" spans="1:26" ht="12.75" customHeight="1" x14ac:dyDescent="0.2">
      <c r="A374" s="98"/>
      <c r="B374" s="98"/>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row>
    <row r="375" spans="1:26" ht="12.75" customHeight="1" x14ac:dyDescent="0.2">
      <c r="A375" s="98"/>
      <c r="B375" s="98"/>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row>
    <row r="376" spans="1:26" ht="12.75" customHeight="1" x14ac:dyDescent="0.2">
      <c r="A376" s="98"/>
      <c r="B376" s="98"/>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row>
    <row r="377" spans="1:26" ht="12.75" customHeight="1" x14ac:dyDescent="0.2">
      <c r="A377" s="98"/>
      <c r="B377" s="98"/>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row>
    <row r="378" spans="1:26" ht="12.75" customHeight="1" x14ac:dyDescent="0.2">
      <c r="A378" s="98"/>
      <c r="B378" s="98"/>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row>
    <row r="379" spans="1:26" ht="12.75" customHeight="1" x14ac:dyDescent="0.2">
      <c r="A379" s="98"/>
      <c r="B379" s="98"/>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row>
    <row r="380" spans="1:26" ht="12.75" customHeight="1" x14ac:dyDescent="0.2">
      <c r="A380" s="98"/>
      <c r="B380" s="98"/>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row>
    <row r="381" spans="1:26" ht="12.75" customHeight="1" x14ac:dyDescent="0.2">
      <c r="A381" s="98"/>
      <c r="B381" s="98"/>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row>
    <row r="382" spans="1:26" ht="12.75" customHeight="1" x14ac:dyDescent="0.2">
      <c r="A382" s="98"/>
      <c r="B382" s="98"/>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row>
    <row r="383" spans="1:26" ht="12.75" customHeight="1" x14ac:dyDescent="0.2">
      <c r="A383" s="98"/>
      <c r="B383" s="98"/>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row>
    <row r="384" spans="1:26" ht="12.75" customHeight="1" x14ac:dyDescent="0.2">
      <c r="A384" s="98"/>
      <c r="B384" s="98"/>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row>
    <row r="385" spans="1:26" ht="12.75" customHeight="1" x14ac:dyDescent="0.2">
      <c r="A385" s="98"/>
      <c r="B385" s="98"/>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row>
    <row r="386" spans="1:26" ht="12.75" customHeight="1" x14ac:dyDescent="0.2">
      <c r="A386" s="98"/>
      <c r="B386" s="98"/>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row>
    <row r="387" spans="1:26" ht="12.75" customHeight="1" x14ac:dyDescent="0.2">
      <c r="A387" s="98"/>
      <c r="B387" s="98"/>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row>
    <row r="388" spans="1:26" ht="12.75" customHeight="1" x14ac:dyDescent="0.2">
      <c r="A388" s="98"/>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row>
    <row r="389" spans="1:26" ht="12.75" customHeight="1" x14ac:dyDescent="0.2">
      <c r="A389" s="98"/>
      <c r="B389" s="98"/>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row>
    <row r="390" spans="1:26" ht="12.75" customHeight="1" x14ac:dyDescent="0.2">
      <c r="A390" s="98"/>
      <c r="B390" s="98"/>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row>
    <row r="391" spans="1:26" ht="12.75" customHeight="1" x14ac:dyDescent="0.2">
      <c r="A391" s="98"/>
      <c r="B391" s="98"/>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row>
    <row r="392" spans="1:26" ht="12.75" customHeight="1" x14ac:dyDescent="0.2">
      <c r="A392" s="98"/>
      <c r="B392" s="98"/>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row>
    <row r="393" spans="1:26" ht="12.75" customHeight="1" x14ac:dyDescent="0.2">
      <c r="A393" s="98"/>
      <c r="B393" s="98"/>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row>
    <row r="394" spans="1:26" ht="12.75" customHeight="1" x14ac:dyDescent="0.2">
      <c r="A394" s="98"/>
      <c r="B394" s="98"/>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row>
    <row r="395" spans="1:26" ht="12.75" customHeight="1" x14ac:dyDescent="0.2">
      <c r="A395" s="98"/>
      <c r="B395" s="98"/>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row>
    <row r="396" spans="1:26" ht="12.75" customHeight="1" x14ac:dyDescent="0.2">
      <c r="A396" s="98"/>
      <c r="B396" s="98"/>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row>
    <row r="397" spans="1:26" ht="12.75" customHeight="1" x14ac:dyDescent="0.2">
      <c r="A397" s="98"/>
      <c r="B397" s="98"/>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row>
    <row r="398" spans="1:26" ht="12.75" customHeight="1" x14ac:dyDescent="0.2">
      <c r="A398" s="98"/>
      <c r="B398" s="98"/>
      <c r="C398" s="98"/>
      <c r="D398" s="98"/>
      <c r="E398" s="98"/>
      <c r="F398" s="98"/>
      <c r="G398" s="98"/>
      <c r="H398" s="98"/>
      <c r="I398" s="98"/>
      <c r="J398" s="98"/>
      <c r="K398" s="98"/>
      <c r="L398" s="98"/>
      <c r="M398" s="98"/>
      <c r="N398" s="98"/>
      <c r="O398" s="98"/>
      <c r="P398" s="98"/>
      <c r="Q398" s="98"/>
      <c r="R398" s="98"/>
      <c r="S398" s="98"/>
      <c r="T398" s="98"/>
      <c r="U398" s="98"/>
      <c r="V398" s="98"/>
      <c r="W398" s="98"/>
      <c r="X398" s="98"/>
      <c r="Y398" s="98"/>
      <c r="Z398" s="98"/>
    </row>
    <row r="399" spans="1:26" ht="12.75" customHeight="1" x14ac:dyDescent="0.2">
      <c r="A399" s="98"/>
      <c r="B399" s="98"/>
      <c r="C399" s="98"/>
      <c r="D399" s="98"/>
      <c r="E399" s="98"/>
      <c r="F399" s="98"/>
      <c r="G399" s="98"/>
      <c r="H399" s="98"/>
      <c r="I399" s="98"/>
      <c r="J399" s="98"/>
      <c r="K399" s="98"/>
      <c r="L399" s="98"/>
      <c r="M399" s="98"/>
      <c r="N399" s="98"/>
      <c r="O399" s="98"/>
      <c r="P399" s="98"/>
      <c r="Q399" s="98"/>
      <c r="R399" s="98"/>
      <c r="S399" s="98"/>
      <c r="T399" s="98"/>
      <c r="U399" s="98"/>
      <c r="V399" s="98"/>
      <c r="W399" s="98"/>
      <c r="X399" s="98"/>
      <c r="Y399" s="98"/>
      <c r="Z399" s="98"/>
    </row>
    <row r="400" spans="1:26" ht="12.75" customHeight="1" x14ac:dyDescent="0.2">
      <c r="A400" s="98"/>
      <c r="B400" s="98"/>
      <c r="C400" s="98"/>
      <c r="D400" s="98"/>
      <c r="E400" s="98"/>
      <c r="F400" s="98"/>
      <c r="G400" s="98"/>
      <c r="H400" s="98"/>
      <c r="I400" s="98"/>
      <c r="J400" s="98"/>
      <c r="K400" s="98"/>
      <c r="L400" s="98"/>
      <c r="M400" s="98"/>
      <c r="N400" s="98"/>
      <c r="O400" s="98"/>
      <c r="P400" s="98"/>
      <c r="Q400" s="98"/>
      <c r="R400" s="98"/>
      <c r="S400" s="98"/>
      <c r="T400" s="98"/>
      <c r="U400" s="98"/>
      <c r="V400" s="98"/>
      <c r="W400" s="98"/>
      <c r="X400" s="98"/>
      <c r="Y400" s="98"/>
      <c r="Z400" s="98"/>
    </row>
    <row r="401" spans="1:26" ht="12.75" customHeight="1" x14ac:dyDescent="0.2">
      <c r="A401" s="98"/>
      <c r="B401" s="98"/>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row>
    <row r="402" spans="1:26" ht="12.75" customHeight="1" x14ac:dyDescent="0.2">
      <c r="A402" s="98"/>
      <c r="B402" s="98"/>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row>
    <row r="403" spans="1:26" ht="12.75" customHeight="1" x14ac:dyDescent="0.2">
      <c r="A403" s="98"/>
      <c r="B403" s="98"/>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row>
    <row r="404" spans="1:26" ht="12.75" customHeight="1" x14ac:dyDescent="0.2">
      <c r="A404" s="98"/>
      <c r="B404" s="98"/>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row>
    <row r="405" spans="1:26" ht="12.75" customHeight="1" x14ac:dyDescent="0.2">
      <c r="A405" s="98"/>
      <c r="B405" s="98"/>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row>
    <row r="406" spans="1:26" ht="12.75" customHeight="1" x14ac:dyDescent="0.2">
      <c r="A406" s="98"/>
      <c r="B406" s="98"/>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row>
    <row r="407" spans="1:26" ht="12.75" customHeight="1" x14ac:dyDescent="0.2">
      <c r="A407" s="98"/>
      <c r="B407" s="98"/>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row>
    <row r="408" spans="1:26" ht="12.75" customHeight="1" x14ac:dyDescent="0.2">
      <c r="A408" s="98"/>
      <c r="B408" s="98"/>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row>
    <row r="409" spans="1:26" ht="12.75" customHeight="1" x14ac:dyDescent="0.2">
      <c r="A409" s="98"/>
      <c r="B409" s="98"/>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row>
    <row r="410" spans="1:26" ht="12.75" customHeight="1" x14ac:dyDescent="0.2">
      <c r="A410" s="98"/>
      <c r="B410" s="98"/>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row>
    <row r="411" spans="1:26" ht="12.75" customHeight="1" x14ac:dyDescent="0.2">
      <c r="A411" s="98"/>
      <c r="B411" s="98"/>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row>
    <row r="412" spans="1:26" ht="12.75" customHeight="1" x14ac:dyDescent="0.2">
      <c r="A412" s="98"/>
      <c r="B412" s="98"/>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row>
    <row r="413" spans="1:26" ht="12.75" customHeight="1" x14ac:dyDescent="0.2">
      <c r="A413" s="98"/>
      <c r="B413" s="98"/>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row>
    <row r="414" spans="1:26" ht="12.75" customHeight="1" x14ac:dyDescent="0.2">
      <c r="A414" s="98"/>
      <c r="B414" s="98"/>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row>
    <row r="415" spans="1:26" ht="12.75" customHeight="1" x14ac:dyDescent="0.2">
      <c r="A415" s="98"/>
      <c r="B415" s="98"/>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row>
    <row r="416" spans="1:26" ht="12.75" customHeight="1" x14ac:dyDescent="0.2">
      <c r="A416" s="98"/>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row>
    <row r="417" spans="1:26" ht="12.75" customHeight="1" x14ac:dyDescent="0.2">
      <c r="A417" s="98"/>
      <c r="B417" s="98"/>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row>
    <row r="418" spans="1:26" ht="12.75" customHeight="1" x14ac:dyDescent="0.2">
      <c r="A418" s="98"/>
      <c r="B418" s="98"/>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row>
    <row r="419" spans="1:26" ht="12.75" customHeight="1" x14ac:dyDescent="0.2">
      <c r="A419" s="98"/>
      <c r="B419" s="98"/>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row>
    <row r="420" spans="1:26" ht="12.75" customHeight="1" x14ac:dyDescent="0.2">
      <c r="A420" s="98"/>
      <c r="B420" s="98"/>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row>
    <row r="421" spans="1:26" ht="12.75" customHeight="1" x14ac:dyDescent="0.2">
      <c r="A421" s="98"/>
      <c r="B421" s="98"/>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row>
    <row r="422" spans="1:26" ht="12.75" customHeight="1" x14ac:dyDescent="0.2">
      <c r="A422" s="98"/>
      <c r="B422" s="98"/>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row>
    <row r="423" spans="1:26" ht="12.75" customHeight="1" x14ac:dyDescent="0.2">
      <c r="A423" s="98"/>
      <c r="B423" s="98"/>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row>
    <row r="424" spans="1:26" ht="12.75" customHeight="1" x14ac:dyDescent="0.2">
      <c r="A424" s="98"/>
      <c r="B424" s="98"/>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row>
    <row r="425" spans="1:26" ht="12.75" customHeight="1" x14ac:dyDescent="0.2">
      <c r="A425" s="98"/>
      <c r="B425" s="98"/>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row>
    <row r="426" spans="1:26" ht="12.75" customHeight="1" x14ac:dyDescent="0.2">
      <c r="A426" s="98"/>
      <c r="B426" s="98"/>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row>
    <row r="427" spans="1:26" ht="12.75" customHeight="1" x14ac:dyDescent="0.2">
      <c r="A427" s="98"/>
      <c r="B427" s="98"/>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row>
    <row r="428" spans="1:26" ht="12.75" customHeight="1" x14ac:dyDescent="0.2">
      <c r="A428" s="98"/>
      <c r="B428" s="98"/>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row>
    <row r="429" spans="1:26" ht="12.75" customHeight="1" x14ac:dyDescent="0.2">
      <c r="A429" s="98"/>
      <c r="B429" s="98"/>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row>
    <row r="430" spans="1:26" ht="12.75" customHeight="1" x14ac:dyDescent="0.2">
      <c r="A430" s="98"/>
      <c r="B430" s="98"/>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row>
    <row r="431" spans="1:26" ht="12.75" customHeight="1" x14ac:dyDescent="0.2">
      <c r="A431" s="98"/>
      <c r="B431" s="98"/>
      <c r="C431" s="98"/>
      <c r="D431" s="98"/>
      <c r="E431" s="98"/>
      <c r="F431" s="98"/>
      <c r="G431" s="98"/>
      <c r="H431" s="98"/>
      <c r="I431" s="98"/>
      <c r="J431" s="98"/>
      <c r="K431" s="98"/>
      <c r="L431" s="98"/>
      <c r="M431" s="98"/>
      <c r="N431" s="98"/>
      <c r="O431" s="98"/>
      <c r="P431" s="98"/>
      <c r="Q431" s="98"/>
      <c r="R431" s="98"/>
      <c r="S431" s="98"/>
      <c r="T431" s="98"/>
      <c r="U431" s="98"/>
      <c r="V431" s="98"/>
      <c r="W431" s="98"/>
      <c r="X431" s="98"/>
      <c r="Y431" s="98"/>
      <c r="Z431" s="98"/>
    </row>
    <row r="432" spans="1:26" ht="12.75" customHeight="1" x14ac:dyDescent="0.2">
      <c r="A432" s="98"/>
      <c r="B432" s="98"/>
      <c r="C432" s="98"/>
      <c r="D432" s="98"/>
      <c r="E432" s="98"/>
      <c r="F432" s="98"/>
      <c r="G432" s="98"/>
      <c r="H432" s="98"/>
      <c r="I432" s="98"/>
      <c r="J432" s="98"/>
      <c r="K432" s="98"/>
      <c r="L432" s="98"/>
      <c r="M432" s="98"/>
      <c r="N432" s="98"/>
      <c r="O432" s="98"/>
      <c r="P432" s="98"/>
      <c r="Q432" s="98"/>
      <c r="R432" s="98"/>
      <c r="S432" s="98"/>
      <c r="T432" s="98"/>
      <c r="U432" s="98"/>
      <c r="V432" s="98"/>
      <c r="W432" s="98"/>
      <c r="X432" s="98"/>
      <c r="Y432" s="98"/>
      <c r="Z432" s="98"/>
    </row>
    <row r="433" spans="1:26" ht="12.75" customHeight="1" x14ac:dyDescent="0.2">
      <c r="A433" s="98"/>
      <c r="B433" s="98"/>
      <c r="C433" s="98"/>
      <c r="D433" s="98"/>
      <c r="E433" s="98"/>
      <c r="F433" s="98"/>
      <c r="G433" s="98"/>
      <c r="H433" s="98"/>
      <c r="I433" s="98"/>
      <c r="J433" s="98"/>
      <c r="K433" s="98"/>
      <c r="L433" s="98"/>
      <c r="M433" s="98"/>
      <c r="N433" s="98"/>
      <c r="O433" s="98"/>
      <c r="P433" s="98"/>
      <c r="Q433" s="98"/>
      <c r="R433" s="98"/>
      <c r="S433" s="98"/>
      <c r="T433" s="98"/>
      <c r="U433" s="98"/>
      <c r="V433" s="98"/>
      <c r="W433" s="98"/>
      <c r="X433" s="98"/>
      <c r="Y433" s="98"/>
      <c r="Z433" s="98"/>
    </row>
    <row r="434" spans="1:26" ht="12.75" customHeight="1" x14ac:dyDescent="0.2">
      <c r="A434" s="98"/>
      <c r="B434" s="98"/>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row>
    <row r="435" spans="1:26" ht="12.75" customHeight="1" x14ac:dyDescent="0.2">
      <c r="A435" s="98"/>
      <c r="B435" s="98"/>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row>
    <row r="436" spans="1:26" ht="12.75" customHeight="1" x14ac:dyDescent="0.2">
      <c r="A436" s="98"/>
      <c r="B436" s="98"/>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row>
    <row r="437" spans="1:26" ht="12.75" customHeight="1" x14ac:dyDescent="0.2">
      <c r="A437" s="98"/>
      <c r="B437" s="98"/>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row>
    <row r="438" spans="1:26" ht="12.75" customHeight="1" x14ac:dyDescent="0.2">
      <c r="A438" s="98"/>
      <c r="B438" s="98"/>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row>
    <row r="439" spans="1:26" ht="12.75" customHeight="1" x14ac:dyDescent="0.2">
      <c r="A439" s="98"/>
      <c r="B439" s="98"/>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row>
    <row r="440" spans="1:26" ht="12.75" customHeight="1" x14ac:dyDescent="0.2">
      <c r="A440" s="98"/>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row>
    <row r="441" spans="1:26" ht="12.75" customHeight="1" x14ac:dyDescent="0.2">
      <c r="A441" s="98"/>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row>
    <row r="442" spans="1:26" ht="12.75" customHeight="1" x14ac:dyDescent="0.2">
      <c r="A442" s="98"/>
      <c r="B442" s="98"/>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row>
    <row r="443" spans="1:26" ht="12.75" customHeight="1" x14ac:dyDescent="0.2">
      <c r="A443" s="98"/>
      <c r="B443" s="98"/>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row>
    <row r="444" spans="1:26" ht="12.75" customHeight="1" x14ac:dyDescent="0.2">
      <c r="A444" s="98"/>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row>
    <row r="445" spans="1:26" ht="12.75" customHeight="1" x14ac:dyDescent="0.2">
      <c r="A445" s="98"/>
      <c r="B445" s="98"/>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row>
    <row r="446" spans="1:26" ht="12.75" customHeight="1" x14ac:dyDescent="0.2">
      <c r="A446" s="98"/>
      <c r="B446" s="98"/>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row>
    <row r="447" spans="1:26" ht="12.75" customHeight="1" x14ac:dyDescent="0.2">
      <c r="A447" s="98"/>
      <c r="B447" s="98"/>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row>
    <row r="448" spans="1:26" ht="12.75" customHeight="1" x14ac:dyDescent="0.2">
      <c r="A448" s="98"/>
      <c r="B448" s="98"/>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row>
    <row r="449" spans="1:26" ht="12.75" customHeight="1" x14ac:dyDescent="0.2">
      <c r="A449" s="98"/>
      <c r="B449" s="98"/>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row>
    <row r="450" spans="1:26" ht="12.75" customHeight="1" x14ac:dyDescent="0.2">
      <c r="A450" s="98"/>
      <c r="B450" s="98"/>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row>
    <row r="451" spans="1:26" ht="12.75" customHeight="1" x14ac:dyDescent="0.2">
      <c r="A451" s="98"/>
      <c r="B451" s="98"/>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row>
    <row r="452" spans="1:26" ht="12.75" customHeight="1" x14ac:dyDescent="0.2">
      <c r="A452" s="98"/>
      <c r="B452" s="98"/>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row>
    <row r="453" spans="1:26" ht="12.75" customHeight="1" x14ac:dyDescent="0.2">
      <c r="A453" s="98"/>
      <c r="B453" s="98"/>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row>
    <row r="454" spans="1:26" ht="12.75" customHeight="1" x14ac:dyDescent="0.2">
      <c r="A454" s="98"/>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row>
    <row r="455" spans="1:26" ht="12.75" customHeight="1" x14ac:dyDescent="0.2">
      <c r="A455" s="98"/>
      <c r="B455" s="98"/>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row>
    <row r="456" spans="1:26" ht="12.75" customHeight="1" x14ac:dyDescent="0.2">
      <c r="A456" s="98"/>
      <c r="B456" s="98"/>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row>
    <row r="457" spans="1:26" ht="12.75" customHeight="1" x14ac:dyDescent="0.2">
      <c r="A457" s="98"/>
      <c r="B457" s="98"/>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row>
    <row r="458" spans="1:26" ht="12.75" customHeight="1" x14ac:dyDescent="0.2">
      <c r="A458" s="98"/>
      <c r="B458" s="98"/>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row>
    <row r="459" spans="1:26" ht="12.75" customHeight="1" x14ac:dyDescent="0.2">
      <c r="A459" s="98"/>
      <c r="B459" s="98"/>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row>
    <row r="460" spans="1:26" ht="12.75" customHeight="1" x14ac:dyDescent="0.2">
      <c r="A460" s="98"/>
      <c r="B460" s="98"/>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row>
    <row r="461" spans="1:26" ht="12.75" customHeight="1" x14ac:dyDescent="0.2">
      <c r="A461" s="98"/>
      <c r="B461" s="98"/>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row>
    <row r="462" spans="1:26" ht="12.75" customHeight="1" x14ac:dyDescent="0.2">
      <c r="A462" s="98"/>
      <c r="B462" s="98"/>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row>
    <row r="463" spans="1:26" ht="12.75" customHeight="1" x14ac:dyDescent="0.2">
      <c r="A463" s="98"/>
      <c r="B463" s="98"/>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row>
    <row r="464" spans="1:26" ht="12.75" customHeight="1" x14ac:dyDescent="0.2">
      <c r="A464" s="98"/>
      <c r="B464" s="98"/>
      <c r="C464" s="98"/>
      <c r="D464" s="98"/>
      <c r="E464" s="98"/>
      <c r="F464" s="98"/>
      <c r="G464" s="98"/>
      <c r="H464" s="98"/>
      <c r="I464" s="98"/>
      <c r="J464" s="98"/>
      <c r="K464" s="98"/>
      <c r="L464" s="98"/>
      <c r="M464" s="98"/>
      <c r="N464" s="98"/>
      <c r="O464" s="98"/>
      <c r="P464" s="98"/>
      <c r="Q464" s="98"/>
      <c r="R464" s="98"/>
      <c r="S464" s="98"/>
      <c r="T464" s="98"/>
      <c r="U464" s="98"/>
      <c r="V464" s="98"/>
      <c r="W464" s="98"/>
      <c r="X464" s="98"/>
      <c r="Y464" s="98"/>
      <c r="Z464" s="98"/>
    </row>
    <row r="465" spans="1:26" ht="12.75" customHeight="1" x14ac:dyDescent="0.2">
      <c r="A465" s="98"/>
      <c r="B465" s="98"/>
      <c r="C465" s="98"/>
      <c r="D465" s="98"/>
      <c r="E465" s="98"/>
      <c r="F465" s="98"/>
      <c r="G465" s="98"/>
      <c r="H465" s="98"/>
      <c r="I465" s="98"/>
      <c r="J465" s="98"/>
      <c r="K465" s="98"/>
      <c r="L465" s="98"/>
      <c r="M465" s="98"/>
      <c r="N465" s="98"/>
      <c r="O465" s="98"/>
      <c r="P465" s="98"/>
      <c r="Q465" s="98"/>
      <c r="R465" s="98"/>
      <c r="S465" s="98"/>
      <c r="T465" s="98"/>
      <c r="U465" s="98"/>
      <c r="V465" s="98"/>
      <c r="W465" s="98"/>
      <c r="X465" s="98"/>
      <c r="Y465" s="98"/>
      <c r="Z465" s="98"/>
    </row>
    <row r="466" spans="1:26" ht="12.75" customHeight="1" x14ac:dyDescent="0.2">
      <c r="A466" s="98"/>
      <c r="B466" s="98"/>
      <c r="C466" s="98"/>
      <c r="D466" s="98"/>
      <c r="E466" s="98"/>
      <c r="F466" s="98"/>
      <c r="G466" s="98"/>
      <c r="H466" s="98"/>
      <c r="I466" s="98"/>
      <c r="J466" s="98"/>
      <c r="K466" s="98"/>
      <c r="L466" s="98"/>
      <c r="M466" s="98"/>
      <c r="N466" s="98"/>
      <c r="O466" s="98"/>
      <c r="P466" s="98"/>
      <c r="Q466" s="98"/>
      <c r="R466" s="98"/>
      <c r="S466" s="98"/>
      <c r="T466" s="98"/>
      <c r="U466" s="98"/>
      <c r="V466" s="98"/>
      <c r="W466" s="98"/>
      <c r="X466" s="98"/>
      <c r="Y466" s="98"/>
      <c r="Z466" s="98"/>
    </row>
    <row r="467" spans="1:26" ht="12.75" customHeight="1" x14ac:dyDescent="0.2">
      <c r="A467" s="98"/>
      <c r="B467" s="98"/>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row>
    <row r="468" spans="1:26" ht="12.75" customHeight="1" x14ac:dyDescent="0.2">
      <c r="A468" s="98"/>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row>
    <row r="469" spans="1:26" ht="12.75" customHeight="1" x14ac:dyDescent="0.2">
      <c r="A469" s="98"/>
      <c r="B469" s="98"/>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row>
    <row r="470" spans="1:26" ht="12.75" customHeight="1" x14ac:dyDescent="0.2">
      <c r="A470" s="98"/>
      <c r="B470" s="98"/>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row>
    <row r="471" spans="1:26" ht="12.75" customHeight="1" x14ac:dyDescent="0.2">
      <c r="A471" s="98"/>
      <c r="B471" s="98"/>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row>
    <row r="472" spans="1:26" ht="12.75" customHeight="1" x14ac:dyDescent="0.2">
      <c r="A472" s="98"/>
      <c r="B472" s="98"/>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row>
    <row r="473" spans="1:26" ht="12.75" customHeight="1" x14ac:dyDescent="0.2">
      <c r="A473" s="98"/>
      <c r="B473" s="98"/>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row>
    <row r="474" spans="1:26" ht="12.75" customHeight="1" x14ac:dyDescent="0.2">
      <c r="A474" s="98"/>
      <c r="B474" s="98"/>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row>
    <row r="475" spans="1:26" ht="12.75" customHeight="1" x14ac:dyDescent="0.2">
      <c r="A475" s="98"/>
      <c r="B475" s="98"/>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row>
    <row r="476" spans="1:26" ht="12.75" customHeight="1" x14ac:dyDescent="0.2">
      <c r="A476" s="98"/>
      <c r="B476" s="98"/>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row>
    <row r="477" spans="1:26" ht="12.75" customHeight="1" x14ac:dyDescent="0.2">
      <c r="A477" s="98"/>
      <c r="B477" s="98"/>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row>
    <row r="478" spans="1:26" ht="12.75" customHeight="1" x14ac:dyDescent="0.2">
      <c r="A478" s="98"/>
      <c r="B478" s="98"/>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row>
    <row r="479" spans="1:26" ht="12.75" customHeight="1" x14ac:dyDescent="0.2">
      <c r="A479" s="98"/>
      <c r="B479" s="98"/>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row>
    <row r="480" spans="1:26" ht="12.75" customHeight="1" x14ac:dyDescent="0.2">
      <c r="A480" s="98"/>
      <c r="B480" s="98"/>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row>
    <row r="481" spans="1:26" ht="12.75" customHeight="1" x14ac:dyDescent="0.2">
      <c r="A481" s="98"/>
      <c r="B481" s="98"/>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row>
    <row r="482" spans="1:26" ht="12.75" customHeight="1" x14ac:dyDescent="0.2">
      <c r="A482" s="98"/>
      <c r="B482" s="98"/>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row>
    <row r="483" spans="1:26" ht="12.75" customHeight="1" x14ac:dyDescent="0.2">
      <c r="A483" s="98"/>
      <c r="B483" s="98"/>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row>
    <row r="484" spans="1:26" ht="12.75" customHeight="1" x14ac:dyDescent="0.2">
      <c r="A484" s="98"/>
      <c r="B484" s="98"/>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row>
    <row r="485" spans="1:26" ht="12.75" customHeight="1" x14ac:dyDescent="0.2">
      <c r="A485" s="98"/>
      <c r="B485" s="98"/>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row>
    <row r="486" spans="1:26" ht="12.75" customHeight="1" x14ac:dyDescent="0.2">
      <c r="A486" s="98"/>
      <c r="B486" s="98"/>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row>
    <row r="487" spans="1:26" ht="12.75" customHeight="1" x14ac:dyDescent="0.2">
      <c r="A487" s="98"/>
      <c r="B487" s="98"/>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row>
    <row r="488" spans="1:26" ht="12.75" customHeight="1" x14ac:dyDescent="0.2">
      <c r="A488" s="98"/>
      <c r="B488" s="98"/>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row>
    <row r="489" spans="1:26" ht="12.75" customHeight="1" x14ac:dyDescent="0.2">
      <c r="A489" s="98"/>
      <c r="B489" s="98"/>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row>
    <row r="490" spans="1:26" ht="12.75" customHeight="1" x14ac:dyDescent="0.2">
      <c r="A490" s="98"/>
      <c r="B490" s="98"/>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row>
    <row r="491" spans="1:26" ht="12.75" customHeight="1" x14ac:dyDescent="0.2">
      <c r="A491" s="98"/>
      <c r="B491" s="98"/>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row>
    <row r="492" spans="1:26" ht="12.75" customHeight="1" x14ac:dyDescent="0.2">
      <c r="A492" s="98"/>
      <c r="B492" s="98"/>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row>
    <row r="493" spans="1:26" ht="12.75" customHeight="1" x14ac:dyDescent="0.2">
      <c r="A493" s="98"/>
      <c r="B493" s="98"/>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row>
    <row r="494" spans="1:26" ht="12.75" customHeight="1" x14ac:dyDescent="0.2">
      <c r="A494" s="98"/>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row>
    <row r="495" spans="1:26" ht="12.75" customHeight="1" x14ac:dyDescent="0.2">
      <c r="A495" s="98"/>
      <c r="B495" s="98"/>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row>
    <row r="496" spans="1:26" ht="12.75" customHeight="1" x14ac:dyDescent="0.2">
      <c r="A496" s="98"/>
      <c r="B496" s="98"/>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row>
    <row r="497" spans="1:26" ht="12.75" customHeight="1" x14ac:dyDescent="0.2">
      <c r="A497" s="98"/>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row>
    <row r="498" spans="1:26" ht="12.75" customHeight="1" x14ac:dyDescent="0.2">
      <c r="A498" s="98"/>
      <c r="B498" s="98"/>
      <c r="C498" s="98"/>
      <c r="D498" s="98"/>
      <c r="E498" s="98"/>
      <c r="F498" s="98"/>
      <c r="G498" s="98"/>
      <c r="H498" s="98"/>
      <c r="I498" s="98"/>
      <c r="J498" s="98"/>
      <c r="K498" s="98"/>
      <c r="L498" s="98"/>
      <c r="M498" s="98"/>
      <c r="N498" s="98"/>
      <c r="O498" s="98"/>
      <c r="P498" s="98"/>
      <c r="Q498" s="98"/>
      <c r="R498" s="98"/>
      <c r="S498" s="98"/>
      <c r="T498" s="98"/>
      <c r="U498" s="98"/>
      <c r="V498" s="98"/>
      <c r="W498" s="98"/>
      <c r="X498" s="98"/>
      <c r="Y498" s="98"/>
      <c r="Z498" s="98"/>
    </row>
    <row r="499" spans="1:26" ht="12.75" customHeight="1" x14ac:dyDescent="0.2">
      <c r="A499" s="98"/>
      <c r="B499" s="98"/>
      <c r="C499" s="98"/>
      <c r="D499" s="98"/>
      <c r="E499" s="98"/>
      <c r="F499" s="98"/>
      <c r="G499" s="98"/>
      <c r="H499" s="98"/>
      <c r="I499" s="98"/>
      <c r="J499" s="98"/>
      <c r="K499" s="98"/>
      <c r="L499" s="98"/>
      <c r="M499" s="98"/>
      <c r="N499" s="98"/>
      <c r="O499" s="98"/>
      <c r="P499" s="98"/>
      <c r="Q499" s="98"/>
      <c r="R499" s="98"/>
      <c r="S499" s="98"/>
      <c r="T499" s="98"/>
      <c r="U499" s="98"/>
      <c r="V499" s="98"/>
      <c r="W499" s="98"/>
      <c r="X499" s="98"/>
      <c r="Y499" s="98"/>
      <c r="Z499" s="98"/>
    </row>
    <row r="500" spans="1:26" ht="12.75" customHeight="1" x14ac:dyDescent="0.2">
      <c r="A500" s="98"/>
      <c r="B500" s="98"/>
      <c r="C500" s="98"/>
      <c r="D500" s="98"/>
      <c r="E500" s="98"/>
      <c r="F500" s="98"/>
      <c r="G500" s="98"/>
      <c r="H500" s="98"/>
      <c r="I500" s="98"/>
      <c r="J500" s="98"/>
      <c r="K500" s="98"/>
      <c r="L500" s="98"/>
      <c r="M500" s="98"/>
      <c r="N500" s="98"/>
      <c r="O500" s="98"/>
      <c r="P500" s="98"/>
      <c r="Q500" s="98"/>
      <c r="R500" s="98"/>
      <c r="S500" s="98"/>
      <c r="T500" s="98"/>
      <c r="U500" s="98"/>
      <c r="V500" s="98"/>
      <c r="W500" s="98"/>
      <c r="X500" s="98"/>
      <c r="Y500" s="98"/>
      <c r="Z500" s="98"/>
    </row>
    <row r="501" spans="1:26" ht="12.75" customHeight="1" x14ac:dyDescent="0.2">
      <c r="A501" s="98"/>
      <c r="B501" s="98"/>
      <c r="C501" s="98"/>
      <c r="D501" s="98"/>
      <c r="E501" s="98"/>
      <c r="F501" s="98"/>
      <c r="G501" s="98"/>
      <c r="H501" s="98"/>
      <c r="I501" s="98"/>
      <c r="J501" s="98"/>
      <c r="K501" s="98"/>
      <c r="L501" s="98"/>
      <c r="M501" s="98"/>
      <c r="N501" s="98"/>
      <c r="O501" s="98"/>
      <c r="P501" s="98"/>
      <c r="Q501" s="98"/>
      <c r="R501" s="98"/>
      <c r="S501" s="98"/>
      <c r="T501" s="98"/>
      <c r="U501" s="98"/>
      <c r="V501" s="98"/>
      <c r="W501" s="98"/>
      <c r="X501" s="98"/>
      <c r="Y501" s="98"/>
      <c r="Z501" s="98"/>
    </row>
    <row r="502" spans="1:26" ht="12.75" customHeight="1" x14ac:dyDescent="0.2">
      <c r="A502" s="98"/>
      <c r="B502" s="98"/>
      <c r="C502" s="98"/>
      <c r="D502" s="98"/>
      <c r="E502" s="98"/>
      <c r="F502" s="98"/>
      <c r="G502" s="98"/>
      <c r="H502" s="98"/>
      <c r="I502" s="98"/>
      <c r="J502" s="98"/>
      <c r="K502" s="98"/>
      <c r="L502" s="98"/>
      <c r="M502" s="98"/>
      <c r="N502" s="98"/>
      <c r="O502" s="98"/>
      <c r="P502" s="98"/>
      <c r="Q502" s="98"/>
      <c r="R502" s="98"/>
      <c r="S502" s="98"/>
      <c r="T502" s="98"/>
      <c r="U502" s="98"/>
      <c r="V502" s="98"/>
      <c r="W502" s="98"/>
      <c r="X502" s="98"/>
      <c r="Y502" s="98"/>
      <c r="Z502" s="98"/>
    </row>
    <row r="503" spans="1:26" ht="12.75" customHeight="1" x14ac:dyDescent="0.2">
      <c r="A503" s="98"/>
      <c r="B503" s="98"/>
      <c r="C503" s="98"/>
      <c r="D503" s="98"/>
      <c r="E503" s="98"/>
      <c r="F503" s="98"/>
      <c r="G503" s="98"/>
      <c r="H503" s="98"/>
      <c r="I503" s="98"/>
      <c r="J503" s="98"/>
      <c r="K503" s="98"/>
      <c r="L503" s="98"/>
      <c r="M503" s="98"/>
      <c r="N503" s="98"/>
      <c r="O503" s="98"/>
      <c r="P503" s="98"/>
      <c r="Q503" s="98"/>
      <c r="R503" s="98"/>
      <c r="S503" s="98"/>
      <c r="T503" s="98"/>
      <c r="U503" s="98"/>
      <c r="V503" s="98"/>
      <c r="W503" s="98"/>
      <c r="X503" s="98"/>
      <c r="Y503" s="98"/>
      <c r="Z503" s="98"/>
    </row>
    <row r="504" spans="1:26" ht="12.75" customHeight="1" x14ac:dyDescent="0.2">
      <c r="A504" s="98"/>
      <c r="B504" s="98"/>
      <c r="C504" s="98"/>
      <c r="D504" s="98"/>
      <c r="E504" s="98"/>
      <c r="F504" s="98"/>
      <c r="G504" s="98"/>
      <c r="H504" s="98"/>
      <c r="I504" s="98"/>
      <c r="J504" s="98"/>
      <c r="K504" s="98"/>
      <c r="L504" s="98"/>
      <c r="M504" s="98"/>
      <c r="N504" s="98"/>
      <c r="O504" s="98"/>
      <c r="P504" s="98"/>
      <c r="Q504" s="98"/>
      <c r="R504" s="98"/>
      <c r="S504" s="98"/>
      <c r="T504" s="98"/>
      <c r="U504" s="98"/>
      <c r="V504" s="98"/>
      <c r="W504" s="98"/>
      <c r="X504" s="98"/>
      <c r="Y504" s="98"/>
      <c r="Z504" s="98"/>
    </row>
    <row r="505" spans="1:26" ht="12.75" customHeight="1" x14ac:dyDescent="0.2">
      <c r="A505" s="98"/>
      <c r="B505" s="98"/>
      <c r="C505" s="98"/>
      <c r="D505" s="98"/>
      <c r="E505" s="98"/>
      <c r="F505" s="98"/>
      <c r="G505" s="98"/>
      <c r="H505" s="98"/>
      <c r="I505" s="98"/>
      <c r="J505" s="98"/>
      <c r="K505" s="98"/>
      <c r="L505" s="98"/>
      <c r="M505" s="98"/>
      <c r="N505" s="98"/>
      <c r="O505" s="98"/>
      <c r="P505" s="98"/>
      <c r="Q505" s="98"/>
      <c r="R505" s="98"/>
      <c r="S505" s="98"/>
      <c r="T505" s="98"/>
      <c r="U505" s="98"/>
      <c r="V505" s="98"/>
      <c r="W505" s="98"/>
      <c r="X505" s="98"/>
      <c r="Y505" s="98"/>
      <c r="Z505" s="98"/>
    </row>
    <row r="506" spans="1:26" ht="12.75" customHeight="1" x14ac:dyDescent="0.2">
      <c r="A506" s="98"/>
      <c r="B506" s="98"/>
      <c r="C506" s="98"/>
      <c r="D506" s="98"/>
      <c r="E506" s="98"/>
      <c r="F506" s="98"/>
      <c r="G506" s="98"/>
      <c r="H506" s="98"/>
      <c r="I506" s="98"/>
      <c r="J506" s="98"/>
      <c r="K506" s="98"/>
      <c r="L506" s="98"/>
      <c r="M506" s="98"/>
      <c r="N506" s="98"/>
      <c r="O506" s="98"/>
      <c r="P506" s="98"/>
      <c r="Q506" s="98"/>
      <c r="R506" s="98"/>
      <c r="S506" s="98"/>
      <c r="T506" s="98"/>
      <c r="U506" s="98"/>
      <c r="V506" s="98"/>
      <c r="W506" s="98"/>
      <c r="X506" s="98"/>
      <c r="Y506" s="98"/>
      <c r="Z506" s="98"/>
    </row>
    <row r="507" spans="1:26" ht="12.75" customHeight="1" x14ac:dyDescent="0.2">
      <c r="A507" s="98"/>
      <c r="B507" s="98"/>
      <c r="C507" s="98"/>
      <c r="D507" s="98"/>
      <c r="E507" s="98"/>
      <c r="F507" s="98"/>
      <c r="G507" s="98"/>
      <c r="H507" s="98"/>
      <c r="I507" s="98"/>
      <c r="J507" s="98"/>
      <c r="K507" s="98"/>
      <c r="L507" s="98"/>
      <c r="M507" s="98"/>
      <c r="N507" s="98"/>
      <c r="O507" s="98"/>
      <c r="P507" s="98"/>
      <c r="Q507" s="98"/>
      <c r="R507" s="98"/>
      <c r="S507" s="98"/>
      <c r="T507" s="98"/>
      <c r="U507" s="98"/>
      <c r="V507" s="98"/>
      <c r="W507" s="98"/>
      <c r="X507" s="98"/>
      <c r="Y507" s="98"/>
      <c r="Z507" s="98"/>
    </row>
    <row r="508" spans="1:26" ht="12.75" customHeight="1" x14ac:dyDescent="0.2">
      <c r="A508" s="98"/>
      <c r="B508" s="98"/>
      <c r="C508" s="98"/>
      <c r="D508" s="98"/>
      <c r="E508" s="98"/>
      <c r="F508" s="98"/>
      <c r="G508" s="98"/>
      <c r="H508" s="98"/>
      <c r="I508" s="98"/>
      <c r="J508" s="98"/>
      <c r="K508" s="98"/>
      <c r="L508" s="98"/>
      <c r="M508" s="98"/>
      <c r="N508" s="98"/>
      <c r="O508" s="98"/>
      <c r="P508" s="98"/>
      <c r="Q508" s="98"/>
      <c r="R508" s="98"/>
      <c r="S508" s="98"/>
      <c r="T508" s="98"/>
      <c r="U508" s="98"/>
      <c r="V508" s="98"/>
      <c r="W508" s="98"/>
      <c r="X508" s="98"/>
      <c r="Y508" s="98"/>
      <c r="Z508" s="98"/>
    </row>
    <row r="509" spans="1:26" ht="12.75" customHeight="1" x14ac:dyDescent="0.2">
      <c r="A509" s="98"/>
      <c r="B509" s="98"/>
      <c r="C509" s="98"/>
      <c r="D509" s="98"/>
      <c r="E509" s="98"/>
      <c r="F509" s="98"/>
      <c r="G509" s="98"/>
      <c r="H509" s="98"/>
      <c r="I509" s="98"/>
      <c r="J509" s="98"/>
      <c r="K509" s="98"/>
      <c r="L509" s="98"/>
      <c r="M509" s="98"/>
      <c r="N509" s="98"/>
      <c r="O509" s="98"/>
      <c r="P509" s="98"/>
      <c r="Q509" s="98"/>
      <c r="R509" s="98"/>
      <c r="S509" s="98"/>
      <c r="T509" s="98"/>
      <c r="U509" s="98"/>
      <c r="V509" s="98"/>
      <c r="W509" s="98"/>
      <c r="X509" s="98"/>
      <c r="Y509" s="98"/>
      <c r="Z509" s="98"/>
    </row>
    <row r="510" spans="1:26" ht="12.75" customHeight="1" x14ac:dyDescent="0.2">
      <c r="A510" s="98"/>
      <c r="B510" s="98"/>
      <c r="C510" s="98"/>
      <c r="D510" s="98"/>
      <c r="E510" s="98"/>
      <c r="F510" s="98"/>
      <c r="G510" s="98"/>
      <c r="H510" s="98"/>
      <c r="I510" s="98"/>
      <c r="J510" s="98"/>
      <c r="K510" s="98"/>
      <c r="L510" s="98"/>
      <c r="M510" s="98"/>
      <c r="N510" s="98"/>
      <c r="O510" s="98"/>
      <c r="P510" s="98"/>
      <c r="Q510" s="98"/>
      <c r="R510" s="98"/>
      <c r="S510" s="98"/>
      <c r="T510" s="98"/>
      <c r="U510" s="98"/>
      <c r="V510" s="98"/>
      <c r="W510" s="98"/>
      <c r="X510" s="98"/>
      <c r="Y510" s="98"/>
      <c r="Z510" s="98"/>
    </row>
    <row r="511" spans="1:26" ht="12.75" customHeight="1" x14ac:dyDescent="0.2">
      <c r="A511" s="98"/>
      <c r="B511" s="98"/>
      <c r="C511" s="98"/>
      <c r="D511" s="98"/>
      <c r="E511" s="98"/>
      <c r="F511" s="98"/>
      <c r="G511" s="98"/>
      <c r="H511" s="98"/>
      <c r="I511" s="98"/>
      <c r="J511" s="98"/>
      <c r="K511" s="98"/>
      <c r="L511" s="98"/>
      <c r="M511" s="98"/>
      <c r="N511" s="98"/>
      <c r="O511" s="98"/>
      <c r="P511" s="98"/>
      <c r="Q511" s="98"/>
      <c r="R511" s="98"/>
      <c r="S511" s="98"/>
      <c r="T511" s="98"/>
      <c r="U511" s="98"/>
      <c r="V511" s="98"/>
      <c r="W511" s="98"/>
      <c r="X511" s="98"/>
      <c r="Y511" s="98"/>
      <c r="Z511" s="98"/>
    </row>
    <row r="512" spans="1:26" ht="12.75" customHeight="1" x14ac:dyDescent="0.2">
      <c r="A512" s="98"/>
      <c r="B512" s="98"/>
      <c r="C512" s="98"/>
      <c r="D512" s="98"/>
      <c r="E512" s="98"/>
      <c r="F512" s="98"/>
      <c r="G512" s="98"/>
      <c r="H512" s="98"/>
      <c r="I512" s="98"/>
      <c r="J512" s="98"/>
      <c r="K512" s="98"/>
      <c r="L512" s="98"/>
      <c r="M512" s="98"/>
      <c r="N512" s="98"/>
      <c r="O512" s="98"/>
      <c r="P512" s="98"/>
      <c r="Q512" s="98"/>
      <c r="R512" s="98"/>
      <c r="S512" s="98"/>
      <c r="T512" s="98"/>
      <c r="U512" s="98"/>
      <c r="V512" s="98"/>
      <c r="W512" s="98"/>
      <c r="X512" s="98"/>
      <c r="Y512" s="98"/>
      <c r="Z512" s="98"/>
    </row>
    <row r="513" spans="1:26" ht="12.75" customHeight="1" x14ac:dyDescent="0.2">
      <c r="A513" s="98"/>
      <c r="B513" s="98"/>
      <c r="C513" s="98"/>
      <c r="D513" s="98"/>
      <c r="E513" s="98"/>
      <c r="F513" s="98"/>
      <c r="G513" s="98"/>
      <c r="H513" s="98"/>
      <c r="I513" s="98"/>
      <c r="J513" s="98"/>
      <c r="K513" s="98"/>
      <c r="L513" s="98"/>
      <c r="M513" s="98"/>
      <c r="N513" s="98"/>
      <c r="O513" s="98"/>
      <c r="P513" s="98"/>
      <c r="Q513" s="98"/>
      <c r="R513" s="98"/>
      <c r="S513" s="98"/>
      <c r="T513" s="98"/>
      <c r="U513" s="98"/>
      <c r="V513" s="98"/>
      <c r="W513" s="98"/>
      <c r="X513" s="98"/>
      <c r="Y513" s="98"/>
      <c r="Z513" s="98"/>
    </row>
    <row r="514" spans="1:26" ht="12.75" customHeight="1" x14ac:dyDescent="0.2">
      <c r="A514" s="98"/>
      <c r="B514" s="98"/>
      <c r="C514" s="98"/>
      <c r="D514" s="98"/>
      <c r="E514" s="98"/>
      <c r="F514" s="98"/>
      <c r="G514" s="98"/>
      <c r="H514" s="98"/>
      <c r="I514" s="98"/>
      <c r="J514" s="98"/>
      <c r="K514" s="98"/>
      <c r="L514" s="98"/>
      <c r="M514" s="98"/>
      <c r="N514" s="98"/>
      <c r="O514" s="98"/>
      <c r="P514" s="98"/>
      <c r="Q514" s="98"/>
      <c r="R514" s="98"/>
      <c r="S514" s="98"/>
      <c r="T514" s="98"/>
      <c r="U514" s="98"/>
      <c r="V514" s="98"/>
      <c r="W514" s="98"/>
      <c r="X514" s="98"/>
      <c r="Y514" s="98"/>
      <c r="Z514" s="98"/>
    </row>
    <row r="515" spans="1:26" ht="12.75" customHeight="1" x14ac:dyDescent="0.2">
      <c r="A515" s="98"/>
      <c r="B515" s="98"/>
      <c r="C515" s="98"/>
      <c r="D515" s="98"/>
      <c r="E515" s="98"/>
      <c r="F515" s="98"/>
      <c r="G515" s="98"/>
      <c r="H515" s="98"/>
      <c r="I515" s="98"/>
      <c r="J515" s="98"/>
      <c r="K515" s="98"/>
      <c r="L515" s="98"/>
      <c r="M515" s="98"/>
      <c r="N515" s="98"/>
      <c r="O515" s="98"/>
      <c r="P515" s="98"/>
      <c r="Q515" s="98"/>
      <c r="R515" s="98"/>
      <c r="S515" s="98"/>
      <c r="T515" s="98"/>
      <c r="U515" s="98"/>
      <c r="V515" s="98"/>
      <c r="W515" s="98"/>
      <c r="X515" s="98"/>
      <c r="Y515" s="98"/>
      <c r="Z515" s="98"/>
    </row>
    <row r="516" spans="1:26" ht="12.75" customHeight="1" x14ac:dyDescent="0.2">
      <c r="A516" s="98"/>
      <c r="B516" s="98"/>
      <c r="C516" s="98"/>
      <c r="D516" s="98"/>
      <c r="E516" s="98"/>
      <c r="F516" s="98"/>
      <c r="G516" s="98"/>
      <c r="H516" s="98"/>
      <c r="I516" s="98"/>
      <c r="J516" s="98"/>
      <c r="K516" s="98"/>
      <c r="L516" s="98"/>
      <c r="M516" s="98"/>
      <c r="N516" s="98"/>
      <c r="O516" s="98"/>
      <c r="P516" s="98"/>
      <c r="Q516" s="98"/>
      <c r="R516" s="98"/>
      <c r="S516" s="98"/>
      <c r="T516" s="98"/>
      <c r="U516" s="98"/>
      <c r="V516" s="98"/>
      <c r="W516" s="98"/>
      <c r="X516" s="98"/>
      <c r="Y516" s="98"/>
      <c r="Z516" s="98"/>
    </row>
    <row r="517" spans="1:26" ht="12.75" customHeight="1" x14ac:dyDescent="0.2">
      <c r="A517" s="98"/>
      <c r="B517" s="98"/>
      <c r="C517" s="98"/>
      <c r="D517" s="98"/>
      <c r="E517" s="98"/>
      <c r="F517" s="98"/>
      <c r="G517" s="98"/>
      <c r="H517" s="98"/>
      <c r="I517" s="98"/>
      <c r="J517" s="98"/>
      <c r="K517" s="98"/>
      <c r="L517" s="98"/>
      <c r="M517" s="98"/>
      <c r="N517" s="98"/>
      <c r="O517" s="98"/>
      <c r="P517" s="98"/>
      <c r="Q517" s="98"/>
      <c r="R517" s="98"/>
      <c r="S517" s="98"/>
      <c r="T517" s="98"/>
      <c r="U517" s="98"/>
      <c r="V517" s="98"/>
      <c r="W517" s="98"/>
      <c r="X517" s="98"/>
      <c r="Y517" s="98"/>
      <c r="Z517" s="98"/>
    </row>
    <row r="518" spans="1:26" ht="12.75" customHeight="1" x14ac:dyDescent="0.2">
      <c r="A518" s="98"/>
      <c r="B518" s="98"/>
      <c r="C518" s="98"/>
      <c r="D518" s="98"/>
      <c r="E518" s="98"/>
      <c r="F518" s="98"/>
      <c r="G518" s="98"/>
      <c r="H518" s="98"/>
      <c r="I518" s="98"/>
      <c r="J518" s="98"/>
      <c r="K518" s="98"/>
      <c r="L518" s="98"/>
      <c r="M518" s="98"/>
      <c r="N518" s="98"/>
      <c r="O518" s="98"/>
      <c r="P518" s="98"/>
      <c r="Q518" s="98"/>
      <c r="R518" s="98"/>
      <c r="S518" s="98"/>
      <c r="T518" s="98"/>
      <c r="U518" s="98"/>
      <c r="V518" s="98"/>
      <c r="W518" s="98"/>
      <c r="X518" s="98"/>
      <c r="Y518" s="98"/>
      <c r="Z518" s="98"/>
    </row>
    <row r="519" spans="1:26" ht="12.75" customHeight="1" x14ac:dyDescent="0.2">
      <c r="A519" s="98"/>
      <c r="B519" s="98"/>
      <c r="C519" s="98"/>
      <c r="D519" s="98"/>
      <c r="E519" s="98"/>
      <c r="F519" s="98"/>
      <c r="G519" s="98"/>
      <c r="H519" s="98"/>
      <c r="I519" s="98"/>
      <c r="J519" s="98"/>
      <c r="K519" s="98"/>
      <c r="L519" s="98"/>
      <c r="M519" s="98"/>
      <c r="N519" s="98"/>
      <c r="O519" s="98"/>
      <c r="P519" s="98"/>
      <c r="Q519" s="98"/>
      <c r="R519" s="98"/>
      <c r="S519" s="98"/>
      <c r="T519" s="98"/>
      <c r="U519" s="98"/>
      <c r="V519" s="98"/>
      <c r="W519" s="98"/>
      <c r="X519" s="98"/>
      <c r="Y519" s="98"/>
      <c r="Z519" s="98"/>
    </row>
    <row r="520" spans="1:26" ht="12.75" customHeight="1" x14ac:dyDescent="0.2">
      <c r="A520" s="98"/>
      <c r="B520" s="98"/>
      <c r="C520" s="98"/>
      <c r="D520" s="98"/>
      <c r="E520" s="98"/>
      <c r="F520" s="98"/>
      <c r="G520" s="98"/>
      <c r="H520" s="98"/>
      <c r="I520" s="98"/>
      <c r="J520" s="98"/>
      <c r="K520" s="98"/>
      <c r="L520" s="98"/>
      <c r="M520" s="98"/>
      <c r="N520" s="98"/>
      <c r="O520" s="98"/>
      <c r="P520" s="98"/>
      <c r="Q520" s="98"/>
      <c r="R520" s="98"/>
      <c r="S520" s="98"/>
      <c r="T520" s="98"/>
      <c r="U520" s="98"/>
      <c r="V520" s="98"/>
      <c r="W520" s="98"/>
      <c r="X520" s="98"/>
      <c r="Y520" s="98"/>
      <c r="Z520" s="98"/>
    </row>
    <row r="521" spans="1:26" ht="12.75" customHeight="1" x14ac:dyDescent="0.2">
      <c r="A521" s="98"/>
      <c r="B521" s="98"/>
      <c r="C521" s="98"/>
      <c r="D521" s="98"/>
      <c r="E521" s="98"/>
      <c r="F521" s="98"/>
      <c r="G521" s="98"/>
      <c r="H521" s="98"/>
      <c r="I521" s="98"/>
      <c r="J521" s="98"/>
      <c r="K521" s="98"/>
      <c r="L521" s="98"/>
      <c r="M521" s="98"/>
      <c r="N521" s="98"/>
      <c r="O521" s="98"/>
      <c r="P521" s="98"/>
      <c r="Q521" s="98"/>
      <c r="R521" s="98"/>
      <c r="S521" s="98"/>
      <c r="T521" s="98"/>
      <c r="U521" s="98"/>
      <c r="V521" s="98"/>
      <c r="W521" s="98"/>
      <c r="X521" s="98"/>
      <c r="Y521" s="98"/>
      <c r="Z521" s="98"/>
    </row>
    <row r="522" spans="1:26" ht="12.75" customHeight="1" x14ac:dyDescent="0.2">
      <c r="A522" s="98"/>
      <c r="B522" s="98"/>
      <c r="C522" s="98"/>
      <c r="D522" s="98"/>
      <c r="E522" s="98"/>
      <c r="F522" s="98"/>
      <c r="G522" s="98"/>
      <c r="H522" s="98"/>
      <c r="I522" s="98"/>
      <c r="J522" s="98"/>
      <c r="K522" s="98"/>
      <c r="L522" s="98"/>
      <c r="M522" s="98"/>
      <c r="N522" s="98"/>
      <c r="O522" s="98"/>
      <c r="P522" s="98"/>
      <c r="Q522" s="98"/>
      <c r="R522" s="98"/>
      <c r="S522" s="98"/>
      <c r="T522" s="98"/>
      <c r="U522" s="98"/>
      <c r="V522" s="98"/>
      <c r="W522" s="98"/>
      <c r="X522" s="98"/>
      <c r="Y522" s="98"/>
      <c r="Z522" s="98"/>
    </row>
    <row r="523" spans="1:26" ht="12.75" customHeight="1" x14ac:dyDescent="0.2">
      <c r="A523" s="98"/>
      <c r="B523" s="98"/>
      <c r="C523" s="98"/>
      <c r="D523" s="98"/>
      <c r="E523" s="98"/>
      <c r="F523" s="98"/>
      <c r="G523" s="98"/>
      <c r="H523" s="98"/>
      <c r="I523" s="98"/>
      <c r="J523" s="98"/>
      <c r="K523" s="98"/>
      <c r="L523" s="98"/>
      <c r="M523" s="98"/>
      <c r="N523" s="98"/>
      <c r="O523" s="98"/>
      <c r="P523" s="98"/>
      <c r="Q523" s="98"/>
      <c r="R523" s="98"/>
      <c r="S523" s="98"/>
      <c r="T523" s="98"/>
      <c r="U523" s="98"/>
      <c r="V523" s="98"/>
      <c r="W523" s="98"/>
      <c r="X523" s="98"/>
      <c r="Y523" s="98"/>
      <c r="Z523" s="98"/>
    </row>
    <row r="524" spans="1:26" ht="12.75" customHeight="1" x14ac:dyDescent="0.2">
      <c r="A524" s="98"/>
      <c r="B524" s="98"/>
      <c r="C524" s="98"/>
      <c r="D524" s="98"/>
      <c r="E524" s="98"/>
      <c r="F524" s="98"/>
      <c r="G524" s="98"/>
      <c r="H524" s="98"/>
      <c r="I524" s="98"/>
      <c r="J524" s="98"/>
      <c r="K524" s="98"/>
      <c r="L524" s="98"/>
      <c r="M524" s="98"/>
      <c r="N524" s="98"/>
      <c r="O524" s="98"/>
      <c r="P524" s="98"/>
      <c r="Q524" s="98"/>
      <c r="R524" s="98"/>
      <c r="S524" s="98"/>
      <c r="T524" s="98"/>
      <c r="U524" s="98"/>
      <c r="V524" s="98"/>
      <c r="W524" s="98"/>
      <c r="X524" s="98"/>
      <c r="Y524" s="98"/>
      <c r="Z524" s="98"/>
    </row>
    <row r="525" spans="1:26" ht="12.75" customHeight="1" x14ac:dyDescent="0.2">
      <c r="A525" s="98"/>
      <c r="B525" s="98"/>
      <c r="C525" s="98"/>
      <c r="D525" s="98"/>
      <c r="E525" s="98"/>
      <c r="F525" s="98"/>
      <c r="G525" s="98"/>
      <c r="H525" s="98"/>
      <c r="I525" s="98"/>
      <c r="J525" s="98"/>
      <c r="K525" s="98"/>
      <c r="L525" s="98"/>
      <c r="M525" s="98"/>
      <c r="N525" s="98"/>
      <c r="O525" s="98"/>
      <c r="P525" s="98"/>
      <c r="Q525" s="98"/>
      <c r="R525" s="98"/>
      <c r="S525" s="98"/>
      <c r="T525" s="98"/>
      <c r="U525" s="98"/>
      <c r="V525" s="98"/>
      <c r="W525" s="98"/>
      <c r="X525" s="98"/>
      <c r="Y525" s="98"/>
      <c r="Z525" s="98"/>
    </row>
    <row r="526" spans="1:26" ht="12.75" customHeight="1" x14ac:dyDescent="0.2">
      <c r="A526" s="98"/>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row>
    <row r="527" spans="1:26" ht="12.75" customHeight="1" x14ac:dyDescent="0.2">
      <c r="A527" s="98"/>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row>
    <row r="528" spans="1:26" ht="12.75" customHeight="1" x14ac:dyDescent="0.2">
      <c r="A528" s="98"/>
      <c r="B528" s="98"/>
      <c r="C528" s="98"/>
      <c r="D528" s="98"/>
      <c r="E528" s="98"/>
      <c r="F528" s="98"/>
      <c r="G528" s="98"/>
      <c r="H528" s="98"/>
      <c r="I528" s="98"/>
      <c r="J528" s="98"/>
      <c r="K528" s="98"/>
      <c r="L528" s="98"/>
      <c r="M528" s="98"/>
      <c r="N528" s="98"/>
      <c r="O528" s="98"/>
      <c r="P528" s="98"/>
      <c r="Q528" s="98"/>
      <c r="R528" s="98"/>
      <c r="S528" s="98"/>
      <c r="T528" s="98"/>
      <c r="U528" s="98"/>
      <c r="V528" s="98"/>
      <c r="W528" s="98"/>
      <c r="X528" s="98"/>
      <c r="Y528" s="98"/>
      <c r="Z528" s="98"/>
    </row>
    <row r="529" spans="1:26" ht="12.75" customHeight="1" x14ac:dyDescent="0.2">
      <c r="A529" s="98"/>
      <c r="B529" s="98"/>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8"/>
    </row>
    <row r="530" spans="1:26" ht="12.75" customHeight="1" x14ac:dyDescent="0.2">
      <c r="A530" s="98"/>
      <c r="B530" s="98"/>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8"/>
    </row>
    <row r="531" spans="1:26" ht="12.75" customHeight="1" x14ac:dyDescent="0.2">
      <c r="A531" s="98"/>
      <c r="B531" s="98"/>
      <c r="C531" s="98"/>
      <c r="D531" s="98"/>
      <c r="E531" s="98"/>
      <c r="F531" s="98"/>
      <c r="G531" s="98"/>
      <c r="H531" s="98"/>
      <c r="I531" s="98"/>
      <c r="J531" s="98"/>
      <c r="K531" s="98"/>
      <c r="L531" s="98"/>
      <c r="M531" s="98"/>
      <c r="N531" s="98"/>
      <c r="O531" s="98"/>
      <c r="P531" s="98"/>
      <c r="Q531" s="98"/>
      <c r="R531" s="98"/>
      <c r="S531" s="98"/>
      <c r="T531" s="98"/>
      <c r="U531" s="98"/>
      <c r="V531" s="98"/>
      <c r="W531" s="98"/>
      <c r="X531" s="98"/>
      <c r="Y531" s="98"/>
      <c r="Z531" s="98"/>
    </row>
    <row r="532" spans="1:26" ht="12.75" customHeight="1" x14ac:dyDescent="0.2">
      <c r="A532" s="98"/>
      <c r="B532" s="98"/>
      <c r="C532" s="98"/>
      <c r="D532" s="98"/>
      <c r="E532" s="98"/>
      <c r="F532" s="98"/>
      <c r="G532" s="98"/>
      <c r="H532" s="98"/>
      <c r="I532" s="98"/>
      <c r="J532" s="98"/>
      <c r="K532" s="98"/>
      <c r="L532" s="98"/>
      <c r="M532" s="98"/>
      <c r="N532" s="98"/>
      <c r="O532" s="98"/>
      <c r="P532" s="98"/>
      <c r="Q532" s="98"/>
      <c r="R532" s="98"/>
      <c r="S532" s="98"/>
      <c r="T532" s="98"/>
      <c r="U532" s="98"/>
      <c r="V532" s="98"/>
      <c r="W532" s="98"/>
      <c r="X532" s="98"/>
      <c r="Y532" s="98"/>
      <c r="Z532" s="98"/>
    </row>
    <row r="533" spans="1:26" ht="12.75" customHeight="1" x14ac:dyDescent="0.2">
      <c r="A533" s="98"/>
      <c r="B533" s="98"/>
      <c r="C533" s="98"/>
      <c r="D533" s="98"/>
      <c r="E533" s="98"/>
      <c r="F533" s="98"/>
      <c r="G533" s="98"/>
      <c r="H533" s="98"/>
      <c r="I533" s="98"/>
      <c r="J533" s="98"/>
      <c r="K533" s="98"/>
      <c r="L533" s="98"/>
      <c r="M533" s="98"/>
      <c r="N533" s="98"/>
      <c r="O533" s="98"/>
      <c r="P533" s="98"/>
      <c r="Q533" s="98"/>
      <c r="R533" s="98"/>
      <c r="S533" s="98"/>
      <c r="T533" s="98"/>
      <c r="U533" s="98"/>
      <c r="V533" s="98"/>
      <c r="W533" s="98"/>
      <c r="X533" s="98"/>
      <c r="Y533" s="98"/>
      <c r="Z533" s="98"/>
    </row>
    <row r="534" spans="1:26" ht="12.75" customHeight="1" x14ac:dyDescent="0.2">
      <c r="A534" s="98"/>
      <c r="B534" s="98"/>
      <c r="C534" s="98"/>
      <c r="D534" s="98"/>
      <c r="E534" s="98"/>
      <c r="F534" s="98"/>
      <c r="G534" s="98"/>
      <c r="H534" s="98"/>
      <c r="I534" s="98"/>
      <c r="J534" s="98"/>
      <c r="K534" s="98"/>
      <c r="L534" s="98"/>
      <c r="M534" s="98"/>
      <c r="N534" s="98"/>
      <c r="O534" s="98"/>
      <c r="P534" s="98"/>
      <c r="Q534" s="98"/>
      <c r="R534" s="98"/>
      <c r="S534" s="98"/>
      <c r="T534" s="98"/>
      <c r="U534" s="98"/>
      <c r="V534" s="98"/>
      <c r="W534" s="98"/>
      <c r="X534" s="98"/>
      <c r="Y534" s="98"/>
      <c r="Z534" s="98"/>
    </row>
    <row r="535" spans="1:26" ht="12.75" customHeight="1" x14ac:dyDescent="0.2">
      <c r="A535" s="98"/>
      <c r="B535" s="98"/>
      <c r="C535" s="98"/>
      <c r="D535" s="98"/>
      <c r="E535" s="98"/>
      <c r="F535" s="98"/>
      <c r="G535" s="98"/>
      <c r="H535" s="98"/>
      <c r="I535" s="98"/>
      <c r="J535" s="98"/>
      <c r="K535" s="98"/>
      <c r="L535" s="98"/>
      <c r="M535" s="98"/>
      <c r="N535" s="98"/>
      <c r="O535" s="98"/>
      <c r="P535" s="98"/>
      <c r="Q535" s="98"/>
      <c r="R535" s="98"/>
      <c r="S535" s="98"/>
      <c r="T535" s="98"/>
      <c r="U535" s="98"/>
      <c r="V535" s="98"/>
      <c r="W535" s="98"/>
      <c r="X535" s="98"/>
      <c r="Y535" s="98"/>
      <c r="Z535" s="98"/>
    </row>
    <row r="536" spans="1:26" ht="12.75" customHeight="1" x14ac:dyDescent="0.2">
      <c r="A536" s="98"/>
      <c r="B536" s="98"/>
      <c r="C536" s="98"/>
      <c r="D536" s="98"/>
      <c r="E536" s="98"/>
      <c r="F536" s="98"/>
      <c r="G536" s="98"/>
      <c r="H536" s="98"/>
      <c r="I536" s="98"/>
      <c r="J536" s="98"/>
      <c r="K536" s="98"/>
      <c r="L536" s="98"/>
      <c r="M536" s="98"/>
      <c r="N536" s="98"/>
      <c r="O536" s="98"/>
      <c r="P536" s="98"/>
      <c r="Q536" s="98"/>
      <c r="R536" s="98"/>
      <c r="S536" s="98"/>
      <c r="T536" s="98"/>
      <c r="U536" s="98"/>
      <c r="V536" s="98"/>
      <c r="W536" s="98"/>
      <c r="X536" s="98"/>
      <c r="Y536" s="98"/>
      <c r="Z536" s="98"/>
    </row>
    <row r="537" spans="1:26" ht="12.75" customHeight="1" x14ac:dyDescent="0.2">
      <c r="A537" s="98"/>
      <c r="B537" s="98"/>
      <c r="C537" s="98"/>
      <c r="D537" s="98"/>
      <c r="E537" s="98"/>
      <c r="F537" s="98"/>
      <c r="G537" s="98"/>
      <c r="H537" s="98"/>
      <c r="I537" s="98"/>
      <c r="J537" s="98"/>
      <c r="K537" s="98"/>
      <c r="L537" s="98"/>
      <c r="M537" s="98"/>
      <c r="N537" s="98"/>
      <c r="O537" s="98"/>
      <c r="P537" s="98"/>
      <c r="Q537" s="98"/>
      <c r="R537" s="98"/>
      <c r="S537" s="98"/>
      <c r="T537" s="98"/>
      <c r="U537" s="98"/>
      <c r="V537" s="98"/>
      <c r="W537" s="98"/>
      <c r="X537" s="98"/>
      <c r="Y537" s="98"/>
      <c r="Z537" s="98"/>
    </row>
    <row r="538" spans="1:26" ht="12.75" customHeight="1" x14ac:dyDescent="0.2">
      <c r="A538" s="98"/>
      <c r="B538" s="98"/>
      <c r="C538" s="98"/>
      <c r="D538" s="98"/>
      <c r="E538" s="98"/>
      <c r="F538" s="98"/>
      <c r="G538" s="98"/>
      <c r="H538" s="98"/>
      <c r="I538" s="98"/>
      <c r="J538" s="98"/>
      <c r="K538" s="98"/>
      <c r="L538" s="98"/>
      <c r="M538" s="98"/>
      <c r="N538" s="98"/>
      <c r="O538" s="98"/>
      <c r="P538" s="98"/>
      <c r="Q538" s="98"/>
      <c r="R538" s="98"/>
      <c r="S538" s="98"/>
      <c r="T538" s="98"/>
      <c r="U538" s="98"/>
      <c r="V538" s="98"/>
      <c r="W538" s="98"/>
      <c r="X538" s="98"/>
      <c r="Y538" s="98"/>
      <c r="Z538" s="98"/>
    </row>
    <row r="539" spans="1:26" ht="12.75" customHeight="1" x14ac:dyDescent="0.2">
      <c r="A539" s="98"/>
      <c r="B539" s="98"/>
      <c r="C539" s="98"/>
      <c r="D539" s="98"/>
      <c r="E539" s="98"/>
      <c r="F539" s="98"/>
      <c r="G539" s="98"/>
      <c r="H539" s="98"/>
      <c r="I539" s="98"/>
      <c r="J539" s="98"/>
      <c r="K539" s="98"/>
      <c r="L539" s="98"/>
      <c r="M539" s="98"/>
      <c r="N539" s="98"/>
      <c r="O539" s="98"/>
      <c r="P539" s="98"/>
      <c r="Q539" s="98"/>
      <c r="R539" s="98"/>
      <c r="S539" s="98"/>
      <c r="T539" s="98"/>
      <c r="U539" s="98"/>
      <c r="V539" s="98"/>
      <c r="W539" s="98"/>
      <c r="X539" s="98"/>
      <c r="Y539" s="98"/>
      <c r="Z539" s="98"/>
    </row>
    <row r="540" spans="1:26" ht="12.75" customHeight="1" x14ac:dyDescent="0.2">
      <c r="A540" s="98"/>
      <c r="B540" s="98"/>
      <c r="C540" s="98"/>
      <c r="D540" s="98"/>
      <c r="E540" s="98"/>
      <c r="F540" s="98"/>
      <c r="G540" s="98"/>
      <c r="H540" s="98"/>
      <c r="I540" s="98"/>
      <c r="J540" s="98"/>
      <c r="K540" s="98"/>
      <c r="L540" s="98"/>
      <c r="M540" s="98"/>
      <c r="N540" s="98"/>
      <c r="O540" s="98"/>
      <c r="P540" s="98"/>
      <c r="Q540" s="98"/>
      <c r="R540" s="98"/>
      <c r="S540" s="98"/>
      <c r="T540" s="98"/>
      <c r="U540" s="98"/>
      <c r="V540" s="98"/>
      <c r="W540" s="98"/>
      <c r="X540" s="98"/>
      <c r="Y540" s="98"/>
      <c r="Z540" s="98"/>
    </row>
    <row r="541" spans="1:26" ht="12.75" customHeight="1" x14ac:dyDescent="0.2">
      <c r="A541" s="98"/>
      <c r="B541" s="98"/>
      <c r="C541" s="98"/>
      <c r="D541" s="98"/>
      <c r="E541" s="98"/>
      <c r="F541" s="98"/>
      <c r="G541" s="98"/>
      <c r="H541" s="98"/>
      <c r="I541" s="98"/>
      <c r="J541" s="98"/>
      <c r="K541" s="98"/>
      <c r="L541" s="98"/>
      <c r="M541" s="98"/>
      <c r="N541" s="98"/>
      <c r="O541" s="98"/>
      <c r="P541" s="98"/>
      <c r="Q541" s="98"/>
      <c r="R541" s="98"/>
      <c r="S541" s="98"/>
      <c r="T541" s="98"/>
      <c r="U541" s="98"/>
      <c r="V541" s="98"/>
      <c r="W541" s="98"/>
      <c r="X541" s="98"/>
      <c r="Y541" s="98"/>
      <c r="Z541" s="98"/>
    </row>
    <row r="542" spans="1:26" ht="12.75" customHeight="1" x14ac:dyDescent="0.2">
      <c r="A542" s="98"/>
      <c r="B542" s="98"/>
      <c r="C542" s="98"/>
      <c r="D542" s="98"/>
      <c r="E542" s="98"/>
      <c r="F542" s="98"/>
      <c r="G542" s="98"/>
      <c r="H542" s="98"/>
      <c r="I542" s="98"/>
      <c r="J542" s="98"/>
      <c r="K542" s="98"/>
      <c r="L542" s="98"/>
      <c r="M542" s="98"/>
      <c r="N542" s="98"/>
      <c r="O542" s="98"/>
      <c r="P542" s="98"/>
      <c r="Q542" s="98"/>
      <c r="R542" s="98"/>
      <c r="S542" s="98"/>
      <c r="T542" s="98"/>
      <c r="U542" s="98"/>
      <c r="V542" s="98"/>
      <c r="W542" s="98"/>
      <c r="X542" s="98"/>
      <c r="Y542" s="98"/>
      <c r="Z542" s="98"/>
    </row>
    <row r="543" spans="1:26" ht="12.75" customHeight="1" x14ac:dyDescent="0.2">
      <c r="A543" s="98"/>
      <c r="B543" s="98"/>
      <c r="C543" s="98"/>
      <c r="D543" s="98"/>
      <c r="E543" s="98"/>
      <c r="F543" s="98"/>
      <c r="G543" s="98"/>
      <c r="H543" s="98"/>
      <c r="I543" s="98"/>
      <c r="J543" s="98"/>
      <c r="K543" s="98"/>
      <c r="L543" s="98"/>
      <c r="M543" s="98"/>
      <c r="N543" s="98"/>
      <c r="O543" s="98"/>
      <c r="P543" s="98"/>
      <c r="Q543" s="98"/>
      <c r="R543" s="98"/>
      <c r="S543" s="98"/>
      <c r="T543" s="98"/>
      <c r="U543" s="98"/>
      <c r="V543" s="98"/>
      <c r="W543" s="98"/>
      <c r="X543" s="98"/>
      <c r="Y543" s="98"/>
      <c r="Z543" s="98"/>
    </row>
    <row r="544" spans="1:26" ht="12.75" customHeight="1" x14ac:dyDescent="0.2">
      <c r="A544" s="98"/>
      <c r="B544" s="98"/>
      <c r="C544" s="98"/>
      <c r="D544" s="98"/>
      <c r="E544" s="98"/>
      <c r="F544" s="98"/>
      <c r="G544" s="98"/>
      <c r="H544" s="98"/>
      <c r="I544" s="98"/>
      <c r="J544" s="98"/>
      <c r="K544" s="98"/>
      <c r="L544" s="98"/>
      <c r="M544" s="98"/>
      <c r="N544" s="98"/>
      <c r="O544" s="98"/>
      <c r="P544" s="98"/>
      <c r="Q544" s="98"/>
      <c r="R544" s="98"/>
      <c r="S544" s="98"/>
      <c r="T544" s="98"/>
      <c r="U544" s="98"/>
      <c r="V544" s="98"/>
      <c r="W544" s="98"/>
      <c r="X544" s="98"/>
      <c r="Y544" s="98"/>
      <c r="Z544" s="98"/>
    </row>
    <row r="545" spans="1:26" ht="12.75" customHeight="1" x14ac:dyDescent="0.2">
      <c r="A545" s="98"/>
      <c r="B545" s="98"/>
      <c r="C545" s="98"/>
      <c r="D545" s="98"/>
      <c r="E545" s="98"/>
      <c r="F545" s="98"/>
      <c r="G545" s="98"/>
      <c r="H545" s="98"/>
      <c r="I545" s="98"/>
      <c r="J545" s="98"/>
      <c r="K545" s="98"/>
      <c r="L545" s="98"/>
      <c r="M545" s="98"/>
      <c r="N545" s="98"/>
      <c r="O545" s="98"/>
      <c r="P545" s="98"/>
      <c r="Q545" s="98"/>
      <c r="R545" s="98"/>
      <c r="S545" s="98"/>
      <c r="T545" s="98"/>
      <c r="U545" s="98"/>
      <c r="V545" s="98"/>
      <c r="W545" s="98"/>
      <c r="X545" s="98"/>
      <c r="Y545" s="98"/>
      <c r="Z545" s="98"/>
    </row>
    <row r="546" spans="1:26" ht="12.75" customHeight="1" x14ac:dyDescent="0.2">
      <c r="A546" s="98"/>
      <c r="B546" s="98"/>
      <c r="C546" s="98"/>
      <c r="D546" s="98"/>
      <c r="E546" s="98"/>
      <c r="F546" s="98"/>
      <c r="G546" s="98"/>
      <c r="H546" s="98"/>
      <c r="I546" s="98"/>
      <c r="J546" s="98"/>
      <c r="K546" s="98"/>
      <c r="L546" s="98"/>
      <c r="M546" s="98"/>
      <c r="N546" s="98"/>
      <c r="O546" s="98"/>
      <c r="P546" s="98"/>
      <c r="Q546" s="98"/>
      <c r="R546" s="98"/>
      <c r="S546" s="98"/>
      <c r="T546" s="98"/>
      <c r="U546" s="98"/>
      <c r="V546" s="98"/>
      <c r="W546" s="98"/>
      <c r="X546" s="98"/>
      <c r="Y546" s="98"/>
      <c r="Z546" s="98"/>
    </row>
    <row r="547" spans="1:26" ht="12.75" customHeight="1" x14ac:dyDescent="0.2">
      <c r="A547" s="98"/>
      <c r="B547" s="98"/>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row>
    <row r="548" spans="1:26" ht="12.75" customHeight="1" x14ac:dyDescent="0.2">
      <c r="A548" s="98"/>
      <c r="B548" s="98"/>
      <c r="C548" s="98"/>
      <c r="D548" s="98"/>
      <c r="E548" s="98"/>
      <c r="F548" s="98"/>
      <c r="G548" s="98"/>
      <c r="H548" s="98"/>
      <c r="I548" s="98"/>
      <c r="J548" s="98"/>
      <c r="K548" s="98"/>
      <c r="L548" s="98"/>
      <c r="M548" s="98"/>
      <c r="N548" s="98"/>
      <c r="O548" s="98"/>
      <c r="P548" s="98"/>
      <c r="Q548" s="98"/>
      <c r="R548" s="98"/>
      <c r="S548" s="98"/>
      <c r="T548" s="98"/>
      <c r="U548" s="98"/>
      <c r="V548" s="98"/>
      <c r="W548" s="98"/>
      <c r="X548" s="98"/>
      <c r="Y548" s="98"/>
      <c r="Z548" s="98"/>
    </row>
    <row r="549" spans="1:26" ht="12.75" customHeight="1" x14ac:dyDescent="0.2">
      <c r="A549" s="98"/>
      <c r="B549" s="98"/>
      <c r="C549" s="98"/>
      <c r="D549" s="98"/>
      <c r="E549" s="98"/>
      <c r="F549" s="98"/>
      <c r="G549" s="98"/>
      <c r="H549" s="98"/>
      <c r="I549" s="98"/>
      <c r="J549" s="98"/>
      <c r="K549" s="98"/>
      <c r="L549" s="98"/>
      <c r="M549" s="98"/>
      <c r="N549" s="98"/>
      <c r="O549" s="98"/>
      <c r="P549" s="98"/>
      <c r="Q549" s="98"/>
      <c r="R549" s="98"/>
      <c r="S549" s="98"/>
      <c r="T549" s="98"/>
      <c r="U549" s="98"/>
      <c r="V549" s="98"/>
      <c r="W549" s="98"/>
      <c r="X549" s="98"/>
      <c r="Y549" s="98"/>
      <c r="Z549" s="98"/>
    </row>
    <row r="550" spans="1:26" ht="12.75" customHeight="1" x14ac:dyDescent="0.2">
      <c r="A550" s="98"/>
      <c r="B550" s="98"/>
      <c r="C550" s="98"/>
      <c r="D550" s="98"/>
      <c r="E550" s="98"/>
      <c r="F550" s="98"/>
      <c r="G550" s="98"/>
      <c r="H550" s="98"/>
      <c r="I550" s="98"/>
      <c r="J550" s="98"/>
      <c r="K550" s="98"/>
      <c r="L550" s="98"/>
      <c r="M550" s="98"/>
      <c r="N550" s="98"/>
      <c r="O550" s="98"/>
      <c r="P550" s="98"/>
      <c r="Q550" s="98"/>
      <c r="R550" s="98"/>
      <c r="S550" s="98"/>
      <c r="T550" s="98"/>
      <c r="U550" s="98"/>
      <c r="V550" s="98"/>
      <c r="W550" s="98"/>
      <c r="X550" s="98"/>
      <c r="Y550" s="98"/>
      <c r="Z550" s="98"/>
    </row>
    <row r="551" spans="1:26" ht="12.75" customHeight="1" x14ac:dyDescent="0.2">
      <c r="A551" s="98"/>
      <c r="B551" s="98"/>
      <c r="C551" s="98"/>
      <c r="D551" s="98"/>
      <c r="E551" s="98"/>
      <c r="F551" s="98"/>
      <c r="G551" s="98"/>
      <c r="H551" s="98"/>
      <c r="I551" s="98"/>
      <c r="J551" s="98"/>
      <c r="K551" s="98"/>
      <c r="L551" s="98"/>
      <c r="M551" s="98"/>
      <c r="N551" s="98"/>
      <c r="O551" s="98"/>
      <c r="P551" s="98"/>
      <c r="Q551" s="98"/>
      <c r="R551" s="98"/>
      <c r="S551" s="98"/>
      <c r="T551" s="98"/>
      <c r="U551" s="98"/>
      <c r="V551" s="98"/>
      <c r="W551" s="98"/>
      <c r="X551" s="98"/>
      <c r="Y551" s="98"/>
      <c r="Z551" s="98"/>
    </row>
    <row r="552" spans="1:26" ht="12.75" customHeight="1" x14ac:dyDescent="0.2">
      <c r="A552" s="98"/>
      <c r="B552" s="98"/>
      <c r="C552" s="98"/>
      <c r="D552" s="98"/>
      <c r="E552" s="98"/>
      <c r="F552" s="98"/>
      <c r="G552" s="98"/>
      <c r="H552" s="98"/>
      <c r="I552" s="98"/>
      <c r="J552" s="98"/>
      <c r="K552" s="98"/>
      <c r="L552" s="98"/>
      <c r="M552" s="98"/>
      <c r="N552" s="98"/>
      <c r="O552" s="98"/>
      <c r="P552" s="98"/>
      <c r="Q552" s="98"/>
      <c r="R552" s="98"/>
      <c r="S552" s="98"/>
      <c r="T552" s="98"/>
      <c r="U552" s="98"/>
      <c r="V552" s="98"/>
      <c r="W552" s="98"/>
      <c r="X552" s="98"/>
      <c r="Y552" s="98"/>
      <c r="Z552" s="98"/>
    </row>
    <row r="553" spans="1:26" ht="12.75" customHeight="1" x14ac:dyDescent="0.2">
      <c r="A553" s="98"/>
      <c r="B553" s="98"/>
      <c r="C553" s="98"/>
      <c r="D553" s="98"/>
      <c r="E553" s="98"/>
      <c r="F553" s="98"/>
      <c r="G553" s="98"/>
      <c r="H553" s="98"/>
      <c r="I553" s="98"/>
      <c r="J553" s="98"/>
      <c r="K553" s="98"/>
      <c r="L553" s="98"/>
      <c r="M553" s="98"/>
      <c r="N553" s="98"/>
      <c r="O553" s="98"/>
      <c r="P553" s="98"/>
      <c r="Q553" s="98"/>
      <c r="R553" s="98"/>
      <c r="S553" s="98"/>
      <c r="T553" s="98"/>
      <c r="U553" s="98"/>
      <c r="V553" s="98"/>
      <c r="W553" s="98"/>
      <c r="X553" s="98"/>
      <c r="Y553" s="98"/>
      <c r="Z553" s="98"/>
    </row>
    <row r="554" spans="1:26" ht="12.75" customHeight="1" x14ac:dyDescent="0.2">
      <c r="A554" s="98"/>
      <c r="B554" s="98"/>
      <c r="C554" s="98"/>
      <c r="D554" s="98"/>
      <c r="E554" s="98"/>
      <c r="F554" s="98"/>
      <c r="G554" s="98"/>
      <c r="H554" s="98"/>
      <c r="I554" s="98"/>
      <c r="J554" s="98"/>
      <c r="K554" s="98"/>
      <c r="L554" s="98"/>
      <c r="M554" s="98"/>
      <c r="N554" s="98"/>
      <c r="O554" s="98"/>
      <c r="P554" s="98"/>
      <c r="Q554" s="98"/>
      <c r="R554" s="98"/>
      <c r="S554" s="98"/>
      <c r="T554" s="98"/>
      <c r="U554" s="98"/>
      <c r="V554" s="98"/>
      <c r="W554" s="98"/>
      <c r="X554" s="98"/>
      <c r="Y554" s="98"/>
      <c r="Z554" s="98"/>
    </row>
    <row r="555" spans="1:26" ht="12.75" customHeight="1" x14ac:dyDescent="0.2">
      <c r="A555" s="98"/>
      <c r="B555" s="98"/>
      <c r="C555" s="98"/>
      <c r="D555" s="98"/>
      <c r="E555" s="98"/>
      <c r="F555" s="98"/>
      <c r="G555" s="98"/>
      <c r="H555" s="98"/>
      <c r="I555" s="98"/>
      <c r="J555" s="98"/>
      <c r="K555" s="98"/>
      <c r="L555" s="98"/>
      <c r="M555" s="98"/>
      <c r="N555" s="98"/>
      <c r="O555" s="98"/>
      <c r="P555" s="98"/>
      <c r="Q555" s="98"/>
      <c r="R555" s="98"/>
      <c r="S555" s="98"/>
      <c r="T555" s="98"/>
      <c r="U555" s="98"/>
      <c r="V555" s="98"/>
      <c r="W555" s="98"/>
      <c r="X555" s="98"/>
      <c r="Y555" s="98"/>
      <c r="Z555" s="98"/>
    </row>
    <row r="556" spans="1:26" ht="12.75" customHeight="1" x14ac:dyDescent="0.2">
      <c r="A556" s="98"/>
      <c r="B556" s="98"/>
      <c r="C556" s="98"/>
      <c r="D556" s="98"/>
      <c r="E556" s="98"/>
      <c r="F556" s="98"/>
      <c r="G556" s="98"/>
      <c r="H556" s="98"/>
      <c r="I556" s="98"/>
      <c r="J556" s="98"/>
      <c r="K556" s="98"/>
      <c r="L556" s="98"/>
      <c r="M556" s="98"/>
      <c r="N556" s="98"/>
      <c r="O556" s="98"/>
      <c r="P556" s="98"/>
      <c r="Q556" s="98"/>
      <c r="R556" s="98"/>
      <c r="S556" s="98"/>
      <c r="T556" s="98"/>
      <c r="U556" s="98"/>
      <c r="V556" s="98"/>
      <c r="W556" s="98"/>
      <c r="X556" s="98"/>
      <c r="Y556" s="98"/>
      <c r="Z556" s="98"/>
    </row>
    <row r="557" spans="1:26" ht="12.75" customHeight="1" x14ac:dyDescent="0.2">
      <c r="A557" s="98"/>
      <c r="B557" s="98"/>
      <c r="C557" s="98"/>
      <c r="D557" s="98"/>
      <c r="E557" s="98"/>
      <c r="F557" s="98"/>
      <c r="G557" s="98"/>
      <c r="H557" s="98"/>
      <c r="I557" s="98"/>
      <c r="J557" s="98"/>
      <c r="K557" s="98"/>
      <c r="L557" s="98"/>
      <c r="M557" s="98"/>
      <c r="N557" s="98"/>
      <c r="O557" s="98"/>
      <c r="P557" s="98"/>
      <c r="Q557" s="98"/>
      <c r="R557" s="98"/>
      <c r="S557" s="98"/>
      <c r="T557" s="98"/>
      <c r="U557" s="98"/>
      <c r="V557" s="98"/>
      <c r="W557" s="98"/>
      <c r="X557" s="98"/>
      <c r="Y557" s="98"/>
      <c r="Z557" s="98"/>
    </row>
    <row r="558" spans="1:26" ht="12.75" customHeight="1" x14ac:dyDescent="0.2">
      <c r="A558" s="98"/>
      <c r="B558" s="98"/>
      <c r="C558" s="98"/>
      <c r="D558" s="98"/>
      <c r="E558" s="98"/>
      <c r="F558" s="98"/>
      <c r="G558" s="98"/>
      <c r="H558" s="98"/>
      <c r="I558" s="98"/>
      <c r="J558" s="98"/>
      <c r="K558" s="98"/>
      <c r="L558" s="98"/>
      <c r="M558" s="98"/>
      <c r="N558" s="98"/>
      <c r="O558" s="98"/>
      <c r="P558" s="98"/>
      <c r="Q558" s="98"/>
      <c r="R558" s="98"/>
      <c r="S558" s="98"/>
      <c r="T558" s="98"/>
      <c r="U558" s="98"/>
      <c r="V558" s="98"/>
      <c r="W558" s="98"/>
      <c r="X558" s="98"/>
      <c r="Y558" s="98"/>
      <c r="Z558" s="98"/>
    </row>
    <row r="559" spans="1:26" ht="12.75" customHeight="1" x14ac:dyDescent="0.2">
      <c r="A559" s="98"/>
      <c r="B559" s="98"/>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row>
    <row r="560" spans="1:26" ht="12.75" customHeight="1" x14ac:dyDescent="0.2">
      <c r="A560" s="98"/>
      <c r="B560" s="98"/>
      <c r="C560" s="98"/>
      <c r="D560" s="98"/>
      <c r="E560" s="98"/>
      <c r="F560" s="98"/>
      <c r="G560" s="98"/>
      <c r="H560" s="98"/>
      <c r="I560" s="98"/>
      <c r="J560" s="98"/>
      <c r="K560" s="98"/>
      <c r="L560" s="98"/>
      <c r="M560" s="98"/>
      <c r="N560" s="98"/>
      <c r="O560" s="98"/>
      <c r="P560" s="98"/>
      <c r="Q560" s="98"/>
      <c r="R560" s="98"/>
      <c r="S560" s="98"/>
      <c r="T560" s="98"/>
      <c r="U560" s="98"/>
      <c r="V560" s="98"/>
      <c r="W560" s="98"/>
      <c r="X560" s="98"/>
      <c r="Y560" s="98"/>
      <c r="Z560" s="98"/>
    </row>
    <row r="561" spans="1:26" ht="12.75" customHeight="1" x14ac:dyDescent="0.2">
      <c r="A561" s="98"/>
      <c r="B561" s="98"/>
      <c r="C561" s="98"/>
      <c r="D561" s="98"/>
      <c r="E561" s="98"/>
      <c r="F561" s="98"/>
      <c r="G561" s="98"/>
      <c r="H561" s="98"/>
      <c r="I561" s="98"/>
      <c r="J561" s="98"/>
      <c r="K561" s="98"/>
      <c r="L561" s="98"/>
      <c r="M561" s="98"/>
      <c r="N561" s="98"/>
      <c r="O561" s="98"/>
      <c r="P561" s="98"/>
      <c r="Q561" s="98"/>
      <c r="R561" s="98"/>
      <c r="S561" s="98"/>
      <c r="T561" s="98"/>
      <c r="U561" s="98"/>
      <c r="V561" s="98"/>
      <c r="W561" s="98"/>
      <c r="X561" s="98"/>
      <c r="Y561" s="98"/>
      <c r="Z561" s="98"/>
    </row>
    <row r="562" spans="1:26" ht="12.75" customHeight="1" x14ac:dyDescent="0.2">
      <c r="A562" s="98"/>
      <c r="B562" s="98"/>
      <c r="C562" s="98"/>
      <c r="D562" s="98"/>
      <c r="E562" s="98"/>
      <c r="F562" s="98"/>
      <c r="G562" s="98"/>
      <c r="H562" s="98"/>
      <c r="I562" s="98"/>
      <c r="J562" s="98"/>
      <c r="K562" s="98"/>
      <c r="L562" s="98"/>
      <c r="M562" s="98"/>
      <c r="N562" s="98"/>
      <c r="O562" s="98"/>
      <c r="P562" s="98"/>
      <c r="Q562" s="98"/>
      <c r="R562" s="98"/>
      <c r="S562" s="98"/>
      <c r="T562" s="98"/>
      <c r="U562" s="98"/>
      <c r="V562" s="98"/>
      <c r="W562" s="98"/>
      <c r="X562" s="98"/>
      <c r="Y562" s="98"/>
      <c r="Z562" s="98"/>
    </row>
    <row r="563" spans="1:26" ht="12.75" customHeight="1" x14ac:dyDescent="0.2">
      <c r="A563" s="98"/>
      <c r="B563" s="98"/>
      <c r="C563" s="98"/>
      <c r="D563" s="98"/>
      <c r="E563" s="98"/>
      <c r="F563" s="98"/>
      <c r="G563" s="98"/>
      <c r="H563" s="98"/>
      <c r="I563" s="98"/>
      <c r="J563" s="98"/>
      <c r="K563" s="98"/>
      <c r="L563" s="98"/>
      <c r="M563" s="98"/>
      <c r="N563" s="98"/>
      <c r="O563" s="98"/>
      <c r="P563" s="98"/>
      <c r="Q563" s="98"/>
      <c r="R563" s="98"/>
      <c r="S563" s="98"/>
      <c r="T563" s="98"/>
      <c r="U563" s="98"/>
      <c r="V563" s="98"/>
      <c r="W563" s="98"/>
      <c r="X563" s="98"/>
      <c r="Y563" s="98"/>
      <c r="Z563" s="98"/>
    </row>
    <row r="564" spans="1:26" ht="12.75" customHeight="1" x14ac:dyDescent="0.2">
      <c r="A564" s="98"/>
      <c r="B564" s="98"/>
      <c r="C564" s="98"/>
      <c r="D564" s="98"/>
      <c r="E564" s="98"/>
      <c r="F564" s="98"/>
      <c r="G564" s="98"/>
      <c r="H564" s="98"/>
      <c r="I564" s="98"/>
      <c r="J564" s="98"/>
      <c r="K564" s="98"/>
      <c r="L564" s="98"/>
      <c r="M564" s="98"/>
      <c r="N564" s="98"/>
      <c r="O564" s="98"/>
      <c r="P564" s="98"/>
      <c r="Q564" s="98"/>
      <c r="R564" s="98"/>
      <c r="S564" s="98"/>
      <c r="T564" s="98"/>
      <c r="U564" s="98"/>
      <c r="V564" s="98"/>
      <c r="W564" s="98"/>
      <c r="X564" s="98"/>
      <c r="Y564" s="98"/>
      <c r="Z564" s="98"/>
    </row>
    <row r="565" spans="1:26" ht="12.75" customHeight="1" x14ac:dyDescent="0.2">
      <c r="A565" s="98"/>
      <c r="B565" s="98"/>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row>
    <row r="566" spans="1:26" ht="12.75" customHeight="1" x14ac:dyDescent="0.2">
      <c r="A566" s="98"/>
      <c r="B566" s="98"/>
      <c r="C566" s="98"/>
      <c r="D566" s="98"/>
      <c r="E566" s="98"/>
      <c r="F566" s="98"/>
      <c r="G566" s="98"/>
      <c r="H566" s="98"/>
      <c r="I566" s="98"/>
      <c r="J566" s="98"/>
      <c r="K566" s="98"/>
      <c r="L566" s="98"/>
      <c r="M566" s="98"/>
      <c r="N566" s="98"/>
      <c r="O566" s="98"/>
      <c r="P566" s="98"/>
      <c r="Q566" s="98"/>
      <c r="R566" s="98"/>
      <c r="S566" s="98"/>
      <c r="T566" s="98"/>
      <c r="U566" s="98"/>
      <c r="V566" s="98"/>
      <c r="W566" s="98"/>
      <c r="X566" s="98"/>
      <c r="Y566" s="98"/>
      <c r="Z566" s="98"/>
    </row>
    <row r="567" spans="1:26" ht="12.75" customHeight="1" x14ac:dyDescent="0.2">
      <c r="A567" s="98"/>
      <c r="B567" s="98"/>
      <c r="C567" s="98"/>
      <c r="D567" s="98"/>
      <c r="E567" s="98"/>
      <c r="F567" s="98"/>
      <c r="G567" s="98"/>
      <c r="H567" s="98"/>
      <c r="I567" s="98"/>
      <c r="J567" s="98"/>
      <c r="K567" s="98"/>
      <c r="L567" s="98"/>
      <c r="M567" s="98"/>
      <c r="N567" s="98"/>
      <c r="O567" s="98"/>
      <c r="P567" s="98"/>
      <c r="Q567" s="98"/>
      <c r="R567" s="98"/>
      <c r="S567" s="98"/>
      <c r="T567" s="98"/>
      <c r="U567" s="98"/>
      <c r="V567" s="98"/>
      <c r="W567" s="98"/>
      <c r="X567" s="98"/>
      <c r="Y567" s="98"/>
      <c r="Z567" s="98"/>
    </row>
    <row r="568" spans="1:26" ht="12.75" customHeight="1" x14ac:dyDescent="0.2">
      <c r="A568" s="98"/>
      <c r="B568" s="98"/>
      <c r="C568" s="98"/>
      <c r="D568" s="98"/>
      <c r="E568" s="98"/>
      <c r="F568" s="98"/>
      <c r="G568" s="98"/>
      <c r="H568" s="98"/>
      <c r="I568" s="98"/>
      <c r="J568" s="98"/>
      <c r="K568" s="98"/>
      <c r="L568" s="98"/>
      <c r="M568" s="98"/>
      <c r="N568" s="98"/>
      <c r="O568" s="98"/>
      <c r="P568" s="98"/>
      <c r="Q568" s="98"/>
      <c r="R568" s="98"/>
      <c r="S568" s="98"/>
      <c r="T568" s="98"/>
      <c r="U568" s="98"/>
      <c r="V568" s="98"/>
      <c r="W568" s="98"/>
      <c r="X568" s="98"/>
      <c r="Y568" s="98"/>
      <c r="Z568" s="98"/>
    </row>
    <row r="569" spans="1:26" ht="12.75" customHeight="1" x14ac:dyDescent="0.2">
      <c r="A569" s="98"/>
      <c r="B569" s="98"/>
      <c r="C569" s="98"/>
      <c r="D569" s="98"/>
      <c r="E569" s="98"/>
      <c r="F569" s="98"/>
      <c r="G569" s="98"/>
      <c r="H569" s="98"/>
      <c r="I569" s="98"/>
      <c r="J569" s="98"/>
      <c r="K569" s="98"/>
      <c r="L569" s="98"/>
      <c r="M569" s="98"/>
      <c r="N569" s="98"/>
      <c r="O569" s="98"/>
      <c r="P569" s="98"/>
      <c r="Q569" s="98"/>
      <c r="R569" s="98"/>
      <c r="S569" s="98"/>
      <c r="T569" s="98"/>
      <c r="U569" s="98"/>
      <c r="V569" s="98"/>
      <c r="W569" s="98"/>
      <c r="X569" s="98"/>
      <c r="Y569" s="98"/>
      <c r="Z569" s="98"/>
    </row>
    <row r="570" spans="1:26" ht="12.75" customHeight="1" x14ac:dyDescent="0.2">
      <c r="A570" s="98"/>
      <c r="B570" s="98"/>
      <c r="C570" s="98"/>
      <c r="D570" s="98"/>
      <c r="E570" s="98"/>
      <c r="F570" s="98"/>
      <c r="G570" s="98"/>
      <c r="H570" s="98"/>
      <c r="I570" s="98"/>
      <c r="J570" s="98"/>
      <c r="K570" s="98"/>
      <c r="L570" s="98"/>
      <c r="M570" s="98"/>
      <c r="N570" s="98"/>
      <c r="O570" s="98"/>
      <c r="P570" s="98"/>
      <c r="Q570" s="98"/>
      <c r="R570" s="98"/>
      <c r="S570" s="98"/>
      <c r="T570" s="98"/>
      <c r="U570" s="98"/>
      <c r="V570" s="98"/>
      <c r="W570" s="98"/>
      <c r="X570" s="98"/>
      <c r="Y570" s="98"/>
      <c r="Z570" s="98"/>
    </row>
    <row r="571" spans="1:26" ht="12.75" customHeight="1" x14ac:dyDescent="0.2">
      <c r="A571" s="98"/>
      <c r="B571" s="98"/>
      <c r="C571" s="98"/>
      <c r="D571" s="98"/>
      <c r="E571" s="98"/>
      <c r="F571" s="98"/>
      <c r="G571" s="98"/>
      <c r="H571" s="98"/>
      <c r="I571" s="98"/>
      <c r="J571" s="98"/>
      <c r="K571" s="98"/>
      <c r="L571" s="98"/>
      <c r="M571" s="98"/>
      <c r="N571" s="98"/>
      <c r="O571" s="98"/>
      <c r="P571" s="98"/>
      <c r="Q571" s="98"/>
      <c r="R571" s="98"/>
      <c r="S571" s="98"/>
      <c r="T571" s="98"/>
      <c r="U571" s="98"/>
      <c r="V571" s="98"/>
      <c r="W571" s="98"/>
      <c r="X571" s="98"/>
      <c r="Y571" s="98"/>
      <c r="Z571" s="98"/>
    </row>
    <row r="572" spans="1:26" ht="12.75" customHeight="1" x14ac:dyDescent="0.2">
      <c r="A572" s="98"/>
      <c r="B572" s="98"/>
      <c r="C572" s="98"/>
      <c r="D572" s="98"/>
      <c r="E572" s="98"/>
      <c r="F572" s="98"/>
      <c r="G572" s="98"/>
      <c r="H572" s="98"/>
      <c r="I572" s="98"/>
      <c r="J572" s="98"/>
      <c r="K572" s="98"/>
      <c r="L572" s="98"/>
      <c r="M572" s="98"/>
      <c r="N572" s="98"/>
      <c r="O572" s="98"/>
      <c r="P572" s="98"/>
      <c r="Q572" s="98"/>
      <c r="R572" s="98"/>
      <c r="S572" s="98"/>
      <c r="T572" s="98"/>
      <c r="U572" s="98"/>
      <c r="V572" s="98"/>
      <c r="W572" s="98"/>
      <c r="X572" s="98"/>
      <c r="Y572" s="98"/>
      <c r="Z572" s="98"/>
    </row>
    <row r="573" spans="1:26" ht="12.75" customHeight="1" x14ac:dyDescent="0.2">
      <c r="A573" s="98"/>
      <c r="B573" s="98"/>
      <c r="C573" s="98"/>
      <c r="D573" s="98"/>
      <c r="E573" s="98"/>
      <c r="F573" s="98"/>
      <c r="G573" s="98"/>
      <c r="H573" s="98"/>
      <c r="I573" s="98"/>
      <c r="J573" s="98"/>
      <c r="K573" s="98"/>
      <c r="L573" s="98"/>
      <c r="M573" s="98"/>
      <c r="N573" s="98"/>
      <c r="O573" s="98"/>
      <c r="P573" s="98"/>
      <c r="Q573" s="98"/>
      <c r="R573" s="98"/>
      <c r="S573" s="98"/>
      <c r="T573" s="98"/>
      <c r="U573" s="98"/>
      <c r="V573" s="98"/>
      <c r="W573" s="98"/>
      <c r="X573" s="98"/>
      <c r="Y573" s="98"/>
      <c r="Z573" s="98"/>
    </row>
    <row r="574" spans="1:26" ht="12.75" customHeight="1" x14ac:dyDescent="0.2">
      <c r="A574" s="98"/>
      <c r="B574" s="98"/>
      <c r="C574" s="98"/>
      <c r="D574" s="98"/>
      <c r="E574" s="98"/>
      <c r="F574" s="98"/>
      <c r="G574" s="98"/>
      <c r="H574" s="98"/>
      <c r="I574" s="98"/>
      <c r="J574" s="98"/>
      <c r="K574" s="98"/>
      <c r="L574" s="98"/>
      <c r="M574" s="98"/>
      <c r="N574" s="98"/>
      <c r="O574" s="98"/>
      <c r="P574" s="98"/>
      <c r="Q574" s="98"/>
      <c r="R574" s="98"/>
      <c r="S574" s="98"/>
      <c r="T574" s="98"/>
      <c r="U574" s="98"/>
      <c r="V574" s="98"/>
      <c r="W574" s="98"/>
      <c r="X574" s="98"/>
      <c r="Y574" s="98"/>
      <c r="Z574" s="98"/>
    </row>
    <row r="575" spans="1:26" ht="12.75" customHeight="1" x14ac:dyDescent="0.2">
      <c r="A575" s="98"/>
      <c r="B575" s="98"/>
      <c r="C575" s="98"/>
      <c r="D575" s="98"/>
      <c r="E575" s="98"/>
      <c r="F575" s="98"/>
      <c r="G575" s="98"/>
      <c r="H575" s="98"/>
      <c r="I575" s="98"/>
      <c r="J575" s="98"/>
      <c r="K575" s="98"/>
      <c r="L575" s="98"/>
      <c r="M575" s="98"/>
      <c r="N575" s="98"/>
      <c r="O575" s="98"/>
      <c r="P575" s="98"/>
      <c r="Q575" s="98"/>
      <c r="R575" s="98"/>
      <c r="S575" s="98"/>
      <c r="T575" s="98"/>
      <c r="U575" s="98"/>
      <c r="V575" s="98"/>
      <c r="W575" s="98"/>
      <c r="X575" s="98"/>
      <c r="Y575" s="98"/>
      <c r="Z575" s="98"/>
    </row>
    <row r="576" spans="1:26" ht="12.75" customHeight="1" x14ac:dyDescent="0.2">
      <c r="A576" s="98"/>
      <c r="B576" s="98"/>
      <c r="C576" s="98"/>
      <c r="D576" s="98"/>
      <c r="E576" s="98"/>
      <c r="F576" s="98"/>
      <c r="G576" s="98"/>
      <c r="H576" s="98"/>
      <c r="I576" s="98"/>
      <c r="J576" s="98"/>
      <c r="K576" s="98"/>
      <c r="L576" s="98"/>
      <c r="M576" s="98"/>
      <c r="N576" s="98"/>
      <c r="O576" s="98"/>
      <c r="P576" s="98"/>
      <c r="Q576" s="98"/>
      <c r="R576" s="98"/>
      <c r="S576" s="98"/>
      <c r="T576" s="98"/>
      <c r="U576" s="98"/>
      <c r="V576" s="98"/>
      <c r="W576" s="98"/>
      <c r="X576" s="98"/>
      <c r="Y576" s="98"/>
      <c r="Z576" s="98"/>
    </row>
    <row r="577" spans="1:26" ht="12.75" customHeight="1" x14ac:dyDescent="0.2">
      <c r="A577" s="98"/>
      <c r="B577" s="98"/>
      <c r="C577" s="98"/>
      <c r="D577" s="98"/>
      <c r="E577" s="98"/>
      <c r="F577" s="98"/>
      <c r="G577" s="98"/>
      <c r="H577" s="98"/>
      <c r="I577" s="98"/>
      <c r="J577" s="98"/>
      <c r="K577" s="98"/>
      <c r="L577" s="98"/>
      <c r="M577" s="98"/>
      <c r="N577" s="98"/>
      <c r="O577" s="98"/>
      <c r="P577" s="98"/>
      <c r="Q577" s="98"/>
      <c r="R577" s="98"/>
      <c r="S577" s="98"/>
      <c r="T577" s="98"/>
      <c r="U577" s="98"/>
      <c r="V577" s="98"/>
      <c r="W577" s="98"/>
      <c r="X577" s="98"/>
      <c r="Y577" s="98"/>
      <c r="Z577" s="98"/>
    </row>
    <row r="578" spans="1:26" ht="12.75" customHeight="1" x14ac:dyDescent="0.2">
      <c r="A578" s="98"/>
      <c r="B578" s="98"/>
      <c r="C578" s="98"/>
      <c r="D578" s="98"/>
      <c r="E578" s="98"/>
      <c r="F578" s="98"/>
      <c r="G578" s="98"/>
      <c r="H578" s="98"/>
      <c r="I578" s="98"/>
      <c r="J578" s="98"/>
      <c r="K578" s="98"/>
      <c r="L578" s="98"/>
      <c r="M578" s="98"/>
      <c r="N578" s="98"/>
      <c r="O578" s="98"/>
      <c r="P578" s="98"/>
      <c r="Q578" s="98"/>
      <c r="R578" s="98"/>
      <c r="S578" s="98"/>
      <c r="T578" s="98"/>
      <c r="U578" s="98"/>
      <c r="V578" s="98"/>
      <c r="W578" s="98"/>
      <c r="X578" s="98"/>
      <c r="Y578" s="98"/>
      <c r="Z578" s="98"/>
    </row>
    <row r="579" spans="1:26" ht="12.75" customHeight="1" x14ac:dyDescent="0.2">
      <c r="A579" s="98"/>
      <c r="B579" s="98"/>
      <c r="C579" s="98"/>
      <c r="D579" s="98"/>
      <c r="E579" s="98"/>
      <c r="F579" s="98"/>
      <c r="G579" s="98"/>
      <c r="H579" s="98"/>
      <c r="I579" s="98"/>
      <c r="J579" s="98"/>
      <c r="K579" s="98"/>
      <c r="L579" s="98"/>
      <c r="M579" s="98"/>
      <c r="N579" s="98"/>
      <c r="O579" s="98"/>
      <c r="P579" s="98"/>
      <c r="Q579" s="98"/>
      <c r="R579" s="98"/>
      <c r="S579" s="98"/>
      <c r="T579" s="98"/>
      <c r="U579" s="98"/>
      <c r="V579" s="98"/>
      <c r="W579" s="98"/>
      <c r="X579" s="98"/>
      <c r="Y579" s="98"/>
      <c r="Z579" s="98"/>
    </row>
    <row r="580" spans="1:26" ht="12.75" customHeight="1" x14ac:dyDescent="0.2">
      <c r="A580" s="98"/>
      <c r="B580" s="98"/>
      <c r="C580" s="98"/>
      <c r="D580" s="98"/>
      <c r="E580" s="98"/>
      <c r="F580" s="98"/>
      <c r="G580" s="98"/>
      <c r="H580" s="98"/>
      <c r="I580" s="98"/>
      <c r="J580" s="98"/>
      <c r="K580" s="98"/>
      <c r="L580" s="98"/>
      <c r="M580" s="98"/>
      <c r="N580" s="98"/>
      <c r="O580" s="98"/>
      <c r="P580" s="98"/>
      <c r="Q580" s="98"/>
      <c r="R580" s="98"/>
      <c r="S580" s="98"/>
      <c r="T580" s="98"/>
      <c r="U580" s="98"/>
      <c r="V580" s="98"/>
      <c r="W580" s="98"/>
      <c r="X580" s="98"/>
      <c r="Y580" s="98"/>
      <c r="Z580" s="98"/>
    </row>
    <row r="581" spans="1:26" ht="12.75" customHeight="1" x14ac:dyDescent="0.2">
      <c r="A581" s="98"/>
      <c r="B581" s="98"/>
      <c r="C581" s="98"/>
      <c r="D581" s="98"/>
      <c r="E581" s="98"/>
      <c r="F581" s="98"/>
      <c r="G581" s="98"/>
      <c r="H581" s="98"/>
      <c r="I581" s="98"/>
      <c r="J581" s="98"/>
      <c r="K581" s="98"/>
      <c r="L581" s="98"/>
      <c r="M581" s="98"/>
      <c r="N581" s="98"/>
      <c r="O581" s="98"/>
      <c r="P581" s="98"/>
      <c r="Q581" s="98"/>
      <c r="R581" s="98"/>
      <c r="S581" s="98"/>
      <c r="T581" s="98"/>
      <c r="U581" s="98"/>
      <c r="V581" s="98"/>
      <c r="W581" s="98"/>
      <c r="X581" s="98"/>
      <c r="Y581" s="98"/>
      <c r="Z581" s="98"/>
    </row>
    <row r="582" spans="1:26" ht="12.75" customHeight="1" x14ac:dyDescent="0.2">
      <c r="A582" s="98"/>
      <c r="B582" s="98"/>
      <c r="C582" s="98"/>
      <c r="D582" s="98"/>
      <c r="E582" s="98"/>
      <c r="F582" s="98"/>
      <c r="G582" s="98"/>
      <c r="H582" s="98"/>
      <c r="I582" s="98"/>
      <c r="J582" s="98"/>
      <c r="K582" s="98"/>
      <c r="L582" s="98"/>
      <c r="M582" s="98"/>
      <c r="N582" s="98"/>
      <c r="O582" s="98"/>
      <c r="P582" s="98"/>
      <c r="Q582" s="98"/>
      <c r="R582" s="98"/>
      <c r="S582" s="98"/>
      <c r="T582" s="98"/>
      <c r="U582" s="98"/>
      <c r="V582" s="98"/>
      <c r="W582" s="98"/>
      <c r="X582" s="98"/>
      <c r="Y582" s="98"/>
      <c r="Z582" s="98"/>
    </row>
    <row r="583" spans="1:26" ht="12.75" customHeight="1" x14ac:dyDescent="0.2">
      <c r="A583" s="98"/>
      <c r="B583" s="98"/>
      <c r="C583" s="98"/>
      <c r="D583" s="98"/>
      <c r="E583" s="98"/>
      <c r="F583" s="98"/>
      <c r="G583" s="98"/>
      <c r="H583" s="98"/>
      <c r="I583" s="98"/>
      <c r="J583" s="98"/>
      <c r="K583" s="98"/>
      <c r="L583" s="98"/>
      <c r="M583" s="98"/>
      <c r="N583" s="98"/>
      <c r="O583" s="98"/>
      <c r="P583" s="98"/>
      <c r="Q583" s="98"/>
      <c r="R583" s="98"/>
      <c r="S583" s="98"/>
      <c r="T583" s="98"/>
      <c r="U583" s="98"/>
      <c r="V583" s="98"/>
      <c r="W583" s="98"/>
      <c r="X583" s="98"/>
      <c r="Y583" s="98"/>
      <c r="Z583" s="98"/>
    </row>
    <row r="584" spans="1:26" ht="12.75" customHeight="1" x14ac:dyDescent="0.2">
      <c r="A584" s="98"/>
      <c r="B584" s="98"/>
      <c r="C584" s="98"/>
      <c r="D584" s="98"/>
      <c r="E584" s="98"/>
      <c r="F584" s="98"/>
      <c r="G584" s="98"/>
      <c r="H584" s="98"/>
      <c r="I584" s="98"/>
      <c r="J584" s="98"/>
      <c r="K584" s="98"/>
      <c r="L584" s="98"/>
      <c r="M584" s="98"/>
      <c r="N584" s="98"/>
      <c r="O584" s="98"/>
      <c r="P584" s="98"/>
      <c r="Q584" s="98"/>
      <c r="R584" s="98"/>
      <c r="S584" s="98"/>
      <c r="T584" s="98"/>
      <c r="U584" s="98"/>
      <c r="V584" s="98"/>
      <c r="W584" s="98"/>
      <c r="X584" s="98"/>
      <c r="Y584" s="98"/>
      <c r="Z584" s="98"/>
    </row>
    <row r="585" spans="1:26" ht="12.75" customHeight="1" x14ac:dyDescent="0.2">
      <c r="A585" s="98"/>
      <c r="B585" s="98"/>
      <c r="C585" s="98"/>
      <c r="D585" s="98"/>
      <c r="E585" s="98"/>
      <c r="F585" s="98"/>
      <c r="G585" s="98"/>
      <c r="H585" s="98"/>
      <c r="I585" s="98"/>
      <c r="J585" s="98"/>
      <c r="K585" s="98"/>
      <c r="L585" s="98"/>
      <c r="M585" s="98"/>
      <c r="N585" s="98"/>
      <c r="O585" s="98"/>
      <c r="P585" s="98"/>
      <c r="Q585" s="98"/>
      <c r="R585" s="98"/>
      <c r="S585" s="98"/>
      <c r="T585" s="98"/>
      <c r="U585" s="98"/>
      <c r="V585" s="98"/>
      <c r="W585" s="98"/>
      <c r="X585" s="98"/>
      <c r="Y585" s="98"/>
      <c r="Z585" s="98"/>
    </row>
    <row r="586" spans="1:26" ht="12.75" customHeight="1" x14ac:dyDescent="0.2">
      <c r="A586" s="98"/>
      <c r="B586" s="98"/>
      <c r="C586" s="98"/>
      <c r="D586" s="98"/>
      <c r="E586" s="98"/>
      <c r="F586" s="98"/>
      <c r="G586" s="98"/>
      <c r="H586" s="98"/>
      <c r="I586" s="98"/>
      <c r="J586" s="98"/>
      <c r="K586" s="98"/>
      <c r="L586" s="98"/>
      <c r="M586" s="98"/>
      <c r="N586" s="98"/>
      <c r="O586" s="98"/>
      <c r="P586" s="98"/>
      <c r="Q586" s="98"/>
      <c r="R586" s="98"/>
      <c r="S586" s="98"/>
      <c r="T586" s="98"/>
      <c r="U586" s="98"/>
      <c r="V586" s="98"/>
      <c r="W586" s="98"/>
      <c r="X586" s="98"/>
      <c r="Y586" s="98"/>
      <c r="Z586" s="98"/>
    </row>
    <row r="587" spans="1:26" ht="12.75" customHeight="1" x14ac:dyDescent="0.2">
      <c r="A587" s="98"/>
      <c r="B587" s="98"/>
      <c r="C587" s="98"/>
      <c r="D587" s="98"/>
      <c r="E587" s="98"/>
      <c r="F587" s="98"/>
      <c r="G587" s="98"/>
      <c r="H587" s="98"/>
      <c r="I587" s="98"/>
      <c r="J587" s="98"/>
      <c r="K587" s="98"/>
      <c r="L587" s="98"/>
      <c r="M587" s="98"/>
      <c r="N587" s="98"/>
      <c r="O587" s="98"/>
      <c r="P587" s="98"/>
      <c r="Q587" s="98"/>
      <c r="R587" s="98"/>
      <c r="S587" s="98"/>
      <c r="T587" s="98"/>
      <c r="U587" s="98"/>
      <c r="V587" s="98"/>
      <c r="W587" s="98"/>
      <c r="X587" s="98"/>
      <c r="Y587" s="98"/>
      <c r="Z587" s="98"/>
    </row>
    <row r="588" spans="1:26" ht="12.75" customHeight="1" x14ac:dyDescent="0.2">
      <c r="A588" s="98"/>
      <c r="B588" s="98"/>
      <c r="C588" s="98"/>
      <c r="D588" s="98"/>
      <c r="E588" s="98"/>
      <c r="F588" s="98"/>
      <c r="G588" s="98"/>
      <c r="H588" s="98"/>
      <c r="I588" s="98"/>
      <c r="J588" s="98"/>
      <c r="K588" s="98"/>
      <c r="L588" s="98"/>
      <c r="M588" s="98"/>
      <c r="N588" s="98"/>
      <c r="O588" s="98"/>
      <c r="P588" s="98"/>
      <c r="Q588" s="98"/>
      <c r="R588" s="98"/>
      <c r="S588" s="98"/>
      <c r="T588" s="98"/>
      <c r="U588" s="98"/>
      <c r="V588" s="98"/>
      <c r="W588" s="98"/>
      <c r="X588" s="98"/>
      <c r="Y588" s="98"/>
      <c r="Z588" s="98"/>
    </row>
    <row r="589" spans="1:26" ht="12.75" customHeight="1" x14ac:dyDescent="0.2">
      <c r="A589" s="98"/>
      <c r="B589" s="98"/>
      <c r="C589" s="98"/>
      <c r="D589" s="98"/>
      <c r="E589" s="98"/>
      <c r="F589" s="98"/>
      <c r="G589" s="98"/>
      <c r="H589" s="98"/>
      <c r="I589" s="98"/>
      <c r="J589" s="98"/>
      <c r="K589" s="98"/>
      <c r="L589" s="98"/>
      <c r="M589" s="98"/>
      <c r="N589" s="98"/>
      <c r="O589" s="98"/>
      <c r="P589" s="98"/>
      <c r="Q589" s="98"/>
      <c r="R589" s="98"/>
      <c r="S589" s="98"/>
      <c r="T589" s="98"/>
      <c r="U589" s="98"/>
      <c r="V589" s="98"/>
      <c r="W589" s="98"/>
      <c r="X589" s="98"/>
      <c r="Y589" s="98"/>
      <c r="Z589" s="98"/>
    </row>
    <row r="590" spans="1:26" ht="12.75" customHeight="1" x14ac:dyDescent="0.2">
      <c r="A590" s="98"/>
      <c r="B590" s="98"/>
      <c r="C590" s="98"/>
      <c r="D590" s="98"/>
      <c r="E590" s="98"/>
      <c r="F590" s="98"/>
      <c r="G590" s="98"/>
      <c r="H590" s="98"/>
      <c r="I590" s="98"/>
      <c r="J590" s="98"/>
      <c r="K590" s="98"/>
      <c r="L590" s="98"/>
      <c r="M590" s="98"/>
      <c r="N590" s="98"/>
      <c r="O590" s="98"/>
      <c r="P590" s="98"/>
      <c r="Q590" s="98"/>
      <c r="R590" s="98"/>
      <c r="S590" s="98"/>
      <c r="T590" s="98"/>
      <c r="U590" s="98"/>
      <c r="V590" s="98"/>
      <c r="W590" s="98"/>
      <c r="X590" s="98"/>
      <c r="Y590" s="98"/>
      <c r="Z590" s="98"/>
    </row>
    <row r="591" spans="1:26" ht="12.75" customHeight="1" x14ac:dyDescent="0.2">
      <c r="A591" s="98"/>
      <c r="B591" s="98"/>
      <c r="C591" s="98"/>
      <c r="D591" s="98"/>
      <c r="E591" s="98"/>
      <c r="F591" s="98"/>
      <c r="G591" s="98"/>
      <c r="H591" s="98"/>
      <c r="I591" s="98"/>
      <c r="J591" s="98"/>
      <c r="K591" s="98"/>
      <c r="L591" s="98"/>
      <c r="M591" s="98"/>
      <c r="N591" s="98"/>
      <c r="O591" s="98"/>
      <c r="P591" s="98"/>
      <c r="Q591" s="98"/>
      <c r="R591" s="98"/>
      <c r="S591" s="98"/>
      <c r="T591" s="98"/>
      <c r="U591" s="98"/>
      <c r="V591" s="98"/>
      <c r="W591" s="98"/>
      <c r="X591" s="98"/>
      <c r="Y591" s="98"/>
      <c r="Z591" s="98"/>
    </row>
    <row r="592" spans="1:26" ht="12.75" customHeight="1" x14ac:dyDescent="0.2">
      <c r="A592" s="98"/>
      <c r="B592" s="98"/>
      <c r="C592" s="98"/>
      <c r="D592" s="98"/>
      <c r="E592" s="98"/>
      <c r="F592" s="98"/>
      <c r="G592" s="98"/>
      <c r="H592" s="98"/>
      <c r="I592" s="98"/>
      <c r="J592" s="98"/>
      <c r="K592" s="98"/>
      <c r="L592" s="98"/>
      <c r="M592" s="98"/>
      <c r="N592" s="98"/>
      <c r="O592" s="98"/>
      <c r="P592" s="98"/>
      <c r="Q592" s="98"/>
      <c r="R592" s="98"/>
      <c r="S592" s="98"/>
      <c r="T592" s="98"/>
      <c r="U592" s="98"/>
      <c r="V592" s="98"/>
      <c r="W592" s="98"/>
      <c r="X592" s="98"/>
      <c r="Y592" s="98"/>
      <c r="Z592" s="98"/>
    </row>
    <row r="593" spans="1:26" ht="12.75" customHeight="1" x14ac:dyDescent="0.2">
      <c r="A593" s="98"/>
      <c r="B593" s="98"/>
      <c r="C593" s="98"/>
      <c r="D593" s="98"/>
      <c r="E593" s="98"/>
      <c r="F593" s="98"/>
      <c r="G593" s="98"/>
      <c r="H593" s="98"/>
      <c r="I593" s="98"/>
      <c r="J593" s="98"/>
      <c r="K593" s="98"/>
      <c r="L593" s="98"/>
      <c r="M593" s="98"/>
      <c r="N593" s="98"/>
      <c r="O593" s="98"/>
      <c r="P593" s="98"/>
      <c r="Q593" s="98"/>
      <c r="R593" s="98"/>
      <c r="S593" s="98"/>
      <c r="T593" s="98"/>
      <c r="U593" s="98"/>
      <c r="V593" s="98"/>
      <c r="W593" s="98"/>
      <c r="X593" s="98"/>
      <c r="Y593" s="98"/>
      <c r="Z593" s="98"/>
    </row>
    <row r="594" spans="1:26" ht="12.75" customHeight="1" x14ac:dyDescent="0.2">
      <c r="A594" s="98"/>
      <c r="B594" s="98"/>
      <c r="C594" s="98"/>
      <c r="D594" s="98"/>
      <c r="E594" s="98"/>
      <c r="F594" s="98"/>
      <c r="G594" s="98"/>
      <c r="H594" s="98"/>
      <c r="I594" s="98"/>
      <c r="J594" s="98"/>
      <c r="K594" s="98"/>
      <c r="L594" s="98"/>
      <c r="M594" s="98"/>
      <c r="N594" s="98"/>
      <c r="O594" s="98"/>
      <c r="P594" s="98"/>
      <c r="Q594" s="98"/>
      <c r="R594" s="98"/>
      <c r="S594" s="98"/>
      <c r="T594" s="98"/>
      <c r="U594" s="98"/>
      <c r="V594" s="98"/>
      <c r="W594" s="98"/>
      <c r="X594" s="98"/>
      <c r="Y594" s="98"/>
      <c r="Z594" s="98"/>
    </row>
    <row r="595" spans="1:26" ht="12.75" customHeight="1" x14ac:dyDescent="0.2">
      <c r="A595" s="98"/>
      <c r="B595" s="98"/>
      <c r="C595" s="98"/>
      <c r="D595" s="98"/>
      <c r="E595" s="98"/>
      <c r="F595" s="98"/>
      <c r="G595" s="98"/>
      <c r="H595" s="98"/>
      <c r="I595" s="98"/>
      <c r="J595" s="98"/>
      <c r="K595" s="98"/>
      <c r="L595" s="98"/>
      <c r="M595" s="98"/>
      <c r="N595" s="98"/>
      <c r="O595" s="98"/>
      <c r="P595" s="98"/>
      <c r="Q595" s="98"/>
      <c r="R595" s="98"/>
      <c r="S595" s="98"/>
      <c r="T595" s="98"/>
      <c r="U595" s="98"/>
      <c r="V595" s="98"/>
      <c r="W595" s="98"/>
      <c r="X595" s="98"/>
      <c r="Y595" s="98"/>
      <c r="Z595" s="98"/>
    </row>
    <row r="596" spans="1:26" ht="12.75" customHeight="1" x14ac:dyDescent="0.2">
      <c r="A596" s="98"/>
      <c r="B596" s="98"/>
      <c r="C596" s="98"/>
      <c r="D596" s="98"/>
      <c r="E596" s="98"/>
      <c r="F596" s="98"/>
      <c r="G596" s="98"/>
      <c r="H596" s="98"/>
      <c r="I596" s="98"/>
      <c r="J596" s="98"/>
      <c r="K596" s="98"/>
      <c r="L596" s="98"/>
      <c r="M596" s="98"/>
      <c r="N596" s="98"/>
      <c r="O596" s="98"/>
      <c r="P596" s="98"/>
      <c r="Q596" s="98"/>
      <c r="R596" s="98"/>
      <c r="S596" s="98"/>
      <c r="T596" s="98"/>
      <c r="U596" s="98"/>
      <c r="V596" s="98"/>
      <c r="W596" s="98"/>
      <c r="X596" s="98"/>
      <c r="Y596" s="98"/>
      <c r="Z596" s="98"/>
    </row>
    <row r="597" spans="1:26" ht="12.75" customHeight="1" x14ac:dyDescent="0.2">
      <c r="A597" s="98"/>
      <c r="B597" s="98"/>
      <c r="C597" s="98"/>
      <c r="D597" s="98"/>
      <c r="E597" s="98"/>
      <c r="F597" s="98"/>
      <c r="G597" s="98"/>
      <c r="H597" s="98"/>
      <c r="I597" s="98"/>
      <c r="J597" s="98"/>
      <c r="K597" s="98"/>
      <c r="L597" s="98"/>
      <c r="M597" s="98"/>
      <c r="N597" s="98"/>
      <c r="O597" s="98"/>
      <c r="P597" s="98"/>
      <c r="Q597" s="98"/>
      <c r="R597" s="98"/>
      <c r="S597" s="98"/>
      <c r="T597" s="98"/>
      <c r="U597" s="98"/>
      <c r="V597" s="98"/>
      <c r="W597" s="98"/>
      <c r="X597" s="98"/>
      <c r="Y597" s="98"/>
      <c r="Z597" s="98"/>
    </row>
    <row r="598" spans="1:26" ht="12.75" customHeight="1" x14ac:dyDescent="0.2">
      <c r="A598" s="98"/>
      <c r="B598" s="98"/>
      <c r="C598" s="98"/>
      <c r="D598" s="98"/>
      <c r="E598" s="98"/>
      <c r="F598" s="98"/>
      <c r="G598" s="98"/>
      <c r="H598" s="98"/>
      <c r="I598" s="98"/>
      <c r="J598" s="98"/>
      <c r="K598" s="98"/>
      <c r="L598" s="98"/>
      <c r="M598" s="98"/>
      <c r="N598" s="98"/>
      <c r="O598" s="98"/>
      <c r="P598" s="98"/>
      <c r="Q598" s="98"/>
      <c r="R598" s="98"/>
      <c r="S598" s="98"/>
      <c r="T598" s="98"/>
      <c r="U598" s="98"/>
      <c r="V598" s="98"/>
      <c r="W598" s="98"/>
      <c r="X598" s="98"/>
      <c r="Y598" s="98"/>
      <c r="Z598" s="98"/>
    </row>
    <row r="599" spans="1:26" ht="12.75" customHeight="1" x14ac:dyDescent="0.2">
      <c r="A599" s="98"/>
      <c r="B599" s="98"/>
      <c r="C599" s="98"/>
      <c r="D599" s="98"/>
      <c r="E599" s="98"/>
      <c r="F599" s="98"/>
      <c r="G599" s="98"/>
      <c r="H599" s="98"/>
      <c r="I599" s="98"/>
      <c r="J599" s="98"/>
      <c r="K599" s="98"/>
      <c r="L599" s="98"/>
      <c r="M599" s="98"/>
      <c r="N599" s="98"/>
      <c r="O599" s="98"/>
      <c r="P599" s="98"/>
      <c r="Q599" s="98"/>
      <c r="R599" s="98"/>
      <c r="S599" s="98"/>
      <c r="T599" s="98"/>
      <c r="U599" s="98"/>
      <c r="V599" s="98"/>
      <c r="W599" s="98"/>
      <c r="X599" s="98"/>
      <c r="Y599" s="98"/>
      <c r="Z599" s="98"/>
    </row>
    <row r="600" spans="1:26" ht="12.75" customHeight="1" x14ac:dyDescent="0.2">
      <c r="A600" s="98"/>
      <c r="B600" s="98"/>
      <c r="C600" s="98"/>
      <c r="D600" s="98"/>
      <c r="E600" s="98"/>
      <c r="F600" s="98"/>
      <c r="G600" s="98"/>
      <c r="H600" s="98"/>
      <c r="I600" s="98"/>
      <c r="J600" s="98"/>
      <c r="K600" s="98"/>
      <c r="L600" s="98"/>
      <c r="M600" s="98"/>
      <c r="N600" s="98"/>
      <c r="O600" s="98"/>
      <c r="P600" s="98"/>
      <c r="Q600" s="98"/>
      <c r="R600" s="98"/>
      <c r="S600" s="98"/>
      <c r="T600" s="98"/>
      <c r="U600" s="98"/>
      <c r="V600" s="98"/>
      <c r="W600" s="98"/>
      <c r="X600" s="98"/>
      <c r="Y600" s="98"/>
      <c r="Z600" s="98"/>
    </row>
    <row r="601" spans="1:26" ht="12.75" customHeight="1" x14ac:dyDescent="0.2">
      <c r="A601" s="98"/>
      <c r="B601" s="98"/>
      <c r="C601" s="98"/>
      <c r="D601" s="98"/>
      <c r="E601" s="98"/>
      <c r="F601" s="98"/>
      <c r="G601" s="98"/>
      <c r="H601" s="98"/>
      <c r="I601" s="98"/>
      <c r="J601" s="98"/>
      <c r="K601" s="98"/>
      <c r="L601" s="98"/>
      <c r="M601" s="98"/>
      <c r="N601" s="98"/>
      <c r="O601" s="98"/>
      <c r="P601" s="98"/>
      <c r="Q601" s="98"/>
      <c r="R601" s="98"/>
      <c r="S601" s="98"/>
      <c r="T601" s="98"/>
      <c r="U601" s="98"/>
      <c r="V601" s="98"/>
      <c r="W601" s="98"/>
      <c r="X601" s="98"/>
      <c r="Y601" s="98"/>
      <c r="Z601" s="98"/>
    </row>
    <row r="602" spans="1:26" ht="12.75" customHeight="1" x14ac:dyDescent="0.2">
      <c r="A602" s="98"/>
      <c r="B602" s="98"/>
      <c r="C602" s="98"/>
      <c r="D602" s="98"/>
      <c r="E602" s="98"/>
      <c r="F602" s="98"/>
      <c r="G602" s="98"/>
      <c r="H602" s="98"/>
      <c r="I602" s="98"/>
      <c r="J602" s="98"/>
      <c r="K602" s="98"/>
      <c r="L602" s="98"/>
      <c r="M602" s="98"/>
      <c r="N602" s="98"/>
      <c r="O602" s="98"/>
      <c r="P602" s="98"/>
      <c r="Q602" s="98"/>
      <c r="R602" s="98"/>
      <c r="S602" s="98"/>
      <c r="T602" s="98"/>
      <c r="U602" s="98"/>
      <c r="V602" s="98"/>
      <c r="W602" s="98"/>
      <c r="X602" s="98"/>
      <c r="Y602" s="98"/>
      <c r="Z602" s="98"/>
    </row>
    <row r="603" spans="1:26" ht="12.75" customHeight="1" x14ac:dyDescent="0.2">
      <c r="A603" s="98"/>
      <c r="B603" s="98"/>
      <c r="C603" s="98"/>
      <c r="D603" s="98"/>
      <c r="E603" s="98"/>
      <c r="F603" s="98"/>
      <c r="G603" s="98"/>
      <c r="H603" s="98"/>
      <c r="I603" s="98"/>
      <c r="J603" s="98"/>
      <c r="K603" s="98"/>
      <c r="L603" s="98"/>
      <c r="M603" s="98"/>
      <c r="N603" s="98"/>
      <c r="O603" s="98"/>
      <c r="P603" s="98"/>
      <c r="Q603" s="98"/>
      <c r="R603" s="98"/>
      <c r="S603" s="98"/>
      <c r="T603" s="98"/>
      <c r="U603" s="98"/>
      <c r="V603" s="98"/>
      <c r="W603" s="98"/>
      <c r="X603" s="98"/>
      <c r="Y603" s="98"/>
      <c r="Z603" s="98"/>
    </row>
    <row r="604" spans="1:26" ht="12.75" customHeight="1" x14ac:dyDescent="0.2">
      <c r="A604" s="98"/>
      <c r="B604" s="98"/>
      <c r="C604" s="98"/>
      <c r="D604" s="98"/>
      <c r="E604" s="98"/>
      <c r="F604" s="98"/>
      <c r="G604" s="98"/>
      <c r="H604" s="98"/>
      <c r="I604" s="98"/>
      <c r="J604" s="98"/>
      <c r="K604" s="98"/>
      <c r="L604" s="98"/>
      <c r="M604" s="98"/>
      <c r="N604" s="98"/>
      <c r="O604" s="98"/>
      <c r="P604" s="98"/>
      <c r="Q604" s="98"/>
      <c r="R604" s="98"/>
      <c r="S604" s="98"/>
      <c r="T604" s="98"/>
      <c r="U604" s="98"/>
      <c r="V604" s="98"/>
      <c r="W604" s="98"/>
      <c r="X604" s="98"/>
      <c r="Y604" s="98"/>
      <c r="Z604" s="98"/>
    </row>
    <row r="605" spans="1:26" ht="12.75" customHeight="1" x14ac:dyDescent="0.2">
      <c r="A605" s="98"/>
      <c r="B605" s="98"/>
      <c r="C605" s="98"/>
      <c r="D605" s="98"/>
      <c r="E605" s="98"/>
      <c r="F605" s="98"/>
      <c r="G605" s="98"/>
      <c r="H605" s="98"/>
      <c r="I605" s="98"/>
      <c r="J605" s="98"/>
      <c r="K605" s="98"/>
      <c r="L605" s="98"/>
      <c r="M605" s="98"/>
      <c r="N605" s="98"/>
      <c r="O605" s="98"/>
      <c r="P605" s="98"/>
      <c r="Q605" s="98"/>
      <c r="R605" s="98"/>
      <c r="S605" s="98"/>
      <c r="T605" s="98"/>
      <c r="U605" s="98"/>
      <c r="V605" s="98"/>
      <c r="W605" s="98"/>
      <c r="X605" s="98"/>
      <c r="Y605" s="98"/>
      <c r="Z605" s="98"/>
    </row>
    <row r="606" spans="1:26" ht="12.75" customHeight="1" x14ac:dyDescent="0.2">
      <c r="A606" s="98"/>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row>
    <row r="607" spans="1:26" ht="12.75" customHeight="1" x14ac:dyDescent="0.2">
      <c r="A607" s="98"/>
      <c r="B607" s="98"/>
      <c r="C607" s="98"/>
      <c r="D607" s="98"/>
      <c r="E607" s="98"/>
      <c r="F607" s="98"/>
      <c r="G607" s="98"/>
      <c r="H607" s="98"/>
      <c r="I607" s="98"/>
      <c r="J607" s="98"/>
      <c r="K607" s="98"/>
      <c r="L607" s="98"/>
      <c r="M607" s="98"/>
      <c r="N607" s="98"/>
      <c r="O607" s="98"/>
      <c r="P607" s="98"/>
      <c r="Q607" s="98"/>
      <c r="R607" s="98"/>
      <c r="S607" s="98"/>
      <c r="T607" s="98"/>
      <c r="U607" s="98"/>
      <c r="V607" s="98"/>
      <c r="W607" s="98"/>
      <c r="X607" s="98"/>
      <c r="Y607" s="98"/>
      <c r="Z607" s="98"/>
    </row>
    <row r="608" spans="1:26" ht="12.75" customHeight="1" x14ac:dyDescent="0.2">
      <c r="A608" s="98"/>
      <c r="B608" s="98"/>
      <c r="C608" s="98"/>
      <c r="D608" s="98"/>
      <c r="E608" s="98"/>
      <c r="F608" s="98"/>
      <c r="G608" s="98"/>
      <c r="H608" s="98"/>
      <c r="I608" s="98"/>
      <c r="J608" s="98"/>
      <c r="K608" s="98"/>
      <c r="L608" s="98"/>
      <c r="M608" s="98"/>
      <c r="N608" s="98"/>
      <c r="O608" s="98"/>
      <c r="P608" s="98"/>
      <c r="Q608" s="98"/>
      <c r="R608" s="98"/>
      <c r="S608" s="98"/>
      <c r="T608" s="98"/>
      <c r="U608" s="98"/>
      <c r="V608" s="98"/>
      <c r="W608" s="98"/>
      <c r="X608" s="98"/>
      <c r="Y608" s="98"/>
      <c r="Z608" s="98"/>
    </row>
    <row r="609" spans="1:26" ht="12.75" customHeight="1" x14ac:dyDescent="0.2">
      <c r="A609" s="98"/>
      <c r="B609" s="98"/>
      <c r="C609" s="98"/>
      <c r="D609" s="98"/>
      <c r="E609" s="98"/>
      <c r="F609" s="98"/>
      <c r="G609" s="98"/>
      <c r="H609" s="98"/>
      <c r="I609" s="98"/>
      <c r="J609" s="98"/>
      <c r="K609" s="98"/>
      <c r="L609" s="98"/>
      <c r="M609" s="98"/>
      <c r="N609" s="98"/>
      <c r="O609" s="98"/>
      <c r="P609" s="98"/>
      <c r="Q609" s="98"/>
      <c r="R609" s="98"/>
      <c r="S609" s="98"/>
      <c r="T609" s="98"/>
      <c r="U609" s="98"/>
      <c r="V609" s="98"/>
      <c r="W609" s="98"/>
      <c r="X609" s="98"/>
      <c r="Y609" s="98"/>
      <c r="Z609" s="98"/>
    </row>
    <row r="610" spans="1:26" ht="12.75" customHeight="1" x14ac:dyDescent="0.2">
      <c r="A610" s="98"/>
      <c r="B610" s="98"/>
      <c r="C610" s="98"/>
      <c r="D610" s="98"/>
      <c r="E610" s="98"/>
      <c r="F610" s="98"/>
      <c r="G610" s="98"/>
      <c r="H610" s="98"/>
      <c r="I610" s="98"/>
      <c r="J610" s="98"/>
      <c r="K610" s="98"/>
      <c r="L610" s="98"/>
      <c r="M610" s="98"/>
      <c r="N610" s="98"/>
      <c r="O610" s="98"/>
      <c r="P610" s="98"/>
      <c r="Q610" s="98"/>
      <c r="R610" s="98"/>
      <c r="S610" s="98"/>
      <c r="T610" s="98"/>
      <c r="U610" s="98"/>
      <c r="V610" s="98"/>
      <c r="W610" s="98"/>
      <c r="X610" s="98"/>
      <c r="Y610" s="98"/>
      <c r="Z610" s="98"/>
    </row>
    <row r="611" spans="1:26" ht="12.75" customHeight="1" x14ac:dyDescent="0.2">
      <c r="A611" s="98"/>
      <c r="B611" s="98"/>
      <c r="C611" s="98"/>
      <c r="D611" s="98"/>
      <c r="E611" s="98"/>
      <c r="F611" s="98"/>
      <c r="G611" s="98"/>
      <c r="H611" s="98"/>
      <c r="I611" s="98"/>
      <c r="J611" s="98"/>
      <c r="K611" s="98"/>
      <c r="L611" s="98"/>
      <c r="M611" s="98"/>
      <c r="N611" s="98"/>
      <c r="O611" s="98"/>
      <c r="P611" s="98"/>
      <c r="Q611" s="98"/>
      <c r="R611" s="98"/>
      <c r="S611" s="98"/>
      <c r="T611" s="98"/>
      <c r="U611" s="98"/>
      <c r="V611" s="98"/>
      <c r="W611" s="98"/>
      <c r="X611" s="98"/>
      <c r="Y611" s="98"/>
      <c r="Z611" s="98"/>
    </row>
    <row r="612" spans="1:26" ht="12.75" customHeight="1" x14ac:dyDescent="0.2">
      <c r="A612" s="98"/>
      <c r="B612" s="98"/>
      <c r="C612" s="98"/>
      <c r="D612" s="98"/>
      <c r="E612" s="98"/>
      <c r="F612" s="98"/>
      <c r="G612" s="98"/>
      <c r="H612" s="98"/>
      <c r="I612" s="98"/>
      <c r="J612" s="98"/>
      <c r="K612" s="98"/>
      <c r="L612" s="98"/>
      <c r="M612" s="98"/>
      <c r="N612" s="98"/>
      <c r="O612" s="98"/>
      <c r="P612" s="98"/>
      <c r="Q612" s="98"/>
      <c r="R612" s="98"/>
      <c r="S612" s="98"/>
      <c r="T612" s="98"/>
      <c r="U612" s="98"/>
      <c r="V612" s="98"/>
      <c r="W612" s="98"/>
      <c r="X612" s="98"/>
      <c r="Y612" s="98"/>
      <c r="Z612" s="98"/>
    </row>
    <row r="613" spans="1:26" ht="12.75" customHeight="1" x14ac:dyDescent="0.2">
      <c r="A613" s="98"/>
      <c r="B613" s="98"/>
      <c r="C613" s="98"/>
      <c r="D613" s="98"/>
      <c r="E613" s="98"/>
      <c r="F613" s="98"/>
      <c r="G613" s="98"/>
      <c r="H613" s="98"/>
      <c r="I613" s="98"/>
      <c r="J613" s="98"/>
      <c r="K613" s="98"/>
      <c r="L613" s="98"/>
      <c r="M613" s="98"/>
      <c r="N613" s="98"/>
      <c r="O613" s="98"/>
      <c r="P613" s="98"/>
      <c r="Q613" s="98"/>
      <c r="R613" s="98"/>
      <c r="S613" s="98"/>
      <c r="T613" s="98"/>
      <c r="U613" s="98"/>
      <c r="V613" s="98"/>
      <c r="W613" s="98"/>
      <c r="X613" s="98"/>
      <c r="Y613" s="98"/>
      <c r="Z613" s="98"/>
    </row>
    <row r="614" spans="1:26" ht="12.75" customHeight="1" x14ac:dyDescent="0.2">
      <c r="A614" s="98"/>
      <c r="B614" s="98"/>
      <c r="C614" s="98"/>
      <c r="D614" s="98"/>
      <c r="E614" s="98"/>
      <c r="F614" s="98"/>
      <c r="G614" s="98"/>
      <c r="H614" s="98"/>
      <c r="I614" s="98"/>
      <c r="J614" s="98"/>
      <c r="K614" s="98"/>
      <c r="L614" s="98"/>
      <c r="M614" s="98"/>
      <c r="N614" s="98"/>
      <c r="O614" s="98"/>
      <c r="P614" s="98"/>
      <c r="Q614" s="98"/>
      <c r="R614" s="98"/>
      <c r="S614" s="98"/>
      <c r="T614" s="98"/>
      <c r="U614" s="98"/>
      <c r="V614" s="98"/>
      <c r="W614" s="98"/>
      <c r="X614" s="98"/>
      <c r="Y614" s="98"/>
      <c r="Z614" s="98"/>
    </row>
    <row r="615" spans="1:26" ht="12.75" customHeight="1" x14ac:dyDescent="0.2">
      <c r="A615" s="98"/>
      <c r="B615" s="98"/>
      <c r="C615" s="98"/>
      <c r="D615" s="98"/>
      <c r="E615" s="98"/>
      <c r="F615" s="98"/>
      <c r="G615" s="98"/>
      <c r="H615" s="98"/>
      <c r="I615" s="98"/>
      <c r="J615" s="98"/>
      <c r="K615" s="98"/>
      <c r="L615" s="98"/>
      <c r="M615" s="98"/>
      <c r="N615" s="98"/>
      <c r="O615" s="98"/>
      <c r="P615" s="98"/>
      <c r="Q615" s="98"/>
      <c r="R615" s="98"/>
      <c r="S615" s="98"/>
      <c r="T615" s="98"/>
      <c r="U615" s="98"/>
      <c r="V615" s="98"/>
      <c r="W615" s="98"/>
      <c r="X615" s="98"/>
      <c r="Y615" s="98"/>
      <c r="Z615" s="98"/>
    </row>
    <row r="616" spans="1:26" ht="12.75" customHeight="1" x14ac:dyDescent="0.2">
      <c r="A616" s="98"/>
      <c r="B616" s="98"/>
      <c r="C616" s="98"/>
      <c r="D616" s="98"/>
      <c r="E616" s="98"/>
      <c r="F616" s="98"/>
      <c r="G616" s="98"/>
      <c r="H616" s="98"/>
      <c r="I616" s="98"/>
      <c r="J616" s="98"/>
      <c r="K616" s="98"/>
      <c r="L616" s="98"/>
      <c r="M616" s="98"/>
      <c r="N616" s="98"/>
      <c r="O616" s="98"/>
      <c r="P616" s="98"/>
      <c r="Q616" s="98"/>
      <c r="R616" s="98"/>
      <c r="S616" s="98"/>
      <c r="T616" s="98"/>
      <c r="U616" s="98"/>
      <c r="V616" s="98"/>
      <c r="W616" s="98"/>
      <c r="X616" s="98"/>
      <c r="Y616" s="98"/>
      <c r="Z616" s="98"/>
    </row>
    <row r="617" spans="1:26" ht="12.75" customHeight="1" x14ac:dyDescent="0.2">
      <c r="A617" s="98"/>
      <c r="B617" s="98"/>
      <c r="C617" s="98"/>
      <c r="D617" s="98"/>
      <c r="E617" s="98"/>
      <c r="F617" s="98"/>
      <c r="G617" s="98"/>
      <c r="H617" s="98"/>
      <c r="I617" s="98"/>
      <c r="J617" s="98"/>
      <c r="K617" s="98"/>
      <c r="L617" s="98"/>
      <c r="M617" s="98"/>
      <c r="N617" s="98"/>
      <c r="O617" s="98"/>
      <c r="P617" s="98"/>
      <c r="Q617" s="98"/>
      <c r="R617" s="98"/>
      <c r="S617" s="98"/>
      <c r="T617" s="98"/>
      <c r="U617" s="98"/>
      <c r="V617" s="98"/>
      <c r="W617" s="98"/>
      <c r="X617" s="98"/>
      <c r="Y617" s="98"/>
      <c r="Z617" s="98"/>
    </row>
    <row r="618" spans="1:26" ht="12.75" customHeight="1" x14ac:dyDescent="0.2">
      <c r="A618" s="98"/>
      <c r="B618" s="98"/>
      <c r="C618" s="98"/>
      <c r="D618" s="98"/>
      <c r="E618" s="98"/>
      <c r="F618" s="98"/>
      <c r="G618" s="98"/>
      <c r="H618" s="98"/>
      <c r="I618" s="98"/>
      <c r="J618" s="98"/>
      <c r="K618" s="98"/>
      <c r="L618" s="98"/>
      <c r="M618" s="98"/>
      <c r="N618" s="98"/>
      <c r="O618" s="98"/>
      <c r="P618" s="98"/>
      <c r="Q618" s="98"/>
      <c r="R618" s="98"/>
      <c r="S618" s="98"/>
      <c r="T618" s="98"/>
      <c r="U618" s="98"/>
      <c r="V618" s="98"/>
      <c r="W618" s="98"/>
      <c r="X618" s="98"/>
      <c r="Y618" s="98"/>
      <c r="Z618" s="98"/>
    </row>
    <row r="619" spans="1:26" ht="12.75" customHeight="1" x14ac:dyDescent="0.2">
      <c r="A619" s="98"/>
      <c r="B619" s="98"/>
      <c r="C619" s="98"/>
      <c r="D619" s="98"/>
      <c r="E619" s="98"/>
      <c r="F619" s="98"/>
      <c r="G619" s="98"/>
      <c r="H619" s="98"/>
      <c r="I619" s="98"/>
      <c r="J619" s="98"/>
      <c r="K619" s="98"/>
      <c r="L619" s="98"/>
      <c r="M619" s="98"/>
      <c r="N619" s="98"/>
      <c r="O619" s="98"/>
      <c r="P619" s="98"/>
      <c r="Q619" s="98"/>
      <c r="R619" s="98"/>
      <c r="S619" s="98"/>
      <c r="T619" s="98"/>
      <c r="U619" s="98"/>
      <c r="V619" s="98"/>
      <c r="W619" s="98"/>
      <c r="X619" s="98"/>
      <c r="Y619" s="98"/>
      <c r="Z619" s="98"/>
    </row>
    <row r="620" spans="1:26" ht="12.75" customHeight="1" x14ac:dyDescent="0.2">
      <c r="A620" s="98"/>
      <c r="B620" s="98"/>
      <c r="C620" s="98"/>
      <c r="D620" s="98"/>
      <c r="E620" s="98"/>
      <c r="F620" s="98"/>
      <c r="G620" s="98"/>
      <c r="H620" s="98"/>
      <c r="I620" s="98"/>
      <c r="J620" s="98"/>
      <c r="K620" s="98"/>
      <c r="L620" s="98"/>
      <c r="M620" s="98"/>
      <c r="N620" s="98"/>
      <c r="O620" s="98"/>
      <c r="P620" s="98"/>
      <c r="Q620" s="98"/>
      <c r="R620" s="98"/>
      <c r="S620" s="98"/>
      <c r="T620" s="98"/>
      <c r="U620" s="98"/>
      <c r="V620" s="98"/>
      <c r="W620" s="98"/>
      <c r="X620" s="98"/>
      <c r="Y620" s="98"/>
      <c r="Z620" s="98"/>
    </row>
    <row r="621" spans="1:26" ht="12.75" customHeight="1" x14ac:dyDescent="0.2">
      <c r="A621" s="98"/>
      <c r="B621" s="98"/>
      <c r="C621" s="98"/>
      <c r="D621" s="98"/>
      <c r="E621" s="98"/>
      <c r="F621" s="98"/>
      <c r="G621" s="98"/>
      <c r="H621" s="98"/>
      <c r="I621" s="98"/>
      <c r="J621" s="98"/>
      <c r="K621" s="98"/>
      <c r="L621" s="98"/>
      <c r="M621" s="98"/>
      <c r="N621" s="98"/>
      <c r="O621" s="98"/>
      <c r="P621" s="98"/>
      <c r="Q621" s="98"/>
      <c r="R621" s="98"/>
      <c r="S621" s="98"/>
      <c r="T621" s="98"/>
      <c r="U621" s="98"/>
      <c r="V621" s="98"/>
      <c r="W621" s="98"/>
      <c r="X621" s="98"/>
      <c r="Y621" s="98"/>
      <c r="Z621" s="98"/>
    </row>
    <row r="622" spans="1:26" ht="12.75" customHeight="1" x14ac:dyDescent="0.2">
      <c r="A622" s="98"/>
      <c r="B622" s="98"/>
      <c r="C622" s="98"/>
      <c r="D622" s="98"/>
      <c r="E622" s="98"/>
      <c r="F622" s="98"/>
      <c r="G622" s="98"/>
      <c r="H622" s="98"/>
      <c r="I622" s="98"/>
      <c r="J622" s="98"/>
      <c r="K622" s="98"/>
      <c r="L622" s="98"/>
      <c r="M622" s="98"/>
      <c r="N622" s="98"/>
      <c r="O622" s="98"/>
      <c r="P622" s="98"/>
      <c r="Q622" s="98"/>
      <c r="R622" s="98"/>
      <c r="S622" s="98"/>
      <c r="T622" s="98"/>
      <c r="U622" s="98"/>
      <c r="V622" s="98"/>
      <c r="W622" s="98"/>
      <c r="X622" s="98"/>
      <c r="Y622" s="98"/>
      <c r="Z622" s="98"/>
    </row>
    <row r="623" spans="1:26" ht="12.75" customHeight="1" x14ac:dyDescent="0.2">
      <c r="A623" s="98"/>
      <c r="B623" s="98"/>
      <c r="C623" s="98"/>
      <c r="D623" s="98"/>
      <c r="E623" s="98"/>
      <c r="F623" s="98"/>
      <c r="G623" s="98"/>
      <c r="H623" s="98"/>
      <c r="I623" s="98"/>
      <c r="J623" s="98"/>
      <c r="K623" s="98"/>
      <c r="L623" s="98"/>
      <c r="M623" s="98"/>
      <c r="N623" s="98"/>
      <c r="O623" s="98"/>
      <c r="P623" s="98"/>
      <c r="Q623" s="98"/>
      <c r="R623" s="98"/>
      <c r="S623" s="98"/>
      <c r="T623" s="98"/>
      <c r="U623" s="98"/>
      <c r="V623" s="98"/>
      <c r="W623" s="98"/>
      <c r="X623" s="98"/>
      <c r="Y623" s="98"/>
      <c r="Z623" s="98"/>
    </row>
    <row r="624" spans="1:26" ht="12.75" customHeight="1" x14ac:dyDescent="0.2">
      <c r="A624" s="98"/>
      <c r="B624" s="98"/>
      <c r="C624" s="98"/>
      <c r="D624" s="98"/>
      <c r="E624" s="98"/>
      <c r="F624" s="98"/>
      <c r="G624" s="98"/>
      <c r="H624" s="98"/>
      <c r="I624" s="98"/>
      <c r="J624" s="98"/>
      <c r="K624" s="98"/>
      <c r="L624" s="98"/>
      <c r="M624" s="98"/>
      <c r="N624" s="98"/>
      <c r="O624" s="98"/>
      <c r="P624" s="98"/>
      <c r="Q624" s="98"/>
      <c r="R624" s="98"/>
      <c r="S624" s="98"/>
      <c r="T624" s="98"/>
      <c r="U624" s="98"/>
      <c r="V624" s="98"/>
      <c r="W624" s="98"/>
      <c r="X624" s="98"/>
      <c r="Y624" s="98"/>
      <c r="Z624" s="98"/>
    </row>
    <row r="625" spans="1:26" ht="12.75" customHeight="1" x14ac:dyDescent="0.2">
      <c r="A625" s="98"/>
      <c r="B625" s="98"/>
      <c r="C625" s="98"/>
      <c r="D625" s="98"/>
      <c r="E625" s="98"/>
      <c r="F625" s="98"/>
      <c r="G625" s="98"/>
      <c r="H625" s="98"/>
      <c r="I625" s="98"/>
      <c r="J625" s="98"/>
      <c r="K625" s="98"/>
      <c r="L625" s="98"/>
      <c r="M625" s="98"/>
      <c r="N625" s="98"/>
      <c r="O625" s="98"/>
      <c r="P625" s="98"/>
      <c r="Q625" s="98"/>
      <c r="R625" s="98"/>
      <c r="S625" s="98"/>
      <c r="T625" s="98"/>
      <c r="U625" s="98"/>
      <c r="V625" s="98"/>
      <c r="W625" s="98"/>
      <c r="X625" s="98"/>
      <c r="Y625" s="98"/>
      <c r="Z625" s="98"/>
    </row>
    <row r="626" spans="1:26" ht="12.75" customHeight="1" x14ac:dyDescent="0.2">
      <c r="A626" s="98"/>
      <c r="B626" s="98"/>
      <c r="C626" s="98"/>
      <c r="D626" s="98"/>
      <c r="E626" s="98"/>
      <c r="F626" s="98"/>
      <c r="G626" s="98"/>
      <c r="H626" s="98"/>
      <c r="I626" s="98"/>
      <c r="J626" s="98"/>
      <c r="K626" s="98"/>
      <c r="L626" s="98"/>
      <c r="M626" s="98"/>
      <c r="N626" s="98"/>
      <c r="O626" s="98"/>
      <c r="P626" s="98"/>
      <c r="Q626" s="98"/>
      <c r="R626" s="98"/>
      <c r="S626" s="98"/>
      <c r="T626" s="98"/>
      <c r="U626" s="98"/>
      <c r="V626" s="98"/>
      <c r="W626" s="98"/>
      <c r="X626" s="98"/>
      <c r="Y626" s="98"/>
      <c r="Z626" s="98"/>
    </row>
    <row r="627" spans="1:26" ht="12.75" customHeight="1" x14ac:dyDescent="0.2">
      <c r="A627" s="98"/>
      <c r="B627" s="98"/>
      <c r="C627" s="98"/>
      <c r="D627" s="98"/>
      <c r="E627" s="98"/>
      <c r="F627" s="98"/>
      <c r="G627" s="98"/>
      <c r="H627" s="98"/>
      <c r="I627" s="98"/>
      <c r="J627" s="98"/>
      <c r="K627" s="98"/>
      <c r="L627" s="98"/>
      <c r="M627" s="98"/>
      <c r="N627" s="98"/>
      <c r="O627" s="98"/>
      <c r="P627" s="98"/>
      <c r="Q627" s="98"/>
      <c r="R627" s="98"/>
      <c r="S627" s="98"/>
      <c r="T627" s="98"/>
      <c r="U627" s="98"/>
      <c r="V627" s="98"/>
      <c r="W627" s="98"/>
      <c r="X627" s="98"/>
      <c r="Y627" s="98"/>
      <c r="Z627" s="98"/>
    </row>
    <row r="628" spans="1:26" ht="12.75" customHeight="1" x14ac:dyDescent="0.2">
      <c r="A628" s="98"/>
      <c r="B628" s="98"/>
      <c r="C628" s="98"/>
      <c r="D628" s="98"/>
      <c r="E628" s="98"/>
      <c r="F628" s="98"/>
      <c r="G628" s="98"/>
      <c r="H628" s="98"/>
      <c r="I628" s="98"/>
      <c r="J628" s="98"/>
      <c r="K628" s="98"/>
      <c r="L628" s="98"/>
      <c r="M628" s="98"/>
      <c r="N628" s="98"/>
      <c r="O628" s="98"/>
      <c r="P628" s="98"/>
      <c r="Q628" s="98"/>
      <c r="R628" s="98"/>
      <c r="S628" s="98"/>
      <c r="T628" s="98"/>
      <c r="U628" s="98"/>
      <c r="V628" s="98"/>
      <c r="W628" s="98"/>
      <c r="X628" s="98"/>
      <c r="Y628" s="98"/>
      <c r="Z628" s="98"/>
    </row>
    <row r="629" spans="1:26" ht="12.75" customHeight="1" x14ac:dyDescent="0.2">
      <c r="A629" s="98"/>
      <c r="B629" s="98"/>
      <c r="C629" s="98"/>
      <c r="D629" s="98"/>
      <c r="E629" s="98"/>
      <c r="F629" s="98"/>
      <c r="G629" s="98"/>
      <c r="H629" s="98"/>
      <c r="I629" s="98"/>
      <c r="J629" s="98"/>
      <c r="K629" s="98"/>
      <c r="L629" s="98"/>
      <c r="M629" s="98"/>
      <c r="N629" s="98"/>
      <c r="O629" s="98"/>
      <c r="P629" s="98"/>
      <c r="Q629" s="98"/>
      <c r="R629" s="98"/>
      <c r="S629" s="98"/>
      <c r="T629" s="98"/>
      <c r="U629" s="98"/>
      <c r="V629" s="98"/>
      <c r="W629" s="98"/>
      <c r="X629" s="98"/>
      <c r="Y629" s="98"/>
      <c r="Z629" s="98"/>
    </row>
    <row r="630" spans="1:26" ht="12.75" customHeight="1" x14ac:dyDescent="0.2">
      <c r="A630" s="98"/>
      <c r="B630" s="98"/>
      <c r="C630" s="98"/>
      <c r="D630" s="98"/>
      <c r="E630" s="98"/>
      <c r="F630" s="98"/>
      <c r="G630" s="98"/>
      <c r="H630" s="98"/>
      <c r="I630" s="98"/>
      <c r="J630" s="98"/>
      <c r="K630" s="98"/>
      <c r="L630" s="98"/>
      <c r="M630" s="98"/>
      <c r="N630" s="98"/>
      <c r="O630" s="98"/>
      <c r="P630" s="98"/>
      <c r="Q630" s="98"/>
      <c r="R630" s="98"/>
      <c r="S630" s="98"/>
      <c r="T630" s="98"/>
      <c r="U630" s="98"/>
      <c r="V630" s="98"/>
      <c r="W630" s="98"/>
      <c r="X630" s="98"/>
      <c r="Y630" s="98"/>
      <c r="Z630" s="98"/>
    </row>
    <row r="631" spans="1:26" ht="12.75" customHeight="1" x14ac:dyDescent="0.2">
      <c r="A631" s="98"/>
      <c r="B631" s="98"/>
      <c r="C631" s="98"/>
      <c r="D631" s="98"/>
      <c r="E631" s="98"/>
      <c r="F631" s="98"/>
      <c r="G631" s="98"/>
      <c r="H631" s="98"/>
      <c r="I631" s="98"/>
      <c r="J631" s="98"/>
      <c r="K631" s="98"/>
      <c r="L631" s="98"/>
      <c r="M631" s="98"/>
      <c r="N631" s="98"/>
      <c r="O631" s="98"/>
      <c r="P631" s="98"/>
      <c r="Q631" s="98"/>
      <c r="R631" s="98"/>
      <c r="S631" s="98"/>
      <c r="T631" s="98"/>
      <c r="U631" s="98"/>
      <c r="V631" s="98"/>
      <c r="W631" s="98"/>
      <c r="X631" s="98"/>
      <c r="Y631" s="98"/>
      <c r="Z631" s="98"/>
    </row>
    <row r="632" spans="1:26" ht="12.75" customHeight="1" x14ac:dyDescent="0.2">
      <c r="A632" s="98"/>
      <c r="B632" s="98"/>
      <c r="C632" s="98"/>
      <c r="D632" s="98"/>
      <c r="E632" s="98"/>
      <c r="F632" s="98"/>
      <c r="G632" s="98"/>
      <c r="H632" s="98"/>
      <c r="I632" s="98"/>
      <c r="J632" s="98"/>
      <c r="K632" s="98"/>
      <c r="L632" s="98"/>
      <c r="M632" s="98"/>
      <c r="N632" s="98"/>
      <c r="O632" s="98"/>
      <c r="P632" s="98"/>
      <c r="Q632" s="98"/>
      <c r="R632" s="98"/>
      <c r="S632" s="98"/>
      <c r="T632" s="98"/>
      <c r="U632" s="98"/>
      <c r="V632" s="98"/>
      <c r="W632" s="98"/>
      <c r="X632" s="98"/>
      <c r="Y632" s="98"/>
      <c r="Z632" s="98"/>
    </row>
    <row r="633" spans="1:26" ht="12.75" customHeight="1" x14ac:dyDescent="0.2">
      <c r="A633" s="98"/>
      <c r="B633" s="98"/>
      <c r="C633" s="98"/>
      <c r="D633" s="98"/>
      <c r="E633" s="98"/>
      <c r="F633" s="98"/>
      <c r="G633" s="98"/>
      <c r="H633" s="98"/>
      <c r="I633" s="98"/>
      <c r="J633" s="98"/>
      <c r="K633" s="98"/>
      <c r="L633" s="98"/>
      <c r="M633" s="98"/>
      <c r="N633" s="98"/>
      <c r="O633" s="98"/>
      <c r="P633" s="98"/>
      <c r="Q633" s="98"/>
      <c r="R633" s="98"/>
      <c r="S633" s="98"/>
      <c r="T633" s="98"/>
      <c r="U633" s="98"/>
      <c r="V633" s="98"/>
      <c r="W633" s="98"/>
      <c r="X633" s="98"/>
      <c r="Y633" s="98"/>
      <c r="Z633" s="98"/>
    </row>
    <row r="634" spans="1:26" ht="12.75" customHeight="1" x14ac:dyDescent="0.2">
      <c r="A634" s="98"/>
      <c r="B634" s="98"/>
      <c r="C634" s="98"/>
      <c r="D634" s="98"/>
      <c r="E634" s="98"/>
      <c r="F634" s="98"/>
      <c r="G634" s="98"/>
      <c r="H634" s="98"/>
      <c r="I634" s="98"/>
      <c r="J634" s="98"/>
      <c r="K634" s="98"/>
      <c r="L634" s="98"/>
      <c r="M634" s="98"/>
      <c r="N634" s="98"/>
      <c r="O634" s="98"/>
      <c r="P634" s="98"/>
      <c r="Q634" s="98"/>
      <c r="R634" s="98"/>
      <c r="S634" s="98"/>
      <c r="T634" s="98"/>
      <c r="U634" s="98"/>
      <c r="V634" s="98"/>
      <c r="W634" s="98"/>
      <c r="X634" s="98"/>
      <c r="Y634" s="98"/>
      <c r="Z634" s="98"/>
    </row>
    <row r="635" spans="1:26" ht="12.75" customHeight="1" x14ac:dyDescent="0.2">
      <c r="A635" s="98"/>
      <c r="B635" s="98"/>
      <c r="C635" s="98"/>
      <c r="D635" s="98"/>
      <c r="E635" s="98"/>
      <c r="F635" s="98"/>
      <c r="G635" s="98"/>
      <c r="H635" s="98"/>
      <c r="I635" s="98"/>
      <c r="J635" s="98"/>
      <c r="K635" s="98"/>
      <c r="L635" s="98"/>
      <c r="M635" s="98"/>
      <c r="N635" s="98"/>
      <c r="O635" s="98"/>
      <c r="P635" s="98"/>
      <c r="Q635" s="98"/>
      <c r="R635" s="98"/>
      <c r="S635" s="98"/>
      <c r="T635" s="98"/>
      <c r="U635" s="98"/>
      <c r="V635" s="98"/>
      <c r="W635" s="98"/>
      <c r="X635" s="98"/>
      <c r="Y635" s="98"/>
      <c r="Z635" s="98"/>
    </row>
    <row r="636" spans="1:26" ht="12.75" customHeight="1" x14ac:dyDescent="0.2">
      <c r="A636" s="98"/>
      <c r="B636" s="98"/>
      <c r="C636" s="98"/>
      <c r="D636" s="98"/>
      <c r="E636" s="98"/>
      <c r="F636" s="98"/>
      <c r="G636" s="98"/>
      <c r="H636" s="98"/>
      <c r="I636" s="98"/>
      <c r="J636" s="98"/>
      <c r="K636" s="98"/>
      <c r="L636" s="98"/>
      <c r="M636" s="98"/>
      <c r="N636" s="98"/>
      <c r="O636" s="98"/>
      <c r="P636" s="98"/>
      <c r="Q636" s="98"/>
      <c r="R636" s="98"/>
      <c r="S636" s="98"/>
      <c r="T636" s="98"/>
      <c r="U636" s="98"/>
      <c r="V636" s="98"/>
      <c r="W636" s="98"/>
      <c r="X636" s="98"/>
      <c r="Y636" s="98"/>
      <c r="Z636" s="98"/>
    </row>
    <row r="637" spans="1:26" ht="12.75" customHeight="1" x14ac:dyDescent="0.2">
      <c r="A637" s="98"/>
      <c r="B637" s="98"/>
      <c r="C637" s="98"/>
      <c r="D637" s="98"/>
      <c r="E637" s="98"/>
      <c r="F637" s="98"/>
      <c r="G637" s="98"/>
      <c r="H637" s="98"/>
      <c r="I637" s="98"/>
      <c r="J637" s="98"/>
      <c r="K637" s="98"/>
      <c r="L637" s="98"/>
      <c r="M637" s="98"/>
      <c r="N637" s="98"/>
      <c r="O637" s="98"/>
      <c r="P637" s="98"/>
      <c r="Q637" s="98"/>
      <c r="R637" s="98"/>
      <c r="S637" s="98"/>
      <c r="T637" s="98"/>
      <c r="U637" s="98"/>
      <c r="V637" s="98"/>
      <c r="W637" s="98"/>
      <c r="X637" s="98"/>
      <c r="Y637" s="98"/>
      <c r="Z637" s="98"/>
    </row>
    <row r="638" spans="1:26" ht="12.75" customHeight="1" x14ac:dyDescent="0.2">
      <c r="A638" s="98"/>
      <c r="B638" s="98"/>
      <c r="C638" s="98"/>
      <c r="D638" s="98"/>
      <c r="E638" s="98"/>
      <c r="F638" s="98"/>
      <c r="G638" s="98"/>
      <c r="H638" s="98"/>
      <c r="I638" s="98"/>
      <c r="J638" s="98"/>
      <c r="K638" s="98"/>
      <c r="L638" s="98"/>
      <c r="M638" s="98"/>
      <c r="N638" s="98"/>
      <c r="O638" s="98"/>
      <c r="P638" s="98"/>
      <c r="Q638" s="98"/>
      <c r="R638" s="98"/>
      <c r="S638" s="98"/>
      <c r="T638" s="98"/>
      <c r="U638" s="98"/>
      <c r="V638" s="98"/>
      <c r="W638" s="98"/>
      <c r="X638" s="98"/>
      <c r="Y638" s="98"/>
      <c r="Z638" s="98"/>
    </row>
    <row r="639" spans="1:26" ht="12.75" customHeight="1" x14ac:dyDescent="0.2">
      <c r="A639" s="98"/>
      <c r="B639" s="98"/>
      <c r="C639" s="98"/>
      <c r="D639" s="98"/>
      <c r="E639" s="98"/>
      <c r="F639" s="98"/>
      <c r="G639" s="98"/>
      <c r="H639" s="98"/>
      <c r="I639" s="98"/>
      <c r="J639" s="98"/>
      <c r="K639" s="98"/>
      <c r="L639" s="98"/>
      <c r="M639" s="98"/>
      <c r="N639" s="98"/>
      <c r="O639" s="98"/>
      <c r="P639" s="98"/>
      <c r="Q639" s="98"/>
      <c r="R639" s="98"/>
      <c r="S639" s="98"/>
      <c r="T639" s="98"/>
      <c r="U639" s="98"/>
      <c r="V639" s="98"/>
      <c r="W639" s="98"/>
      <c r="X639" s="98"/>
      <c r="Y639" s="98"/>
      <c r="Z639" s="98"/>
    </row>
    <row r="640" spans="1:26" ht="12.75" customHeight="1" x14ac:dyDescent="0.2">
      <c r="A640" s="98"/>
      <c r="B640" s="98"/>
      <c r="C640" s="98"/>
      <c r="D640" s="98"/>
      <c r="E640" s="98"/>
      <c r="F640" s="98"/>
      <c r="G640" s="98"/>
      <c r="H640" s="98"/>
      <c r="I640" s="98"/>
      <c r="J640" s="98"/>
      <c r="K640" s="98"/>
      <c r="L640" s="98"/>
      <c r="M640" s="98"/>
      <c r="N640" s="98"/>
      <c r="O640" s="98"/>
      <c r="P640" s="98"/>
      <c r="Q640" s="98"/>
      <c r="R640" s="98"/>
      <c r="S640" s="98"/>
      <c r="T640" s="98"/>
      <c r="U640" s="98"/>
      <c r="V640" s="98"/>
      <c r="W640" s="98"/>
      <c r="X640" s="98"/>
      <c r="Y640" s="98"/>
      <c r="Z640" s="98"/>
    </row>
    <row r="641" spans="1:26" ht="12.75" customHeight="1" x14ac:dyDescent="0.2">
      <c r="A641" s="98"/>
      <c r="B641" s="98"/>
      <c r="C641" s="98"/>
      <c r="D641" s="98"/>
      <c r="E641" s="98"/>
      <c r="F641" s="98"/>
      <c r="G641" s="98"/>
      <c r="H641" s="98"/>
      <c r="I641" s="98"/>
      <c r="J641" s="98"/>
      <c r="K641" s="98"/>
      <c r="L641" s="98"/>
      <c r="M641" s="98"/>
      <c r="N641" s="98"/>
      <c r="O641" s="98"/>
      <c r="P641" s="98"/>
      <c r="Q641" s="98"/>
      <c r="R641" s="98"/>
      <c r="S641" s="98"/>
      <c r="T641" s="98"/>
      <c r="U641" s="98"/>
      <c r="V641" s="98"/>
      <c r="W641" s="98"/>
      <c r="X641" s="98"/>
      <c r="Y641" s="98"/>
      <c r="Z641" s="98"/>
    </row>
    <row r="642" spans="1:26" ht="12.75" customHeight="1" x14ac:dyDescent="0.2">
      <c r="A642" s="98"/>
      <c r="B642" s="98"/>
      <c r="C642" s="98"/>
      <c r="D642" s="98"/>
      <c r="E642" s="98"/>
      <c r="F642" s="98"/>
      <c r="G642" s="98"/>
      <c r="H642" s="98"/>
      <c r="I642" s="98"/>
      <c r="J642" s="98"/>
      <c r="K642" s="98"/>
      <c r="L642" s="98"/>
      <c r="M642" s="98"/>
      <c r="N642" s="98"/>
      <c r="O642" s="98"/>
      <c r="P642" s="98"/>
      <c r="Q642" s="98"/>
      <c r="R642" s="98"/>
      <c r="S642" s="98"/>
      <c r="T642" s="98"/>
      <c r="U642" s="98"/>
      <c r="V642" s="98"/>
      <c r="W642" s="98"/>
      <c r="X642" s="98"/>
      <c r="Y642" s="98"/>
      <c r="Z642" s="98"/>
    </row>
    <row r="643" spans="1:26" ht="12.75" customHeight="1" x14ac:dyDescent="0.2">
      <c r="A643" s="98"/>
      <c r="B643" s="98"/>
      <c r="C643" s="98"/>
      <c r="D643" s="98"/>
      <c r="E643" s="98"/>
      <c r="F643" s="98"/>
      <c r="G643" s="98"/>
      <c r="H643" s="98"/>
      <c r="I643" s="98"/>
      <c r="J643" s="98"/>
      <c r="K643" s="98"/>
      <c r="L643" s="98"/>
      <c r="M643" s="98"/>
      <c r="N643" s="98"/>
      <c r="O643" s="98"/>
      <c r="P643" s="98"/>
      <c r="Q643" s="98"/>
      <c r="R643" s="98"/>
      <c r="S643" s="98"/>
      <c r="T643" s="98"/>
      <c r="U643" s="98"/>
      <c r="V643" s="98"/>
      <c r="W643" s="98"/>
      <c r="X643" s="98"/>
      <c r="Y643" s="98"/>
      <c r="Z643" s="98"/>
    </row>
    <row r="644" spans="1:26" ht="12.75" customHeight="1" x14ac:dyDescent="0.2">
      <c r="A644" s="98"/>
      <c r="B644" s="98"/>
      <c r="C644" s="98"/>
      <c r="D644" s="98"/>
      <c r="E644" s="98"/>
      <c r="F644" s="98"/>
      <c r="G644" s="98"/>
      <c r="H644" s="98"/>
      <c r="I644" s="98"/>
      <c r="J644" s="98"/>
      <c r="K644" s="98"/>
      <c r="L644" s="98"/>
      <c r="M644" s="98"/>
      <c r="N644" s="98"/>
      <c r="O644" s="98"/>
      <c r="P644" s="98"/>
      <c r="Q644" s="98"/>
      <c r="R644" s="98"/>
      <c r="S644" s="98"/>
      <c r="T644" s="98"/>
      <c r="U644" s="98"/>
      <c r="V644" s="98"/>
      <c r="W644" s="98"/>
      <c r="X644" s="98"/>
      <c r="Y644" s="98"/>
      <c r="Z644" s="98"/>
    </row>
    <row r="645" spans="1:26" ht="12.75" customHeight="1" x14ac:dyDescent="0.2">
      <c r="A645" s="98"/>
      <c r="B645" s="98"/>
      <c r="C645" s="98"/>
      <c r="D645" s="98"/>
      <c r="E645" s="98"/>
      <c r="F645" s="98"/>
      <c r="G645" s="98"/>
      <c r="H645" s="98"/>
      <c r="I645" s="98"/>
      <c r="J645" s="98"/>
      <c r="K645" s="98"/>
      <c r="L645" s="98"/>
      <c r="M645" s="98"/>
      <c r="N645" s="98"/>
      <c r="O645" s="98"/>
      <c r="P645" s="98"/>
      <c r="Q645" s="98"/>
      <c r="R645" s="98"/>
      <c r="S645" s="98"/>
      <c r="T645" s="98"/>
      <c r="U645" s="98"/>
      <c r="V645" s="98"/>
      <c r="W645" s="98"/>
      <c r="X645" s="98"/>
      <c r="Y645" s="98"/>
      <c r="Z645" s="98"/>
    </row>
    <row r="646" spans="1:26" ht="12.75" customHeight="1" x14ac:dyDescent="0.2">
      <c r="A646" s="98"/>
      <c r="B646" s="98"/>
      <c r="C646" s="98"/>
      <c r="D646" s="98"/>
      <c r="E646" s="98"/>
      <c r="F646" s="98"/>
      <c r="G646" s="98"/>
      <c r="H646" s="98"/>
      <c r="I646" s="98"/>
      <c r="J646" s="98"/>
      <c r="K646" s="98"/>
      <c r="L646" s="98"/>
      <c r="M646" s="98"/>
      <c r="N646" s="98"/>
      <c r="O646" s="98"/>
      <c r="P646" s="98"/>
      <c r="Q646" s="98"/>
      <c r="R646" s="98"/>
      <c r="S646" s="98"/>
      <c r="T646" s="98"/>
      <c r="U646" s="98"/>
      <c r="V646" s="98"/>
      <c r="W646" s="98"/>
      <c r="X646" s="98"/>
      <c r="Y646" s="98"/>
      <c r="Z646" s="98"/>
    </row>
    <row r="647" spans="1:26" ht="12.75" customHeight="1" x14ac:dyDescent="0.2">
      <c r="A647" s="98"/>
      <c r="B647" s="98"/>
      <c r="C647" s="98"/>
      <c r="D647" s="98"/>
      <c r="E647" s="98"/>
      <c r="F647" s="98"/>
      <c r="G647" s="98"/>
      <c r="H647" s="98"/>
      <c r="I647" s="98"/>
      <c r="J647" s="98"/>
      <c r="K647" s="98"/>
      <c r="L647" s="98"/>
      <c r="M647" s="98"/>
      <c r="N647" s="98"/>
      <c r="O647" s="98"/>
      <c r="P647" s="98"/>
      <c r="Q647" s="98"/>
      <c r="R647" s="98"/>
      <c r="S647" s="98"/>
      <c r="T647" s="98"/>
      <c r="U647" s="98"/>
      <c r="V647" s="98"/>
      <c r="W647" s="98"/>
      <c r="X647" s="98"/>
      <c r="Y647" s="98"/>
      <c r="Z647" s="98"/>
    </row>
    <row r="648" spans="1:26" ht="12.75" customHeight="1" x14ac:dyDescent="0.2">
      <c r="A648" s="98"/>
      <c r="B648" s="98"/>
      <c r="C648" s="98"/>
      <c r="D648" s="98"/>
      <c r="E648" s="98"/>
      <c r="F648" s="98"/>
      <c r="G648" s="98"/>
      <c r="H648" s="98"/>
      <c r="I648" s="98"/>
      <c r="J648" s="98"/>
      <c r="K648" s="98"/>
      <c r="L648" s="98"/>
      <c r="M648" s="98"/>
      <c r="N648" s="98"/>
      <c r="O648" s="98"/>
      <c r="P648" s="98"/>
      <c r="Q648" s="98"/>
      <c r="R648" s="98"/>
      <c r="S648" s="98"/>
      <c r="T648" s="98"/>
      <c r="U648" s="98"/>
      <c r="V648" s="98"/>
      <c r="W648" s="98"/>
      <c r="X648" s="98"/>
      <c r="Y648" s="98"/>
      <c r="Z648" s="98"/>
    </row>
    <row r="649" spans="1:26" ht="12.75" customHeight="1" x14ac:dyDescent="0.2">
      <c r="A649" s="98"/>
      <c r="B649" s="98"/>
      <c r="C649" s="98"/>
      <c r="D649" s="98"/>
      <c r="E649" s="98"/>
      <c r="F649" s="98"/>
      <c r="G649" s="98"/>
      <c r="H649" s="98"/>
      <c r="I649" s="98"/>
      <c r="J649" s="98"/>
      <c r="K649" s="98"/>
      <c r="L649" s="98"/>
      <c r="M649" s="98"/>
      <c r="N649" s="98"/>
      <c r="O649" s="98"/>
      <c r="P649" s="98"/>
      <c r="Q649" s="98"/>
      <c r="R649" s="98"/>
      <c r="S649" s="98"/>
      <c r="T649" s="98"/>
      <c r="U649" s="98"/>
      <c r="V649" s="98"/>
      <c r="W649" s="98"/>
      <c r="X649" s="98"/>
      <c r="Y649" s="98"/>
      <c r="Z649" s="98"/>
    </row>
    <row r="650" spans="1:26" ht="12.75" customHeight="1" x14ac:dyDescent="0.2">
      <c r="A650" s="98"/>
      <c r="B650" s="98"/>
      <c r="C650" s="98"/>
      <c r="D650" s="98"/>
      <c r="E650" s="98"/>
      <c r="F650" s="98"/>
      <c r="G650" s="98"/>
      <c r="H650" s="98"/>
      <c r="I650" s="98"/>
      <c r="J650" s="98"/>
      <c r="K650" s="98"/>
      <c r="L650" s="98"/>
      <c r="M650" s="98"/>
      <c r="N650" s="98"/>
      <c r="O650" s="98"/>
      <c r="P650" s="98"/>
      <c r="Q650" s="98"/>
      <c r="R650" s="98"/>
      <c r="S650" s="98"/>
      <c r="T650" s="98"/>
      <c r="U650" s="98"/>
      <c r="V650" s="98"/>
      <c r="W650" s="98"/>
      <c r="X650" s="98"/>
      <c r="Y650" s="98"/>
      <c r="Z650" s="98"/>
    </row>
    <row r="651" spans="1:26" ht="12.75" customHeight="1" x14ac:dyDescent="0.2">
      <c r="A651" s="98"/>
      <c r="B651" s="98"/>
      <c r="C651" s="98"/>
      <c r="D651" s="98"/>
      <c r="E651" s="98"/>
      <c r="F651" s="98"/>
      <c r="G651" s="98"/>
      <c r="H651" s="98"/>
      <c r="I651" s="98"/>
      <c r="J651" s="98"/>
      <c r="K651" s="98"/>
      <c r="L651" s="98"/>
      <c r="M651" s="98"/>
      <c r="N651" s="98"/>
      <c r="O651" s="98"/>
      <c r="P651" s="98"/>
      <c r="Q651" s="98"/>
      <c r="R651" s="98"/>
      <c r="S651" s="98"/>
      <c r="T651" s="98"/>
      <c r="U651" s="98"/>
      <c r="V651" s="98"/>
      <c r="W651" s="98"/>
      <c r="X651" s="98"/>
      <c r="Y651" s="98"/>
      <c r="Z651" s="98"/>
    </row>
    <row r="652" spans="1:26" ht="12.75" customHeight="1" x14ac:dyDescent="0.2">
      <c r="A652" s="98"/>
      <c r="B652" s="98"/>
      <c r="C652" s="98"/>
      <c r="D652" s="98"/>
      <c r="E652" s="98"/>
      <c r="F652" s="98"/>
      <c r="G652" s="98"/>
      <c r="H652" s="98"/>
      <c r="I652" s="98"/>
      <c r="J652" s="98"/>
      <c r="K652" s="98"/>
      <c r="L652" s="98"/>
      <c r="M652" s="98"/>
      <c r="N652" s="98"/>
      <c r="O652" s="98"/>
      <c r="P652" s="98"/>
      <c r="Q652" s="98"/>
      <c r="R652" s="98"/>
      <c r="S652" s="98"/>
      <c r="T652" s="98"/>
      <c r="U652" s="98"/>
      <c r="V652" s="98"/>
      <c r="W652" s="98"/>
      <c r="X652" s="98"/>
      <c r="Y652" s="98"/>
      <c r="Z652" s="98"/>
    </row>
    <row r="653" spans="1:26" ht="12.75" customHeight="1" x14ac:dyDescent="0.2">
      <c r="A653" s="98"/>
      <c r="B653" s="98"/>
      <c r="C653" s="98"/>
      <c r="D653" s="98"/>
      <c r="E653" s="98"/>
      <c r="F653" s="98"/>
      <c r="G653" s="98"/>
      <c r="H653" s="98"/>
      <c r="I653" s="98"/>
      <c r="J653" s="98"/>
      <c r="K653" s="98"/>
      <c r="L653" s="98"/>
      <c r="M653" s="98"/>
      <c r="N653" s="98"/>
      <c r="O653" s="98"/>
      <c r="P653" s="98"/>
      <c r="Q653" s="98"/>
      <c r="R653" s="98"/>
      <c r="S653" s="98"/>
      <c r="T653" s="98"/>
      <c r="U653" s="98"/>
      <c r="V653" s="98"/>
      <c r="W653" s="98"/>
      <c r="X653" s="98"/>
      <c r="Y653" s="98"/>
      <c r="Z653" s="98"/>
    </row>
    <row r="654" spans="1:26" ht="12.75" customHeight="1" x14ac:dyDescent="0.2">
      <c r="A654" s="98"/>
      <c r="B654" s="98"/>
      <c r="C654" s="98"/>
      <c r="D654" s="98"/>
      <c r="E654" s="98"/>
      <c r="F654" s="98"/>
      <c r="G654" s="98"/>
      <c r="H654" s="98"/>
      <c r="I654" s="98"/>
      <c r="J654" s="98"/>
      <c r="K654" s="98"/>
      <c r="L654" s="98"/>
      <c r="M654" s="98"/>
      <c r="N654" s="98"/>
      <c r="O654" s="98"/>
      <c r="P654" s="98"/>
      <c r="Q654" s="98"/>
      <c r="R654" s="98"/>
      <c r="S654" s="98"/>
      <c r="T654" s="98"/>
      <c r="U654" s="98"/>
      <c r="V654" s="98"/>
      <c r="W654" s="98"/>
      <c r="X654" s="98"/>
      <c r="Y654" s="98"/>
      <c r="Z654" s="98"/>
    </row>
    <row r="655" spans="1:26" ht="12.75" customHeight="1" x14ac:dyDescent="0.2">
      <c r="A655" s="98"/>
      <c r="B655" s="98"/>
      <c r="C655" s="98"/>
      <c r="D655" s="98"/>
      <c r="E655" s="98"/>
      <c r="F655" s="98"/>
      <c r="G655" s="98"/>
      <c r="H655" s="98"/>
      <c r="I655" s="98"/>
      <c r="J655" s="98"/>
      <c r="K655" s="98"/>
      <c r="L655" s="98"/>
      <c r="M655" s="98"/>
      <c r="N655" s="98"/>
      <c r="O655" s="98"/>
      <c r="P655" s="98"/>
      <c r="Q655" s="98"/>
      <c r="R655" s="98"/>
      <c r="S655" s="98"/>
      <c r="T655" s="98"/>
      <c r="U655" s="98"/>
      <c r="V655" s="98"/>
      <c r="W655" s="98"/>
      <c r="X655" s="98"/>
      <c r="Y655" s="98"/>
      <c r="Z655" s="98"/>
    </row>
    <row r="656" spans="1:26" ht="12.75" customHeight="1" x14ac:dyDescent="0.2">
      <c r="A656" s="98"/>
      <c r="B656" s="98"/>
      <c r="C656" s="98"/>
      <c r="D656" s="98"/>
      <c r="E656" s="98"/>
      <c r="F656" s="98"/>
      <c r="G656" s="98"/>
      <c r="H656" s="98"/>
      <c r="I656" s="98"/>
      <c r="J656" s="98"/>
      <c r="K656" s="98"/>
      <c r="L656" s="98"/>
      <c r="M656" s="98"/>
      <c r="N656" s="98"/>
      <c r="O656" s="98"/>
      <c r="P656" s="98"/>
      <c r="Q656" s="98"/>
      <c r="R656" s="98"/>
      <c r="S656" s="98"/>
      <c r="T656" s="98"/>
      <c r="U656" s="98"/>
      <c r="V656" s="98"/>
      <c r="W656" s="98"/>
      <c r="X656" s="98"/>
      <c r="Y656" s="98"/>
      <c r="Z656" s="98"/>
    </row>
    <row r="657" spans="1:26" ht="12.75" customHeight="1" x14ac:dyDescent="0.2">
      <c r="A657" s="98"/>
      <c r="B657" s="98"/>
      <c r="C657" s="98"/>
      <c r="D657" s="98"/>
      <c r="E657" s="98"/>
      <c r="F657" s="98"/>
      <c r="G657" s="98"/>
      <c r="H657" s="98"/>
      <c r="I657" s="98"/>
      <c r="J657" s="98"/>
      <c r="K657" s="98"/>
      <c r="L657" s="98"/>
      <c r="M657" s="98"/>
      <c r="N657" s="98"/>
      <c r="O657" s="98"/>
      <c r="P657" s="98"/>
      <c r="Q657" s="98"/>
      <c r="R657" s="98"/>
      <c r="S657" s="98"/>
      <c r="T657" s="98"/>
      <c r="U657" s="98"/>
      <c r="V657" s="98"/>
      <c r="W657" s="98"/>
      <c r="X657" s="98"/>
      <c r="Y657" s="98"/>
      <c r="Z657" s="98"/>
    </row>
    <row r="658" spans="1:26" ht="12.75" customHeight="1" x14ac:dyDescent="0.2">
      <c r="A658" s="98"/>
      <c r="B658" s="98"/>
      <c r="C658" s="98"/>
      <c r="D658" s="98"/>
      <c r="E658" s="98"/>
      <c r="F658" s="98"/>
      <c r="G658" s="98"/>
      <c r="H658" s="98"/>
      <c r="I658" s="98"/>
      <c r="J658" s="98"/>
      <c r="K658" s="98"/>
      <c r="L658" s="98"/>
      <c r="M658" s="98"/>
      <c r="N658" s="98"/>
      <c r="O658" s="98"/>
      <c r="P658" s="98"/>
      <c r="Q658" s="98"/>
      <c r="R658" s="98"/>
      <c r="S658" s="98"/>
      <c r="T658" s="98"/>
      <c r="U658" s="98"/>
      <c r="V658" s="98"/>
      <c r="W658" s="98"/>
      <c r="X658" s="98"/>
      <c r="Y658" s="98"/>
      <c r="Z658" s="98"/>
    </row>
    <row r="659" spans="1:26" ht="12.75" customHeight="1" x14ac:dyDescent="0.2">
      <c r="A659" s="98"/>
      <c r="B659" s="98"/>
      <c r="C659" s="98"/>
      <c r="D659" s="98"/>
      <c r="E659" s="98"/>
      <c r="F659" s="98"/>
      <c r="G659" s="98"/>
      <c r="H659" s="98"/>
      <c r="I659" s="98"/>
      <c r="J659" s="98"/>
      <c r="K659" s="98"/>
      <c r="L659" s="98"/>
      <c r="M659" s="98"/>
      <c r="N659" s="98"/>
      <c r="O659" s="98"/>
      <c r="P659" s="98"/>
      <c r="Q659" s="98"/>
      <c r="R659" s="98"/>
      <c r="S659" s="98"/>
      <c r="T659" s="98"/>
      <c r="U659" s="98"/>
      <c r="V659" s="98"/>
      <c r="W659" s="98"/>
      <c r="X659" s="98"/>
      <c r="Y659" s="98"/>
      <c r="Z659" s="98"/>
    </row>
    <row r="660" spans="1:26" ht="12.75" customHeight="1" x14ac:dyDescent="0.2">
      <c r="A660" s="98"/>
      <c r="B660" s="98"/>
      <c r="C660" s="98"/>
      <c r="D660" s="98"/>
      <c r="E660" s="98"/>
      <c r="F660" s="98"/>
      <c r="G660" s="98"/>
      <c r="H660" s="98"/>
      <c r="I660" s="98"/>
      <c r="J660" s="98"/>
      <c r="K660" s="98"/>
      <c r="L660" s="98"/>
      <c r="M660" s="98"/>
      <c r="N660" s="98"/>
      <c r="O660" s="98"/>
      <c r="P660" s="98"/>
      <c r="Q660" s="98"/>
      <c r="R660" s="98"/>
      <c r="S660" s="98"/>
      <c r="T660" s="98"/>
      <c r="U660" s="98"/>
      <c r="V660" s="98"/>
      <c r="W660" s="98"/>
      <c r="X660" s="98"/>
      <c r="Y660" s="98"/>
      <c r="Z660" s="98"/>
    </row>
    <row r="661" spans="1:26" ht="12.75" customHeight="1" x14ac:dyDescent="0.2">
      <c r="A661" s="98"/>
      <c r="B661" s="98"/>
      <c r="C661" s="98"/>
      <c r="D661" s="98"/>
      <c r="E661" s="98"/>
      <c r="F661" s="98"/>
      <c r="G661" s="98"/>
      <c r="H661" s="98"/>
      <c r="I661" s="98"/>
      <c r="J661" s="98"/>
      <c r="K661" s="98"/>
      <c r="L661" s="98"/>
      <c r="M661" s="98"/>
      <c r="N661" s="98"/>
      <c r="O661" s="98"/>
      <c r="P661" s="98"/>
      <c r="Q661" s="98"/>
      <c r="R661" s="98"/>
      <c r="S661" s="98"/>
      <c r="T661" s="98"/>
      <c r="U661" s="98"/>
      <c r="V661" s="98"/>
      <c r="W661" s="98"/>
      <c r="X661" s="98"/>
      <c r="Y661" s="98"/>
      <c r="Z661" s="98"/>
    </row>
    <row r="662" spans="1:26" ht="12.75" customHeight="1" x14ac:dyDescent="0.2">
      <c r="A662" s="98"/>
      <c r="B662" s="98"/>
      <c r="C662" s="98"/>
      <c r="D662" s="98"/>
      <c r="E662" s="98"/>
      <c r="F662" s="98"/>
      <c r="G662" s="98"/>
      <c r="H662" s="98"/>
      <c r="I662" s="98"/>
      <c r="J662" s="98"/>
      <c r="K662" s="98"/>
      <c r="L662" s="98"/>
      <c r="M662" s="98"/>
      <c r="N662" s="98"/>
      <c r="O662" s="98"/>
      <c r="P662" s="98"/>
      <c r="Q662" s="98"/>
      <c r="R662" s="98"/>
      <c r="S662" s="98"/>
      <c r="T662" s="98"/>
      <c r="U662" s="98"/>
      <c r="V662" s="98"/>
      <c r="W662" s="98"/>
      <c r="X662" s="98"/>
      <c r="Y662" s="98"/>
      <c r="Z662" s="98"/>
    </row>
    <row r="663" spans="1:26" ht="12.75" customHeight="1" x14ac:dyDescent="0.2">
      <c r="A663" s="98"/>
      <c r="B663" s="98"/>
      <c r="C663" s="98"/>
      <c r="D663" s="98"/>
      <c r="E663" s="98"/>
      <c r="F663" s="98"/>
      <c r="G663" s="98"/>
      <c r="H663" s="98"/>
      <c r="I663" s="98"/>
      <c r="J663" s="98"/>
      <c r="K663" s="98"/>
      <c r="L663" s="98"/>
      <c r="M663" s="98"/>
      <c r="N663" s="98"/>
      <c r="O663" s="98"/>
      <c r="P663" s="98"/>
      <c r="Q663" s="98"/>
      <c r="R663" s="98"/>
      <c r="S663" s="98"/>
      <c r="T663" s="98"/>
      <c r="U663" s="98"/>
      <c r="V663" s="98"/>
      <c r="W663" s="98"/>
      <c r="X663" s="98"/>
      <c r="Y663" s="98"/>
      <c r="Z663" s="98"/>
    </row>
    <row r="664" spans="1:26" ht="12.75" customHeight="1" x14ac:dyDescent="0.2">
      <c r="A664" s="98"/>
      <c r="B664" s="98"/>
      <c r="C664" s="98"/>
      <c r="D664" s="98"/>
      <c r="E664" s="98"/>
      <c r="F664" s="98"/>
      <c r="G664" s="98"/>
      <c r="H664" s="98"/>
      <c r="I664" s="98"/>
      <c r="J664" s="98"/>
      <c r="K664" s="98"/>
      <c r="L664" s="98"/>
      <c r="M664" s="98"/>
      <c r="N664" s="98"/>
      <c r="O664" s="98"/>
      <c r="P664" s="98"/>
      <c r="Q664" s="98"/>
      <c r="R664" s="98"/>
      <c r="S664" s="98"/>
      <c r="T664" s="98"/>
      <c r="U664" s="98"/>
      <c r="V664" s="98"/>
      <c r="W664" s="98"/>
      <c r="X664" s="98"/>
      <c r="Y664" s="98"/>
      <c r="Z664" s="98"/>
    </row>
    <row r="665" spans="1:26" ht="12.75" customHeight="1" x14ac:dyDescent="0.2">
      <c r="A665" s="98"/>
      <c r="B665" s="98"/>
      <c r="C665" s="98"/>
      <c r="D665" s="98"/>
      <c r="E665" s="98"/>
      <c r="F665" s="98"/>
      <c r="G665" s="98"/>
      <c r="H665" s="98"/>
      <c r="I665" s="98"/>
      <c r="J665" s="98"/>
      <c r="K665" s="98"/>
      <c r="L665" s="98"/>
      <c r="M665" s="98"/>
      <c r="N665" s="98"/>
      <c r="O665" s="98"/>
      <c r="P665" s="98"/>
      <c r="Q665" s="98"/>
      <c r="R665" s="98"/>
      <c r="S665" s="98"/>
      <c r="T665" s="98"/>
      <c r="U665" s="98"/>
      <c r="V665" s="98"/>
      <c r="W665" s="98"/>
      <c r="X665" s="98"/>
      <c r="Y665" s="98"/>
      <c r="Z665" s="98"/>
    </row>
    <row r="666" spans="1:26" ht="12.75" customHeight="1" x14ac:dyDescent="0.2">
      <c r="A666" s="98"/>
      <c r="B666" s="98"/>
      <c r="C666" s="98"/>
      <c r="D666" s="98"/>
      <c r="E666" s="98"/>
      <c r="F666" s="98"/>
      <c r="G666" s="98"/>
      <c r="H666" s="98"/>
      <c r="I666" s="98"/>
      <c r="J666" s="98"/>
      <c r="K666" s="98"/>
      <c r="L666" s="98"/>
      <c r="M666" s="98"/>
      <c r="N666" s="98"/>
      <c r="O666" s="98"/>
      <c r="P666" s="98"/>
      <c r="Q666" s="98"/>
      <c r="R666" s="98"/>
      <c r="S666" s="98"/>
      <c r="T666" s="98"/>
      <c r="U666" s="98"/>
      <c r="V666" s="98"/>
      <c r="W666" s="98"/>
      <c r="X666" s="98"/>
      <c r="Y666" s="98"/>
      <c r="Z666" s="98"/>
    </row>
    <row r="667" spans="1:26" ht="12.75" customHeight="1" x14ac:dyDescent="0.2">
      <c r="A667" s="98"/>
      <c r="B667" s="98"/>
      <c r="C667" s="98"/>
      <c r="D667" s="98"/>
      <c r="E667" s="98"/>
      <c r="F667" s="98"/>
      <c r="G667" s="98"/>
      <c r="H667" s="98"/>
      <c r="I667" s="98"/>
      <c r="J667" s="98"/>
      <c r="K667" s="98"/>
      <c r="L667" s="98"/>
      <c r="M667" s="98"/>
      <c r="N667" s="98"/>
      <c r="O667" s="98"/>
      <c r="P667" s="98"/>
      <c r="Q667" s="98"/>
      <c r="R667" s="98"/>
      <c r="S667" s="98"/>
      <c r="T667" s="98"/>
      <c r="U667" s="98"/>
      <c r="V667" s="98"/>
      <c r="W667" s="98"/>
      <c r="X667" s="98"/>
      <c r="Y667" s="98"/>
      <c r="Z667" s="98"/>
    </row>
    <row r="668" spans="1:26" ht="12.75" customHeight="1" x14ac:dyDescent="0.2">
      <c r="A668" s="98"/>
      <c r="B668" s="98"/>
      <c r="C668" s="98"/>
      <c r="D668" s="98"/>
      <c r="E668" s="98"/>
      <c r="F668" s="98"/>
      <c r="G668" s="98"/>
      <c r="H668" s="98"/>
      <c r="I668" s="98"/>
      <c r="J668" s="98"/>
      <c r="K668" s="98"/>
      <c r="L668" s="98"/>
      <c r="M668" s="98"/>
      <c r="N668" s="98"/>
      <c r="O668" s="98"/>
      <c r="P668" s="98"/>
      <c r="Q668" s="98"/>
      <c r="R668" s="98"/>
      <c r="S668" s="98"/>
      <c r="T668" s="98"/>
      <c r="U668" s="98"/>
      <c r="V668" s="98"/>
      <c r="W668" s="98"/>
      <c r="X668" s="98"/>
      <c r="Y668" s="98"/>
      <c r="Z668" s="98"/>
    </row>
    <row r="669" spans="1:26" ht="12.75" customHeight="1" x14ac:dyDescent="0.2">
      <c r="A669" s="98"/>
      <c r="B669" s="98"/>
      <c r="C669" s="98"/>
      <c r="D669" s="98"/>
      <c r="E669" s="98"/>
      <c r="F669" s="98"/>
      <c r="G669" s="98"/>
      <c r="H669" s="98"/>
      <c r="I669" s="98"/>
      <c r="J669" s="98"/>
      <c r="K669" s="98"/>
      <c r="L669" s="98"/>
      <c r="M669" s="98"/>
      <c r="N669" s="98"/>
      <c r="O669" s="98"/>
      <c r="P669" s="98"/>
      <c r="Q669" s="98"/>
      <c r="R669" s="98"/>
      <c r="S669" s="98"/>
      <c r="T669" s="98"/>
      <c r="U669" s="98"/>
      <c r="V669" s="98"/>
      <c r="W669" s="98"/>
      <c r="X669" s="98"/>
      <c r="Y669" s="98"/>
      <c r="Z669" s="98"/>
    </row>
    <row r="670" spans="1:26" ht="12.75" customHeight="1" x14ac:dyDescent="0.2">
      <c r="A670" s="98"/>
      <c r="B670" s="98"/>
      <c r="C670" s="98"/>
      <c r="D670" s="98"/>
      <c r="E670" s="98"/>
      <c r="F670" s="98"/>
      <c r="G670" s="98"/>
      <c r="H670" s="98"/>
      <c r="I670" s="98"/>
      <c r="J670" s="98"/>
      <c r="K670" s="98"/>
      <c r="L670" s="98"/>
      <c r="M670" s="98"/>
      <c r="N670" s="98"/>
      <c r="O670" s="98"/>
      <c r="P670" s="98"/>
      <c r="Q670" s="98"/>
      <c r="R670" s="98"/>
      <c r="S670" s="98"/>
      <c r="T670" s="98"/>
      <c r="U670" s="98"/>
      <c r="V670" s="98"/>
      <c r="W670" s="98"/>
      <c r="X670" s="98"/>
      <c r="Y670" s="98"/>
      <c r="Z670" s="98"/>
    </row>
    <row r="671" spans="1:26" ht="12.75" customHeight="1" x14ac:dyDescent="0.2">
      <c r="A671" s="98"/>
      <c r="B671" s="98"/>
      <c r="C671" s="98"/>
      <c r="D671" s="98"/>
      <c r="E671" s="98"/>
      <c r="F671" s="98"/>
      <c r="G671" s="98"/>
      <c r="H671" s="98"/>
      <c r="I671" s="98"/>
      <c r="J671" s="98"/>
      <c r="K671" s="98"/>
      <c r="L671" s="98"/>
      <c r="M671" s="98"/>
      <c r="N671" s="98"/>
      <c r="O671" s="98"/>
      <c r="P671" s="98"/>
      <c r="Q671" s="98"/>
      <c r="R671" s="98"/>
      <c r="S671" s="98"/>
      <c r="T671" s="98"/>
      <c r="U671" s="98"/>
      <c r="V671" s="98"/>
      <c r="W671" s="98"/>
      <c r="X671" s="98"/>
      <c r="Y671" s="98"/>
      <c r="Z671" s="98"/>
    </row>
    <row r="672" spans="1:26" ht="12.75" customHeight="1" x14ac:dyDescent="0.2">
      <c r="A672" s="98"/>
      <c r="B672" s="98"/>
      <c r="C672" s="98"/>
      <c r="D672" s="98"/>
      <c r="E672" s="98"/>
      <c r="F672" s="98"/>
      <c r="G672" s="98"/>
      <c r="H672" s="98"/>
      <c r="I672" s="98"/>
      <c r="J672" s="98"/>
      <c r="K672" s="98"/>
      <c r="L672" s="98"/>
      <c r="M672" s="98"/>
      <c r="N672" s="98"/>
      <c r="O672" s="98"/>
      <c r="P672" s="98"/>
      <c r="Q672" s="98"/>
      <c r="R672" s="98"/>
      <c r="S672" s="98"/>
      <c r="T672" s="98"/>
      <c r="U672" s="98"/>
      <c r="V672" s="98"/>
      <c r="W672" s="98"/>
      <c r="X672" s="98"/>
      <c r="Y672" s="98"/>
      <c r="Z672" s="98"/>
    </row>
    <row r="673" spans="1:26" ht="12.75" customHeight="1" x14ac:dyDescent="0.2">
      <c r="A673" s="98"/>
      <c r="B673" s="98"/>
      <c r="C673" s="98"/>
      <c r="D673" s="98"/>
      <c r="E673" s="98"/>
      <c r="F673" s="98"/>
      <c r="G673" s="98"/>
      <c r="H673" s="98"/>
      <c r="I673" s="98"/>
      <c r="J673" s="98"/>
      <c r="K673" s="98"/>
      <c r="L673" s="98"/>
      <c r="M673" s="98"/>
      <c r="N673" s="98"/>
      <c r="O673" s="98"/>
      <c r="P673" s="98"/>
      <c r="Q673" s="98"/>
      <c r="R673" s="98"/>
      <c r="S673" s="98"/>
      <c r="T673" s="98"/>
      <c r="U673" s="98"/>
      <c r="V673" s="98"/>
      <c r="W673" s="98"/>
      <c r="X673" s="98"/>
      <c r="Y673" s="98"/>
      <c r="Z673" s="98"/>
    </row>
    <row r="674" spans="1:26" ht="12.75" customHeight="1" x14ac:dyDescent="0.2">
      <c r="A674" s="98"/>
      <c r="B674" s="98"/>
      <c r="C674" s="98"/>
      <c r="D674" s="98"/>
      <c r="E674" s="98"/>
      <c r="F674" s="98"/>
      <c r="G674" s="98"/>
      <c r="H674" s="98"/>
      <c r="I674" s="98"/>
      <c r="J674" s="98"/>
      <c r="K674" s="98"/>
      <c r="L674" s="98"/>
      <c r="M674" s="98"/>
      <c r="N674" s="98"/>
      <c r="O674" s="98"/>
      <c r="P674" s="98"/>
      <c r="Q674" s="98"/>
      <c r="R674" s="98"/>
      <c r="S674" s="98"/>
      <c r="T674" s="98"/>
      <c r="U674" s="98"/>
      <c r="V674" s="98"/>
      <c r="W674" s="98"/>
      <c r="X674" s="98"/>
      <c r="Y674" s="98"/>
      <c r="Z674" s="98"/>
    </row>
    <row r="675" spans="1:26" ht="12.75" customHeight="1" x14ac:dyDescent="0.2">
      <c r="A675" s="98"/>
      <c r="B675" s="98"/>
      <c r="C675" s="98"/>
      <c r="D675" s="98"/>
      <c r="E675" s="98"/>
      <c r="F675" s="98"/>
      <c r="G675" s="98"/>
      <c r="H675" s="98"/>
      <c r="I675" s="98"/>
      <c r="J675" s="98"/>
      <c r="K675" s="98"/>
      <c r="L675" s="98"/>
      <c r="M675" s="98"/>
      <c r="N675" s="98"/>
      <c r="O675" s="98"/>
      <c r="P675" s="98"/>
      <c r="Q675" s="98"/>
      <c r="R675" s="98"/>
      <c r="S675" s="98"/>
      <c r="T675" s="98"/>
      <c r="U675" s="98"/>
      <c r="V675" s="98"/>
      <c r="W675" s="98"/>
      <c r="X675" s="98"/>
      <c r="Y675" s="98"/>
      <c r="Z675" s="98"/>
    </row>
    <row r="676" spans="1:26" ht="12.75" customHeight="1" x14ac:dyDescent="0.2">
      <c r="A676" s="98"/>
      <c r="B676" s="98"/>
      <c r="C676" s="98"/>
      <c r="D676" s="98"/>
      <c r="E676" s="98"/>
      <c r="F676" s="98"/>
      <c r="G676" s="98"/>
      <c r="H676" s="98"/>
      <c r="I676" s="98"/>
      <c r="J676" s="98"/>
      <c r="K676" s="98"/>
      <c r="L676" s="98"/>
      <c r="M676" s="98"/>
      <c r="N676" s="98"/>
      <c r="O676" s="98"/>
      <c r="P676" s="98"/>
      <c r="Q676" s="98"/>
      <c r="R676" s="98"/>
      <c r="S676" s="98"/>
      <c r="T676" s="98"/>
      <c r="U676" s="98"/>
      <c r="V676" s="98"/>
      <c r="W676" s="98"/>
      <c r="X676" s="98"/>
      <c r="Y676" s="98"/>
      <c r="Z676" s="98"/>
    </row>
    <row r="677" spans="1:26" ht="12.75" customHeight="1" x14ac:dyDescent="0.2">
      <c r="A677" s="98"/>
      <c r="B677" s="98"/>
      <c r="C677" s="98"/>
      <c r="D677" s="98"/>
      <c r="E677" s="98"/>
      <c r="F677" s="98"/>
      <c r="G677" s="98"/>
      <c r="H677" s="98"/>
      <c r="I677" s="98"/>
      <c r="J677" s="98"/>
      <c r="K677" s="98"/>
      <c r="L677" s="98"/>
      <c r="M677" s="98"/>
      <c r="N677" s="98"/>
      <c r="O677" s="98"/>
      <c r="P677" s="98"/>
      <c r="Q677" s="98"/>
      <c r="R677" s="98"/>
      <c r="S677" s="98"/>
      <c r="T677" s="98"/>
      <c r="U677" s="98"/>
      <c r="V677" s="98"/>
      <c r="W677" s="98"/>
      <c r="X677" s="98"/>
      <c r="Y677" s="98"/>
      <c r="Z677" s="98"/>
    </row>
    <row r="678" spans="1:26" ht="12.75" customHeight="1" x14ac:dyDescent="0.2">
      <c r="A678" s="98"/>
      <c r="B678" s="98"/>
      <c r="C678" s="98"/>
      <c r="D678" s="98"/>
      <c r="E678" s="98"/>
      <c r="F678" s="98"/>
      <c r="G678" s="98"/>
      <c r="H678" s="98"/>
      <c r="I678" s="98"/>
      <c r="J678" s="98"/>
      <c r="K678" s="98"/>
      <c r="L678" s="98"/>
      <c r="M678" s="98"/>
      <c r="N678" s="98"/>
      <c r="O678" s="98"/>
      <c r="P678" s="98"/>
      <c r="Q678" s="98"/>
      <c r="R678" s="98"/>
      <c r="S678" s="98"/>
      <c r="T678" s="98"/>
      <c r="U678" s="98"/>
      <c r="V678" s="98"/>
      <c r="W678" s="98"/>
      <c r="X678" s="98"/>
      <c r="Y678" s="98"/>
      <c r="Z678" s="98"/>
    </row>
    <row r="679" spans="1:26" ht="12.75" customHeight="1" x14ac:dyDescent="0.2">
      <c r="A679" s="98"/>
      <c r="B679" s="98"/>
      <c r="C679" s="98"/>
      <c r="D679" s="98"/>
      <c r="E679" s="98"/>
      <c r="F679" s="98"/>
      <c r="G679" s="98"/>
      <c r="H679" s="98"/>
      <c r="I679" s="98"/>
      <c r="J679" s="98"/>
      <c r="K679" s="98"/>
      <c r="L679" s="98"/>
      <c r="M679" s="98"/>
      <c r="N679" s="98"/>
      <c r="O679" s="98"/>
      <c r="P679" s="98"/>
      <c r="Q679" s="98"/>
      <c r="R679" s="98"/>
      <c r="S679" s="98"/>
      <c r="T679" s="98"/>
      <c r="U679" s="98"/>
      <c r="V679" s="98"/>
      <c r="W679" s="98"/>
      <c r="X679" s="98"/>
      <c r="Y679" s="98"/>
      <c r="Z679" s="98"/>
    </row>
    <row r="680" spans="1:26" ht="12.75" customHeight="1" x14ac:dyDescent="0.2">
      <c r="A680" s="98"/>
      <c r="B680" s="98"/>
      <c r="C680" s="98"/>
      <c r="D680" s="98"/>
      <c r="E680" s="98"/>
      <c r="F680" s="98"/>
      <c r="G680" s="98"/>
      <c r="H680" s="98"/>
      <c r="I680" s="98"/>
      <c r="J680" s="98"/>
      <c r="K680" s="98"/>
      <c r="L680" s="98"/>
      <c r="M680" s="98"/>
      <c r="N680" s="98"/>
      <c r="O680" s="98"/>
      <c r="P680" s="98"/>
      <c r="Q680" s="98"/>
      <c r="R680" s="98"/>
      <c r="S680" s="98"/>
      <c r="T680" s="98"/>
      <c r="U680" s="98"/>
      <c r="V680" s="98"/>
      <c r="W680" s="98"/>
      <c r="X680" s="98"/>
      <c r="Y680" s="98"/>
      <c r="Z680" s="98"/>
    </row>
    <row r="681" spans="1:26" ht="12.75" customHeight="1" x14ac:dyDescent="0.2">
      <c r="A681" s="98"/>
      <c r="B681" s="98"/>
      <c r="C681" s="98"/>
      <c r="D681" s="98"/>
      <c r="E681" s="98"/>
      <c r="F681" s="98"/>
      <c r="G681" s="98"/>
      <c r="H681" s="98"/>
      <c r="I681" s="98"/>
      <c r="J681" s="98"/>
      <c r="K681" s="98"/>
      <c r="L681" s="98"/>
      <c r="M681" s="98"/>
      <c r="N681" s="98"/>
      <c r="O681" s="98"/>
      <c r="P681" s="98"/>
      <c r="Q681" s="98"/>
      <c r="R681" s="98"/>
      <c r="S681" s="98"/>
      <c r="T681" s="98"/>
      <c r="U681" s="98"/>
      <c r="V681" s="98"/>
      <c r="W681" s="98"/>
      <c r="X681" s="98"/>
      <c r="Y681" s="98"/>
      <c r="Z681" s="98"/>
    </row>
    <row r="682" spans="1:26" ht="12.75" customHeight="1" x14ac:dyDescent="0.2">
      <c r="A682" s="98"/>
      <c r="B682" s="98"/>
      <c r="C682" s="98"/>
      <c r="D682" s="98"/>
      <c r="E682" s="98"/>
      <c r="F682" s="98"/>
      <c r="G682" s="98"/>
      <c r="H682" s="98"/>
      <c r="I682" s="98"/>
      <c r="J682" s="98"/>
      <c r="K682" s="98"/>
      <c r="L682" s="98"/>
      <c r="M682" s="98"/>
      <c r="N682" s="98"/>
      <c r="O682" s="98"/>
      <c r="P682" s="98"/>
      <c r="Q682" s="98"/>
      <c r="R682" s="98"/>
      <c r="S682" s="98"/>
      <c r="T682" s="98"/>
      <c r="U682" s="98"/>
      <c r="V682" s="98"/>
      <c r="W682" s="98"/>
      <c r="X682" s="98"/>
      <c r="Y682" s="98"/>
      <c r="Z682" s="98"/>
    </row>
    <row r="683" spans="1:26" ht="12.75" customHeight="1" x14ac:dyDescent="0.2">
      <c r="A683" s="98"/>
      <c r="B683" s="98"/>
      <c r="C683" s="98"/>
      <c r="D683" s="98"/>
      <c r="E683" s="98"/>
      <c r="F683" s="98"/>
      <c r="G683" s="98"/>
      <c r="H683" s="98"/>
      <c r="I683" s="98"/>
      <c r="J683" s="98"/>
      <c r="K683" s="98"/>
      <c r="L683" s="98"/>
      <c r="M683" s="98"/>
      <c r="N683" s="98"/>
      <c r="O683" s="98"/>
      <c r="P683" s="98"/>
      <c r="Q683" s="98"/>
      <c r="R683" s="98"/>
      <c r="S683" s="98"/>
      <c r="T683" s="98"/>
      <c r="U683" s="98"/>
      <c r="V683" s="98"/>
      <c r="W683" s="98"/>
      <c r="X683" s="98"/>
      <c r="Y683" s="98"/>
      <c r="Z683" s="98"/>
    </row>
    <row r="684" spans="1:26" ht="12.75" customHeight="1" x14ac:dyDescent="0.2">
      <c r="A684" s="98"/>
      <c r="B684" s="98"/>
      <c r="C684" s="98"/>
      <c r="D684" s="98"/>
      <c r="E684" s="98"/>
      <c r="F684" s="98"/>
      <c r="G684" s="98"/>
      <c r="H684" s="98"/>
      <c r="I684" s="98"/>
      <c r="J684" s="98"/>
      <c r="K684" s="98"/>
      <c r="L684" s="98"/>
      <c r="M684" s="98"/>
      <c r="N684" s="98"/>
      <c r="O684" s="98"/>
      <c r="P684" s="98"/>
      <c r="Q684" s="98"/>
      <c r="R684" s="98"/>
      <c r="S684" s="98"/>
      <c r="T684" s="98"/>
      <c r="U684" s="98"/>
      <c r="V684" s="98"/>
      <c r="W684" s="98"/>
      <c r="X684" s="98"/>
      <c r="Y684" s="98"/>
      <c r="Z684" s="98"/>
    </row>
    <row r="685" spans="1:26" ht="12.75" customHeight="1" x14ac:dyDescent="0.2">
      <c r="A685" s="98"/>
      <c r="B685" s="98"/>
      <c r="C685" s="98"/>
      <c r="D685" s="98"/>
      <c r="E685" s="98"/>
      <c r="F685" s="98"/>
      <c r="G685" s="98"/>
      <c r="H685" s="98"/>
      <c r="I685" s="98"/>
      <c r="J685" s="98"/>
      <c r="K685" s="98"/>
      <c r="L685" s="98"/>
      <c r="M685" s="98"/>
      <c r="N685" s="98"/>
      <c r="O685" s="98"/>
      <c r="P685" s="98"/>
      <c r="Q685" s="98"/>
      <c r="R685" s="98"/>
      <c r="S685" s="98"/>
      <c r="T685" s="98"/>
      <c r="U685" s="98"/>
      <c r="V685" s="98"/>
      <c r="W685" s="98"/>
      <c r="X685" s="98"/>
      <c r="Y685" s="98"/>
      <c r="Z685" s="98"/>
    </row>
    <row r="686" spans="1:26" ht="12.75" customHeight="1" x14ac:dyDescent="0.2">
      <c r="A686" s="98"/>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row>
    <row r="687" spans="1:26" ht="12.75" customHeight="1" x14ac:dyDescent="0.2">
      <c r="A687" s="98"/>
      <c r="B687" s="98"/>
      <c r="C687" s="98"/>
      <c r="D687" s="98"/>
      <c r="E687" s="98"/>
      <c r="F687" s="98"/>
      <c r="G687" s="98"/>
      <c r="H687" s="98"/>
      <c r="I687" s="98"/>
      <c r="J687" s="98"/>
      <c r="K687" s="98"/>
      <c r="L687" s="98"/>
      <c r="M687" s="98"/>
      <c r="N687" s="98"/>
      <c r="O687" s="98"/>
      <c r="P687" s="98"/>
      <c r="Q687" s="98"/>
      <c r="R687" s="98"/>
      <c r="S687" s="98"/>
      <c r="T687" s="98"/>
      <c r="U687" s="98"/>
      <c r="V687" s="98"/>
      <c r="W687" s="98"/>
      <c r="X687" s="98"/>
      <c r="Y687" s="98"/>
      <c r="Z687" s="98"/>
    </row>
    <row r="688" spans="1:26" ht="12.75" customHeight="1" x14ac:dyDescent="0.2">
      <c r="A688" s="98"/>
      <c r="B688" s="98"/>
      <c r="C688" s="98"/>
      <c r="D688" s="98"/>
      <c r="E688" s="98"/>
      <c r="F688" s="98"/>
      <c r="G688" s="98"/>
      <c r="H688" s="98"/>
      <c r="I688" s="98"/>
      <c r="J688" s="98"/>
      <c r="K688" s="98"/>
      <c r="L688" s="98"/>
      <c r="M688" s="98"/>
      <c r="N688" s="98"/>
      <c r="O688" s="98"/>
      <c r="P688" s="98"/>
      <c r="Q688" s="98"/>
      <c r="R688" s="98"/>
      <c r="S688" s="98"/>
      <c r="T688" s="98"/>
      <c r="U688" s="98"/>
      <c r="V688" s="98"/>
      <c r="W688" s="98"/>
      <c r="X688" s="98"/>
      <c r="Y688" s="98"/>
      <c r="Z688" s="98"/>
    </row>
    <row r="689" spans="1:26" ht="12.75" customHeight="1" x14ac:dyDescent="0.2">
      <c r="A689" s="98"/>
      <c r="B689" s="98"/>
      <c r="C689" s="98"/>
      <c r="D689" s="98"/>
      <c r="E689" s="98"/>
      <c r="F689" s="98"/>
      <c r="G689" s="98"/>
      <c r="H689" s="98"/>
      <c r="I689" s="98"/>
      <c r="J689" s="98"/>
      <c r="K689" s="98"/>
      <c r="L689" s="98"/>
      <c r="M689" s="98"/>
      <c r="N689" s="98"/>
      <c r="O689" s="98"/>
      <c r="P689" s="98"/>
      <c r="Q689" s="98"/>
      <c r="R689" s="98"/>
      <c r="S689" s="98"/>
      <c r="T689" s="98"/>
      <c r="U689" s="98"/>
      <c r="V689" s="98"/>
      <c r="W689" s="98"/>
      <c r="X689" s="98"/>
      <c r="Y689" s="98"/>
      <c r="Z689" s="98"/>
    </row>
    <row r="690" spans="1:26" ht="12.75" customHeight="1" x14ac:dyDescent="0.2">
      <c r="A690" s="98"/>
      <c r="B690" s="98"/>
      <c r="C690" s="98"/>
      <c r="D690" s="98"/>
      <c r="E690" s="98"/>
      <c r="F690" s="98"/>
      <c r="G690" s="98"/>
      <c r="H690" s="98"/>
      <c r="I690" s="98"/>
      <c r="J690" s="98"/>
      <c r="K690" s="98"/>
      <c r="L690" s="98"/>
      <c r="M690" s="98"/>
      <c r="N690" s="98"/>
      <c r="O690" s="98"/>
      <c r="P690" s="98"/>
      <c r="Q690" s="98"/>
      <c r="R690" s="98"/>
      <c r="S690" s="98"/>
      <c r="T690" s="98"/>
      <c r="U690" s="98"/>
      <c r="V690" s="98"/>
      <c r="W690" s="98"/>
      <c r="X690" s="98"/>
      <c r="Y690" s="98"/>
      <c r="Z690" s="98"/>
    </row>
    <row r="691" spans="1:26" ht="12.75" customHeight="1" x14ac:dyDescent="0.2">
      <c r="A691" s="98"/>
      <c r="B691" s="98"/>
      <c r="C691" s="98"/>
      <c r="D691" s="98"/>
      <c r="E691" s="98"/>
      <c r="F691" s="98"/>
      <c r="G691" s="98"/>
      <c r="H691" s="98"/>
      <c r="I691" s="98"/>
      <c r="J691" s="98"/>
      <c r="K691" s="98"/>
      <c r="L691" s="98"/>
      <c r="M691" s="98"/>
      <c r="N691" s="98"/>
      <c r="O691" s="98"/>
      <c r="P691" s="98"/>
      <c r="Q691" s="98"/>
      <c r="R691" s="98"/>
      <c r="S691" s="98"/>
      <c r="T691" s="98"/>
      <c r="U691" s="98"/>
      <c r="V691" s="98"/>
      <c r="W691" s="98"/>
      <c r="X691" s="98"/>
      <c r="Y691" s="98"/>
      <c r="Z691" s="98"/>
    </row>
    <row r="692" spans="1:26" ht="12.75" customHeight="1" x14ac:dyDescent="0.2">
      <c r="A692" s="98"/>
      <c r="B692" s="98"/>
      <c r="C692" s="98"/>
      <c r="D692" s="98"/>
      <c r="E692" s="98"/>
      <c r="F692" s="98"/>
      <c r="G692" s="98"/>
      <c r="H692" s="98"/>
      <c r="I692" s="98"/>
      <c r="J692" s="98"/>
      <c r="K692" s="98"/>
      <c r="L692" s="98"/>
      <c r="M692" s="98"/>
      <c r="N692" s="98"/>
      <c r="O692" s="98"/>
      <c r="P692" s="98"/>
      <c r="Q692" s="98"/>
      <c r="R692" s="98"/>
      <c r="S692" s="98"/>
      <c r="T692" s="98"/>
      <c r="U692" s="98"/>
      <c r="V692" s="98"/>
      <c r="W692" s="98"/>
      <c r="X692" s="98"/>
      <c r="Y692" s="98"/>
      <c r="Z692" s="98"/>
    </row>
    <row r="693" spans="1:26" ht="12.75" customHeight="1" x14ac:dyDescent="0.2">
      <c r="A693" s="98"/>
      <c r="B693" s="98"/>
      <c r="C693" s="98"/>
      <c r="D693" s="98"/>
      <c r="E693" s="98"/>
      <c r="F693" s="98"/>
      <c r="G693" s="98"/>
      <c r="H693" s="98"/>
      <c r="I693" s="98"/>
      <c r="J693" s="98"/>
      <c r="K693" s="98"/>
      <c r="L693" s="98"/>
      <c r="M693" s="98"/>
      <c r="N693" s="98"/>
      <c r="O693" s="98"/>
      <c r="P693" s="98"/>
      <c r="Q693" s="98"/>
      <c r="R693" s="98"/>
      <c r="S693" s="98"/>
      <c r="T693" s="98"/>
      <c r="U693" s="98"/>
      <c r="V693" s="98"/>
      <c r="W693" s="98"/>
      <c r="X693" s="98"/>
      <c r="Y693" s="98"/>
      <c r="Z693" s="98"/>
    </row>
    <row r="694" spans="1:26" ht="12.75" customHeight="1" x14ac:dyDescent="0.2">
      <c r="A694" s="98"/>
      <c r="B694" s="98"/>
      <c r="C694" s="98"/>
      <c r="D694" s="98"/>
      <c r="E694" s="98"/>
      <c r="F694" s="98"/>
      <c r="G694" s="98"/>
      <c r="H694" s="98"/>
      <c r="I694" s="98"/>
      <c r="J694" s="98"/>
      <c r="K694" s="98"/>
      <c r="L694" s="98"/>
      <c r="M694" s="98"/>
      <c r="N694" s="98"/>
      <c r="O694" s="98"/>
      <c r="P694" s="98"/>
      <c r="Q694" s="98"/>
      <c r="R694" s="98"/>
      <c r="S694" s="98"/>
      <c r="T694" s="98"/>
      <c r="U694" s="98"/>
      <c r="V694" s="98"/>
      <c r="W694" s="98"/>
      <c r="X694" s="98"/>
      <c r="Y694" s="98"/>
      <c r="Z694" s="98"/>
    </row>
    <row r="695" spans="1:26" ht="12.75" customHeight="1" x14ac:dyDescent="0.2">
      <c r="A695" s="98"/>
      <c r="B695" s="98"/>
      <c r="C695" s="98"/>
      <c r="D695" s="98"/>
      <c r="E695" s="98"/>
      <c r="F695" s="98"/>
      <c r="G695" s="98"/>
      <c r="H695" s="98"/>
      <c r="I695" s="98"/>
      <c r="J695" s="98"/>
      <c r="K695" s="98"/>
      <c r="L695" s="98"/>
      <c r="M695" s="98"/>
      <c r="N695" s="98"/>
      <c r="O695" s="98"/>
      <c r="P695" s="98"/>
      <c r="Q695" s="98"/>
      <c r="R695" s="98"/>
      <c r="S695" s="98"/>
      <c r="T695" s="98"/>
      <c r="U695" s="98"/>
      <c r="V695" s="98"/>
      <c r="W695" s="98"/>
      <c r="X695" s="98"/>
      <c r="Y695" s="98"/>
      <c r="Z695" s="98"/>
    </row>
    <row r="696" spans="1:26" ht="12.75" customHeight="1" x14ac:dyDescent="0.2">
      <c r="A696" s="98"/>
      <c r="B696" s="98"/>
      <c r="C696" s="98"/>
      <c r="D696" s="98"/>
      <c r="E696" s="98"/>
      <c r="F696" s="98"/>
      <c r="G696" s="98"/>
      <c r="H696" s="98"/>
      <c r="I696" s="98"/>
      <c r="J696" s="98"/>
      <c r="K696" s="98"/>
      <c r="L696" s="98"/>
      <c r="M696" s="98"/>
      <c r="N696" s="98"/>
      <c r="O696" s="98"/>
      <c r="P696" s="98"/>
      <c r="Q696" s="98"/>
      <c r="R696" s="98"/>
      <c r="S696" s="98"/>
      <c r="T696" s="98"/>
      <c r="U696" s="98"/>
      <c r="V696" s="98"/>
      <c r="W696" s="98"/>
      <c r="X696" s="98"/>
      <c r="Y696" s="98"/>
      <c r="Z696" s="98"/>
    </row>
    <row r="697" spans="1:26" ht="12.75" customHeight="1" x14ac:dyDescent="0.2">
      <c r="A697" s="98"/>
      <c r="B697" s="98"/>
      <c r="C697" s="98"/>
      <c r="D697" s="98"/>
      <c r="E697" s="98"/>
      <c r="F697" s="98"/>
      <c r="G697" s="98"/>
      <c r="H697" s="98"/>
      <c r="I697" s="98"/>
      <c r="J697" s="98"/>
      <c r="K697" s="98"/>
      <c r="L697" s="98"/>
      <c r="M697" s="98"/>
      <c r="N697" s="98"/>
      <c r="O697" s="98"/>
      <c r="P697" s="98"/>
      <c r="Q697" s="98"/>
      <c r="R697" s="98"/>
      <c r="S697" s="98"/>
      <c r="T697" s="98"/>
      <c r="U697" s="98"/>
      <c r="V697" s="98"/>
      <c r="W697" s="98"/>
      <c r="X697" s="98"/>
      <c r="Y697" s="98"/>
      <c r="Z697" s="98"/>
    </row>
    <row r="698" spans="1:26" ht="12.75" customHeight="1" x14ac:dyDescent="0.2">
      <c r="A698" s="98"/>
      <c r="B698" s="98"/>
      <c r="C698" s="98"/>
      <c r="D698" s="98"/>
      <c r="E698" s="98"/>
      <c r="F698" s="98"/>
      <c r="G698" s="98"/>
      <c r="H698" s="98"/>
      <c r="I698" s="98"/>
      <c r="J698" s="98"/>
      <c r="K698" s="98"/>
      <c r="L698" s="98"/>
      <c r="M698" s="98"/>
      <c r="N698" s="98"/>
      <c r="O698" s="98"/>
      <c r="P698" s="98"/>
      <c r="Q698" s="98"/>
      <c r="R698" s="98"/>
      <c r="S698" s="98"/>
      <c r="T698" s="98"/>
      <c r="U698" s="98"/>
      <c r="V698" s="98"/>
      <c r="W698" s="98"/>
      <c r="X698" s="98"/>
      <c r="Y698" s="98"/>
      <c r="Z698" s="98"/>
    </row>
    <row r="699" spans="1:26" ht="12.75" customHeight="1" x14ac:dyDescent="0.2">
      <c r="A699" s="98"/>
      <c r="B699" s="98"/>
      <c r="C699" s="98"/>
      <c r="D699" s="98"/>
      <c r="E699" s="98"/>
      <c r="F699" s="98"/>
      <c r="G699" s="98"/>
      <c r="H699" s="98"/>
      <c r="I699" s="98"/>
      <c r="J699" s="98"/>
      <c r="K699" s="98"/>
      <c r="L699" s="98"/>
      <c r="M699" s="98"/>
      <c r="N699" s="98"/>
      <c r="O699" s="98"/>
      <c r="P699" s="98"/>
      <c r="Q699" s="98"/>
      <c r="R699" s="98"/>
      <c r="S699" s="98"/>
      <c r="T699" s="98"/>
      <c r="U699" s="98"/>
      <c r="V699" s="98"/>
      <c r="W699" s="98"/>
      <c r="X699" s="98"/>
      <c r="Y699" s="98"/>
      <c r="Z699" s="98"/>
    </row>
    <row r="700" spans="1:26" ht="12.75" customHeight="1" x14ac:dyDescent="0.2">
      <c r="A700" s="98"/>
      <c r="B700" s="98"/>
      <c r="C700" s="98"/>
      <c r="D700" s="98"/>
      <c r="E700" s="98"/>
      <c r="F700" s="98"/>
      <c r="G700" s="98"/>
      <c r="H700" s="98"/>
      <c r="I700" s="98"/>
      <c r="J700" s="98"/>
      <c r="K700" s="98"/>
      <c r="L700" s="98"/>
      <c r="M700" s="98"/>
      <c r="N700" s="98"/>
      <c r="O700" s="98"/>
      <c r="P700" s="98"/>
      <c r="Q700" s="98"/>
      <c r="R700" s="98"/>
      <c r="S700" s="98"/>
      <c r="T700" s="98"/>
      <c r="U700" s="98"/>
      <c r="V700" s="98"/>
      <c r="W700" s="98"/>
      <c r="X700" s="98"/>
      <c r="Y700" s="98"/>
      <c r="Z700" s="98"/>
    </row>
    <row r="701" spans="1:26" ht="12.75" customHeight="1" x14ac:dyDescent="0.2">
      <c r="A701" s="98"/>
      <c r="B701" s="98"/>
      <c r="C701" s="98"/>
      <c r="D701" s="98"/>
      <c r="E701" s="98"/>
      <c r="F701" s="98"/>
      <c r="G701" s="98"/>
      <c r="H701" s="98"/>
      <c r="I701" s="98"/>
      <c r="J701" s="98"/>
      <c r="K701" s="98"/>
      <c r="L701" s="98"/>
      <c r="M701" s="98"/>
      <c r="N701" s="98"/>
      <c r="O701" s="98"/>
      <c r="P701" s="98"/>
      <c r="Q701" s="98"/>
      <c r="R701" s="98"/>
      <c r="S701" s="98"/>
      <c r="T701" s="98"/>
      <c r="U701" s="98"/>
      <c r="V701" s="98"/>
      <c r="W701" s="98"/>
      <c r="X701" s="98"/>
      <c r="Y701" s="98"/>
      <c r="Z701" s="98"/>
    </row>
    <row r="702" spans="1:26" ht="12.75" customHeight="1" x14ac:dyDescent="0.2">
      <c r="A702" s="98"/>
      <c r="B702" s="98"/>
      <c r="C702" s="98"/>
      <c r="D702" s="98"/>
      <c r="E702" s="98"/>
      <c r="F702" s="98"/>
      <c r="G702" s="98"/>
      <c r="H702" s="98"/>
      <c r="I702" s="98"/>
      <c r="J702" s="98"/>
      <c r="K702" s="98"/>
      <c r="L702" s="98"/>
      <c r="M702" s="98"/>
      <c r="N702" s="98"/>
      <c r="O702" s="98"/>
      <c r="P702" s="98"/>
      <c r="Q702" s="98"/>
      <c r="R702" s="98"/>
      <c r="S702" s="98"/>
      <c r="T702" s="98"/>
      <c r="U702" s="98"/>
      <c r="V702" s="98"/>
      <c r="W702" s="98"/>
      <c r="X702" s="98"/>
      <c r="Y702" s="98"/>
      <c r="Z702" s="98"/>
    </row>
    <row r="703" spans="1:26" ht="12.75" customHeight="1" x14ac:dyDescent="0.2">
      <c r="A703" s="98"/>
      <c r="B703" s="98"/>
      <c r="C703" s="98"/>
      <c r="D703" s="98"/>
      <c r="E703" s="98"/>
      <c r="F703" s="98"/>
      <c r="G703" s="98"/>
      <c r="H703" s="98"/>
      <c r="I703" s="98"/>
      <c r="J703" s="98"/>
      <c r="K703" s="98"/>
      <c r="L703" s="98"/>
      <c r="M703" s="98"/>
      <c r="N703" s="98"/>
      <c r="O703" s="98"/>
      <c r="P703" s="98"/>
      <c r="Q703" s="98"/>
      <c r="R703" s="98"/>
      <c r="S703" s="98"/>
      <c r="T703" s="98"/>
      <c r="U703" s="98"/>
      <c r="V703" s="98"/>
      <c r="W703" s="98"/>
      <c r="X703" s="98"/>
      <c r="Y703" s="98"/>
      <c r="Z703" s="98"/>
    </row>
    <row r="704" spans="1:26" ht="12.75" customHeight="1" x14ac:dyDescent="0.2">
      <c r="A704" s="98"/>
      <c r="B704" s="98"/>
      <c r="C704" s="98"/>
      <c r="D704" s="98"/>
      <c r="E704" s="98"/>
      <c r="F704" s="98"/>
      <c r="G704" s="98"/>
      <c r="H704" s="98"/>
      <c r="I704" s="98"/>
      <c r="J704" s="98"/>
      <c r="K704" s="98"/>
      <c r="L704" s="98"/>
      <c r="M704" s="98"/>
      <c r="N704" s="98"/>
      <c r="O704" s="98"/>
      <c r="P704" s="98"/>
      <c r="Q704" s="98"/>
      <c r="R704" s="98"/>
      <c r="S704" s="98"/>
      <c r="T704" s="98"/>
      <c r="U704" s="98"/>
      <c r="V704" s="98"/>
      <c r="W704" s="98"/>
      <c r="X704" s="98"/>
      <c r="Y704" s="98"/>
      <c r="Z704" s="98"/>
    </row>
    <row r="705" spans="1:26" ht="12.75" customHeight="1" x14ac:dyDescent="0.2">
      <c r="A705" s="98"/>
      <c r="B705" s="98"/>
      <c r="C705" s="98"/>
      <c r="D705" s="98"/>
      <c r="E705" s="98"/>
      <c r="F705" s="98"/>
      <c r="G705" s="98"/>
      <c r="H705" s="98"/>
      <c r="I705" s="98"/>
      <c r="J705" s="98"/>
      <c r="K705" s="98"/>
      <c r="L705" s="98"/>
      <c r="M705" s="98"/>
      <c r="N705" s="98"/>
      <c r="O705" s="98"/>
      <c r="P705" s="98"/>
      <c r="Q705" s="98"/>
      <c r="R705" s="98"/>
      <c r="S705" s="98"/>
      <c r="T705" s="98"/>
      <c r="U705" s="98"/>
      <c r="V705" s="98"/>
      <c r="W705" s="98"/>
      <c r="X705" s="98"/>
      <c r="Y705" s="98"/>
      <c r="Z705" s="98"/>
    </row>
    <row r="706" spans="1:26" ht="12.75" customHeight="1" x14ac:dyDescent="0.2">
      <c r="A706" s="98"/>
      <c r="B706" s="98"/>
      <c r="C706" s="98"/>
      <c r="D706" s="98"/>
      <c r="E706" s="98"/>
      <c r="F706" s="98"/>
      <c r="G706" s="98"/>
      <c r="H706" s="98"/>
      <c r="I706" s="98"/>
      <c r="J706" s="98"/>
      <c r="K706" s="98"/>
      <c r="L706" s="98"/>
      <c r="M706" s="98"/>
      <c r="N706" s="98"/>
      <c r="O706" s="98"/>
      <c r="P706" s="98"/>
      <c r="Q706" s="98"/>
      <c r="R706" s="98"/>
      <c r="S706" s="98"/>
      <c r="T706" s="98"/>
      <c r="U706" s="98"/>
      <c r="V706" s="98"/>
      <c r="W706" s="98"/>
      <c r="X706" s="98"/>
      <c r="Y706" s="98"/>
      <c r="Z706" s="98"/>
    </row>
    <row r="707" spans="1:26" ht="12.75" customHeight="1" x14ac:dyDescent="0.2">
      <c r="A707" s="98"/>
      <c r="B707" s="98"/>
      <c r="C707" s="98"/>
      <c r="D707" s="98"/>
      <c r="E707" s="98"/>
      <c r="F707" s="98"/>
      <c r="G707" s="98"/>
      <c r="H707" s="98"/>
      <c r="I707" s="98"/>
      <c r="J707" s="98"/>
      <c r="K707" s="98"/>
      <c r="L707" s="98"/>
      <c r="M707" s="98"/>
      <c r="N707" s="98"/>
      <c r="O707" s="98"/>
      <c r="P707" s="98"/>
      <c r="Q707" s="98"/>
      <c r="R707" s="98"/>
      <c r="S707" s="98"/>
      <c r="T707" s="98"/>
      <c r="U707" s="98"/>
      <c r="V707" s="98"/>
      <c r="W707" s="98"/>
      <c r="X707" s="98"/>
      <c r="Y707" s="98"/>
      <c r="Z707" s="98"/>
    </row>
    <row r="708" spans="1:26" ht="12.75" customHeight="1" x14ac:dyDescent="0.2">
      <c r="A708" s="98"/>
      <c r="B708" s="98"/>
      <c r="C708" s="98"/>
      <c r="D708" s="98"/>
      <c r="E708" s="98"/>
      <c r="F708" s="98"/>
      <c r="G708" s="98"/>
      <c r="H708" s="98"/>
      <c r="I708" s="98"/>
      <c r="J708" s="98"/>
      <c r="K708" s="98"/>
      <c r="L708" s="98"/>
      <c r="M708" s="98"/>
      <c r="N708" s="98"/>
      <c r="O708" s="98"/>
      <c r="P708" s="98"/>
      <c r="Q708" s="98"/>
      <c r="R708" s="98"/>
      <c r="S708" s="98"/>
      <c r="T708" s="98"/>
      <c r="U708" s="98"/>
      <c r="V708" s="98"/>
      <c r="W708" s="98"/>
      <c r="X708" s="98"/>
      <c r="Y708" s="98"/>
      <c r="Z708" s="98"/>
    </row>
    <row r="709" spans="1:26" ht="12.75" customHeight="1" x14ac:dyDescent="0.2">
      <c r="A709" s="98"/>
      <c r="B709" s="98"/>
      <c r="C709" s="98"/>
      <c r="D709" s="98"/>
      <c r="E709" s="98"/>
      <c r="F709" s="98"/>
      <c r="G709" s="98"/>
      <c r="H709" s="98"/>
      <c r="I709" s="98"/>
      <c r="J709" s="98"/>
      <c r="K709" s="98"/>
      <c r="L709" s="98"/>
      <c r="M709" s="98"/>
      <c r="N709" s="98"/>
      <c r="O709" s="98"/>
      <c r="P709" s="98"/>
      <c r="Q709" s="98"/>
      <c r="R709" s="98"/>
      <c r="S709" s="98"/>
      <c r="T709" s="98"/>
      <c r="U709" s="98"/>
      <c r="V709" s="98"/>
      <c r="W709" s="98"/>
      <c r="X709" s="98"/>
      <c r="Y709" s="98"/>
      <c r="Z709" s="98"/>
    </row>
    <row r="710" spans="1:26" ht="12.75" customHeight="1" x14ac:dyDescent="0.2">
      <c r="A710" s="98"/>
      <c r="B710" s="98"/>
      <c r="C710" s="98"/>
      <c r="D710" s="98"/>
      <c r="E710" s="98"/>
      <c r="F710" s="98"/>
      <c r="G710" s="98"/>
      <c r="H710" s="98"/>
      <c r="I710" s="98"/>
      <c r="J710" s="98"/>
      <c r="K710" s="98"/>
      <c r="L710" s="98"/>
      <c r="M710" s="98"/>
      <c r="N710" s="98"/>
      <c r="O710" s="98"/>
      <c r="P710" s="98"/>
      <c r="Q710" s="98"/>
      <c r="R710" s="98"/>
      <c r="S710" s="98"/>
      <c r="T710" s="98"/>
      <c r="U710" s="98"/>
      <c r="V710" s="98"/>
      <c r="W710" s="98"/>
      <c r="X710" s="98"/>
      <c r="Y710" s="98"/>
      <c r="Z710" s="98"/>
    </row>
    <row r="711" spans="1:26" ht="12.75" customHeight="1" x14ac:dyDescent="0.2">
      <c r="A711" s="98"/>
      <c r="B711" s="98"/>
      <c r="C711" s="98"/>
      <c r="D711" s="98"/>
      <c r="E711" s="98"/>
      <c r="F711" s="98"/>
      <c r="G711" s="98"/>
      <c r="H711" s="98"/>
      <c r="I711" s="98"/>
      <c r="J711" s="98"/>
      <c r="K711" s="98"/>
      <c r="L711" s="98"/>
      <c r="M711" s="98"/>
      <c r="N711" s="98"/>
      <c r="O711" s="98"/>
      <c r="P711" s="98"/>
      <c r="Q711" s="98"/>
      <c r="R711" s="98"/>
      <c r="S711" s="98"/>
      <c r="T711" s="98"/>
      <c r="U711" s="98"/>
      <c r="V711" s="98"/>
      <c r="W711" s="98"/>
      <c r="X711" s="98"/>
      <c r="Y711" s="98"/>
      <c r="Z711" s="98"/>
    </row>
    <row r="712" spans="1:26" ht="12.75" customHeight="1" x14ac:dyDescent="0.2">
      <c r="A712" s="98"/>
      <c r="B712" s="98"/>
      <c r="C712" s="98"/>
      <c r="D712" s="98"/>
      <c r="E712" s="98"/>
      <c r="F712" s="98"/>
      <c r="G712" s="98"/>
      <c r="H712" s="98"/>
      <c r="I712" s="98"/>
      <c r="J712" s="98"/>
      <c r="K712" s="98"/>
      <c r="L712" s="98"/>
      <c r="M712" s="98"/>
      <c r="N712" s="98"/>
      <c r="O712" s="98"/>
      <c r="P712" s="98"/>
      <c r="Q712" s="98"/>
      <c r="R712" s="98"/>
      <c r="S712" s="98"/>
      <c r="T712" s="98"/>
      <c r="U712" s="98"/>
      <c r="V712" s="98"/>
      <c r="W712" s="98"/>
      <c r="X712" s="98"/>
      <c r="Y712" s="98"/>
      <c r="Z712" s="98"/>
    </row>
    <row r="713" spans="1:26" ht="12.75" customHeight="1" x14ac:dyDescent="0.2">
      <c r="A713" s="98"/>
      <c r="B713" s="98"/>
      <c r="C713" s="98"/>
      <c r="D713" s="98"/>
      <c r="E713" s="98"/>
      <c r="F713" s="98"/>
      <c r="G713" s="98"/>
      <c r="H713" s="98"/>
      <c r="I713" s="98"/>
      <c r="J713" s="98"/>
      <c r="K713" s="98"/>
      <c r="L713" s="98"/>
      <c r="M713" s="98"/>
      <c r="N713" s="98"/>
      <c r="O713" s="98"/>
      <c r="P713" s="98"/>
      <c r="Q713" s="98"/>
      <c r="R713" s="98"/>
      <c r="S713" s="98"/>
      <c r="T713" s="98"/>
      <c r="U713" s="98"/>
      <c r="V713" s="98"/>
      <c r="W713" s="98"/>
      <c r="X713" s="98"/>
      <c r="Y713" s="98"/>
      <c r="Z713" s="98"/>
    </row>
    <row r="714" spans="1:26" ht="12.75" customHeight="1" x14ac:dyDescent="0.2">
      <c r="A714" s="98"/>
      <c r="B714" s="98"/>
      <c r="C714" s="98"/>
      <c r="D714" s="98"/>
      <c r="E714" s="98"/>
      <c r="F714" s="98"/>
      <c r="G714" s="98"/>
      <c r="H714" s="98"/>
      <c r="I714" s="98"/>
      <c r="J714" s="98"/>
      <c r="K714" s="98"/>
      <c r="L714" s="98"/>
      <c r="M714" s="98"/>
      <c r="N714" s="98"/>
      <c r="O714" s="98"/>
      <c r="P714" s="98"/>
      <c r="Q714" s="98"/>
      <c r="R714" s="98"/>
      <c r="S714" s="98"/>
      <c r="T714" s="98"/>
      <c r="U714" s="98"/>
      <c r="V714" s="98"/>
      <c r="W714" s="98"/>
      <c r="X714" s="98"/>
      <c r="Y714" s="98"/>
      <c r="Z714" s="98"/>
    </row>
    <row r="715" spans="1:26" ht="12.75" customHeight="1" x14ac:dyDescent="0.2">
      <c r="A715" s="98"/>
      <c r="B715" s="98"/>
      <c r="C715" s="98"/>
      <c r="D715" s="98"/>
      <c r="E715" s="98"/>
      <c r="F715" s="98"/>
      <c r="G715" s="98"/>
      <c r="H715" s="98"/>
      <c r="I715" s="98"/>
      <c r="J715" s="98"/>
      <c r="K715" s="98"/>
      <c r="L715" s="98"/>
      <c r="M715" s="98"/>
      <c r="N715" s="98"/>
      <c r="O715" s="98"/>
      <c r="P715" s="98"/>
      <c r="Q715" s="98"/>
      <c r="R715" s="98"/>
      <c r="S715" s="98"/>
      <c r="T715" s="98"/>
      <c r="U715" s="98"/>
      <c r="V715" s="98"/>
      <c r="W715" s="98"/>
      <c r="X715" s="98"/>
      <c r="Y715" s="98"/>
      <c r="Z715" s="98"/>
    </row>
    <row r="716" spans="1:26" ht="12.75" customHeight="1" x14ac:dyDescent="0.2">
      <c r="A716" s="98"/>
      <c r="B716" s="98"/>
      <c r="C716" s="98"/>
      <c r="D716" s="98"/>
      <c r="E716" s="98"/>
      <c r="F716" s="98"/>
      <c r="G716" s="98"/>
      <c r="H716" s="98"/>
      <c r="I716" s="98"/>
      <c r="J716" s="98"/>
      <c r="K716" s="98"/>
      <c r="L716" s="98"/>
      <c r="M716" s="98"/>
      <c r="N716" s="98"/>
      <c r="O716" s="98"/>
      <c r="P716" s="98"/>
      <c r="Q716" s="98"/>
      <c r="R716" s="98"/>
      <c r="S716" s="98"/>
      <c r="T716" s="98"/>
      <c r="U716" s="98"/>
      <c r="V716" s="98"/>
      <c r="W716" s="98"/>
      <c r="X716" s="98"/>
      <c r="Y716" s="98"/>
      <c r="Z716" s="98"/>
    </row>
    <row r="717" spans="1:26" ht="12.75" customHeight="1" x14ac:dyDescent="0.2">
      <c r="A717" s="98"/>
      <c r="B717" s="98"/>
      <c r="C717" s="98"/>
      <c r="D717" s="98"/>
      <c r="E717" s="98"/>
      <c r="F717" s="98"/>
      <c r="G717" s="98"/>
      <c r="H717" s="98"/>
      <c r="I717" s="98"/>
      <c r="J717" s="98"/>
      <c r="K717" s="98"/>
      <c r="L717" s="98"/>
      <c r="M717" s="98"/>
      <c r="N717" s="98"/>
      <c r="O717" s="98"/>
      <c r="P717" s="98"/>
      <c r="Q717" s="98"/>
      <c r="R717" s="98"/>
      <c r="S717" s="98"/>
      <c r="T717" s="98"/>
      <c r="U717" s="98"/>
      <c r="V717" s="98"/>
      <c r="W717" s="98"/>
      <c r="X717" s="98"/>
      <c r="Y717" s="98"/>
      <c r="Z717" s="98"/>
    </row>
    <row r="718" spans="1:26" ht="12.75" customHeight="1" x14ac:dyDescent="0.2">
      <c r="A718" s="98"/>
      <c r="B718" s="98"/>
      <c r="C718" s="98"/>
      <c r="D718" s="98"/>
      <c r="E718" s="98"/>
      <c r="F718" s="98"/>
      <c r="G718" s="98"/>
      <c r="H718" s="98"/>
      <c r="I718" s="98"/>
      <c r="J718" s="98"/>
      <c r="K718" s="98"/>
      <c r="L718" s="98"/>
      <c r="M718" s="98"/>
      <c r="N718" s="98"/>
      <c r="O718" s="98"/>
      <c r="P718" s="98"/>
      <c r="Q718" s="98"/>
      <c r="R718" s="98"/>
      <c r="S718" s="98"/>
      <c r="T718" s="98"/>
      <c r="U718" s="98"/>
      <c r="V718" s="98"/>
      <c r="W718" s="98"/>
      <c r="X718" s="98"/>
      <c r="Y718" s="98"/>
      <c r="Z718" s="98"/>
    </row>
    <row r="719" spans="1:26" ht="12.75" customHeight="1" x14ac:dyDescent="0.2">
      <c r="A719" s="98"/>
      <c r="B719" s="98"/>
      <c r="C719" s="98"/>
      <c r="D719" s="98"/>
      <c r="E719" s="98"/>
      <c r="F719" s="98"/>
      <c r="G719" s="98"/>
      <c r="H719" s="98"/>
      <c r="I719" s="98"/>
      <c r="J719" s="98"/>
      <c r="K719" s="98"/>
      <c r="L719" s="98"/>
      <c r="M719" s="98"/>
      <c r="N719" s="98"/>
      <c r="O719" s="98"/>
      <c r="P719" s="98"/>
      <c r="Q719" s="98"/>
      <c r="R719" s="98"/>
      <c r="S719" s="98"/>
      <c r="T719" s="98"/>
      <c r="U719" s="98"/>
      <c r="V719" s="98"/>
      <c r="W719" s="98"/>
      <c r="X719" s="98"/>
      <c r="Y719" s="98"/>
      <c r="Z719" s="98"/>
    </row>
    <row r="720" spans="1:26" ht="12.75" customHeight="1" x14ac:dyDescent="0.2">
      <c r="A720" s="98"/>
      <c r="B720" s="98"/>
      <c r="C720" s="98"/>
      <c r="D720" s="98"/>
      <c r="E720" s="98"/>
      <c r="F720" s="98"/>
      <c r="G720" s="98"/>
      <c r="H720" s="98"/>
      <c r="I720" s="98"/>
      <c r="J720" s="98"/>
      <c r="K720" s="98"/>
      <c r="L720" s="98"/>
      <c r="M720" s="98"/>
      <c r="N720" s="98"/>
      <c r="O720" s="98"/>
      <c r="P720" s="98"/>
      <c r="Q720" s="98"/>
      <c r="R720" s="98"/>
      <c r="S720" s="98"/>
      <c r="T720" s="98"/>
      <c r="U720" s="98"/>
      <c r="V720" s="98"/>
      <c r="W720" s="98"/>
      <c r="X720" s="98"/>
      <c r="Y720" s="98"/>
      <c r="Z720" s="98"/>
    </row>
    <row r="721" spans="1:26" ht="12.75" customHeight="1" x14ac:dyDescent="0.2">
      <c r="A721" s="98"/>
      <c r="B721" s="98"/>
      <c r="C721" s="98"/>
      <c r="D721" s="98"/>
      <c r="E721" s="98"/>
      <c r="F721" s="98"/>
      <c r="G721" s="98"/>
      <c r="H721" s="98"/>
      <c r="I721" s="98"/>
      <c r="J721" s="98"/>
      <c r="K721" s="98"/>
      <c r="L721" s="98"/>
      <c r="M721" s="98"/>
      <c r="N721" s="98"/>
      <c r="O721" s="98"/>
      <c r="P721" s="98"/>
      <c r="Q721" s="98"/>
      <c r="R721" s="98"/>
      <c r="S721" s="98"/>
      <c r="T721" s="98"/>
      <c r="U721" s="98"/>
      <c r="V721" s="98"/>
      <c r="W721" s="98"/>
      <c r="X721" s="98"/>
      <c r="Y721" s="98"/>
      <c r="Z721" s="98"/>
    </row>
    <row r="722" spans="1:26" ht="12.75" customHeight="1" x14ac:dyDescent="0.2">
      <c r="A722" s="98"/>
      <c r="B722" s="98"/>
      <c r="C722" s="98"/>
      <c r="D722" s="98"/>
      <c r="E722" s="98"/>
      <c r="F722" s="98"/>
      <c r="G722" s="98"/>
      <c r="H722" s="98"/>
      <c r="I722" s="98"/>
      <c r="J722" s="98"/>
      <c r="K722" s="98"/>
      <c r="L722" s="98"/>
      <c r="M722" s="98"/>
      <c r="N722" s="98"/>
      <c r="O722" s="98"/>
      <c r="P722" s="98"/>
      <c r="Q722" s="98"/>
      <c r="R722" s="98"/>
      <c r="S722" s="98"/>
      <c r="T722" s="98"/>
      <c r="U722" s="98"/>
      <c r="V722" s="98"/>
      <c r="W722" s="98"/>
      <c r="X722" s="98"/>
      <c r="Y722" s="98"/>
      <c r="Z722" s="98"/>
    </row>
    <row r="723" spans="1:26" ht="12.75" customHeight="1" x14ac:dyDescent="0.2">
      <c r="A723" s="98"/>
      <c r="B723" s="98"/>
      <c r="C723" s="98"/>
      <c r="D723" s="98"/>
      <c r="E723" s="98"/>
      <c r="F723" s="98"/>
      <c r="G723" s="98"/>
      <c r="H723" s="98"/>
      <c r="I723" s="98"/>
      <c r="J723" s="98"/>
      <c r="K723" s="98"/>
      <c r="L723" s="98"/>
      <c r="M723" s="98"/>
      <c r="N723" s="98"/>
      <c r="O723" s="98"/>
      <c r="P723" s="98"/>
      <c r="Q723" s="98"/>
      <c r="R723" s="98"/>
      <c r="S723" s="98"/>
      <c r="T723" s="98"/>
      <c r="U723" s="98"/>
      <c r="V723" s="98"/>
      <c r="W723" s="98"/>
      <c r="X723" s="98"/>
      <c r="Y723" s="98"/>
      <c r="Z723" s="98"/>
    </row>
    <row r="724" spans="1:26" ht="12.75" customHeight="1" x14ac:dyDescent="0.2">
      <c r="A724" s="98"/>
      <c r="B724" s="98"/>
      <c r="C724" s="98"/>
      <c r="D724" s="98"/>
      <c r="E724" s="98"/>
      <c r="F724" s="98"/>
      <c r="G724" s="98"/>
      <c r="H724" s="98"/>
      <c r="I724" s="98"/>
      <c r="J724" s="98"/>
      <c r="K724" s="98"/>
      <c r="L724" s="98"/>
      <c r="M724" s="98"/>
      <c r="N724" s="98"/>
      <c r="O724" s="98"/>
      <c r="P724" s="98"/>
      <c r="Q724" s="98"/>
      <c r="R724" s="98"/>
      <c r="S724" s="98"/>
      <c r="T724" s="98"/>
      <c r="U724" s="98"/>
      <c r="V724" s="98"/>
      <c r="W724" s="98"/>
      <c r="X724" s="98"/>
      <c r="Y724" s="98"/>
      <c r="Z724" s="98"/>
    </row>
    <row r="725" spans="1:26" ht="12.75" customHeight="1" x14ac:dyDescent="0.2">
      <c r="A725" s="98"/>
      <c r="B725" s="98"/>
      <c r="C725" s="98"/>
      <c r="D725" s="98"/>
      <c r="E725" s="98"/>
      <c r="F725" s="98"/>
      <c r="G725" s="98"/>
      <c r="H725" s="98"/>
      <c r="I725" s="98"/>
      <c r="J725" s="98"/>
      <c r="K725" s="98"/>
      <c r="L725" s="98"/>
      <c r="M725" s="98"/>
      <c r="N725" s="98"/>
      <c r="O725" s="98"/>
      <c r="P725" s="98"/>
      <c r="Q725" s="98"/>
      <c r="R725" s="98"/>
      <c r="S725" s="98"/>
      <c r="T725" s="98"/>
      <c r="U725" s="98"/>
      <c r="V725" s="98"/>
      <c r="W725" s="98"/>
      <c r="X725" s="98"/>
      <c r="Y725" s="98"/>
      <c r="Z725" s="98"/>
    </row>
    <row r="726" spans="1:26" ht="12.75" customHeight="1" x14ac:dyDescent="0.2">
      <c r="A726" s="98"/>
      <c r="B726" s="98"/>
      <c r="C726" s="98"/>
      <c r="D726" s="98"/>
      <c r="E726" s="98"/>
      <c r="F726" s="98"/>
      <c r="G726" s="98"/>
      <c r="H726" s="98"/>
      <c r="I726" s="98"/>
      <c r="J726" s="98"/>
      <c r="K726" s="98"/>
      <c r="L726" s="98"/>
      <c r="M726" s="98"/>
      <c r="N726" s="98"/>
      <c r="O726" s="98"/>
      <c r="P726" s="98"/>
      <c r="Q726" s="98"/>
      <c r="R726" s="98"/>
      <c r="S726" s="98"/>
      <c r="T726" s="98"/>
      <c r="U726" s="98"/>
      <c r="V726" s="98"/>
      <c r="W726" s="98"/>
      <c r="X726" s="98"/>
      <c r="Y726" s="98"/>
      <c r="Z726" s="98"/>
    </row>
    <row r="727" spans="1:26" ht="12.75" customHeight="1" x14ac:dyDescent="0.2">
      <c r="A727" s="98"/>
      <c r="B727" s="98"/>
      <c r="C727" s="98"/>
      <c r="D727" s="98"/>
      <c r="E727" s="98"/>
      <c r="F727" s="98"/>
      <c r="G727" s="98"/>
      <c r="H727" s="98"/>
      <c r="I727" s="98"/>
      <c r="J727" s="98"/>
      <c r="K727" s="98"/>
      <c r="L727" s="98"/>
      <c r="M727" s="98"/>
      <c r="N727" s="98"/>
      <c r="O727" s="98"/>
      <c r="P727" s="98"/>
      <c r="Q727" s="98"/>
      <c r="R727" s="98"/>
      <c r="S727" s="98"/>
      <c r="T727" s="98"/>
      <c r="U727" s="98"/>
      <c r="V727" s="98"/>
      <c r="W727" s="98"/>
      <c r="X727" s="98"/>
      <c r="Y727" s="98"/>
      <c r="Z727" s="98"/>
    </row>
    <row r="728" spans="1:26" ht="12.75" customHeight="1" x14ac:dyDescent="0.2">
      <c r="A728" s="98"/>
      <c r="B728" s="98"/>
      <c r="C728" s="98"/>
      <c r="D728" s="98"/>
      <c r="E728" s="98"/>
      <c r="F728" s="98"/>
      <c r="G728" s="98"/>
      <c r="H728" s="98"/>
      <c r="I728" s="98"/>
      <c r="J728" s="98"/>
      <c r="K728" s="98"/>
      <c r="L728" s="98"/>
      <c r="M728" s="98"/>
      <c r="N728" s="98"/>
      <c r="O728" s="98"/>
      <c r="P728" s="98"/>
      <c r="Q728" s="98"/>
      <c r="R728" s="98"/>
      <c r="S728" s="98"/>
      <c r="T728" s="98"/>
      <c r="U728" s="98"/>
      <c r="V728" s="98"/>
      <c r="W728" s="98"/>
      <c r="X728" s="98"/>
      <c r="Y728" s="98"/>
      <c r="Z728" s="98"/>
    </row>
    <row r="729" spans="1:26" ht="12.75" customHeight="1" x14ac:dyDescent="0.2">
      <c r="A729" s="98"/>
      <c r="B729" s="98"/>
      <c r="C729" s="98"/>
      <c r="D729" s="98"/>
      <c r="E729" s="98"/>
      <c r="F729" s="98"/>
      <c r="G729" s="98"/>
      <c r="H729" s="98"/>
      <c r="I729" s="98"/>
      <c r="J729" s="98"/>
      <c r="K729" s="98"/>
      <c r="L729" s="98"/>
      <c r="M729" s="98"/>
      <c r="N729" s="98"/>
      <c r="O729" s="98"/>
      <c r="P729" s="98"/>
      <c r="Q729" s="98"/>
      <c r="R729" s="98"/>
      <c r="S729" s="98"/>
      <c r="T729" s="98"/>
      <c r="U729" s="98"/>
      <c r="V729" s="98"/>
      <c r="W729" s="98"/>
      <c r="X729" s="98"/>
      <c r="Y729" s="98"/>
      <c r="Z729" s="98"/>
    </row>
    <row r="730" spans="1:26" ht="12.75" customHeight="1" x14ac:dyDescent="0.2">
      <c r="A730" s="98"/>
      <c r="B730" s="98"/>
      <c r="C730" s="98"/>
      <c r="D730" s="98"/>
      <c r="E730" s="98"/>
      <c r="F730" s="98"/>
      <c r="G730" s="98"/>
      <c r="H730" s="98"/>
      <c r="I730" s="98"/>
      <c r="J730" s="98"/>
      <c r="K730" s="98"/>
      <c r="L730" s="98"/>
      <c r="M730" s="98"/>
      <c r="N730" s="98"/>
      <c r="O730" s="98"/>
      <c r="P730" s="98"/>
      <c r="Q730" s="98"/>
      <c r="R730" s="98"/>
      <c r="S730" s="98"/>
      <c r="T730" s="98"/>
      <c r="U730" s="98"/>
      <c r="V730" s="98"/>
      <c r="W730" s="98"/>
      <c r="X730" s="98"/>
      <c r="Y730" s="98"/>
      <c r="Z730" s="98"/>
    </row>
    <row r="731" spans="1:26" ht="12.75" customHeight="1" x14ac:dyDescent="0.2">
      <c r="A731" s="98"/>
      <c r="B731" s="98"/>
      <c r="C731" s="98"/>
      <c r="D731" s="98"/>
      <c r="E731" s="98"/>
      <c r="F731" s="98"/>
      <c r="G731" s="98"/>
      <c r="H731" s="98"/>
      <c r="I731" s="98"/>
      <c r="J731" s="98"/>
      <c r="K731" s="98"/>
      <c r="L731" s="98"/>
      <c r="M731" s="98"/>
      <c r="N731" s="98"/>
      <c r="O731" s="98"/>
      <c r="P731" s="98"/>
      <c r="Q731" s="98"/>
      <c r="R731" s="98"/>
      <c r="S731" s="98"/>
      <c r="T731" s="98"/>
      <c r="U731" s="98"/>
      <c r="V731" s="98"/>
      <c r="W731" s="98"/>
      <c r="X731" s="98"/>
      <c r="Y731" s="98"/>
      <c r="Z731" s="98"/>
    </row>
    <row r="732" spans="1:26" ht="12.75" customHeight="1" x14ac:dyDescent="0.2">
      <c r="A732" s="98"/>
      <c r="B732" s="98"/>
      <c r="C732" s="98"/>
      <c r="D732" s="98"/>
      <c r="E732" s="98"/>
      <c r="F732" s="98"/>
      <c r="G732" s="98"/>
      <c r="H732" s="98"/>
      <c r="I732" s="98"/>
      <c r="J732" s="98"/>
      <c r="K732" s="98"/>
      <c r="L732" s="98"/>
      <c r="M732" s="98"/>
      <c r="N732" s="98"/>
      <c r="O732" s="98"/>
      <c r="P732" s="98"/>
      <c r="Q732" s="98"/>
      <c r="R732" s="98"/>
      <c r="S732" s="98"/>
      <c r="T732" s="98"/>
      <c r="U732" s="98"/>
      <c r="V732" s="98"/>
      <c r="W732" s="98"/>
      <c r="X732" s="98"/>
      <c r="Y732" s="98"/>
      <c r="Z732" s="98"/>
    </row>
    <row r="733" spans="1:26" ht="12.75" customHeight="1" x14ac:dyDescent="0.2">
      <c r="A733" s="98"/>
      <c r="B733" s="98"/>
      <c r="C733" s="98"/>
      <c r="D733" s="98"/>
      <c r="E733" s="98"/>
      <c r="F733" s="98"/>
      <c r="G733" s="98"/>
      <c r="H733" s="98"/>
      <c r="I733" s="98"/>
      <c r="J733" s="98"/>
      <c r="K733" s="98"/>
      <c r="L733" s="98"/>
      <c r="M733" s="98"/>
      <c r="N733" s="98"/>
      <c r="O733" s="98"/>
      <c r="P733" s="98"/>
      <c r="Q733" s="98"/>
      <c r="R733" s="98"/>
      <c r="S733" s="98"/>
      <c r="T733" s="98"/>
      <c r="U733" s="98"/>
      <c r="V733" s="98"/>
      <c r="W733" s="98"/>
      <c r="X733" s="98"/>
      <c r="Y733" s="98"/>
      <c r="Z733" s="98"/>
    </row>
    <row r="734" spans="1:26" ht="12.75" customHeight="1" x14ac:dyDescent="0.2">
      <c r="A734" s="98"/>
      <c r="B734" s="98"/>
      <c r="C734" s="98"/>
      <c r="D734" s="98"/>
      <c r="E734" s="98"/>
      <c r="F734" s="98"/>
      <c r="G734" s="98"/>
      <c r="H734" s="98"/>
      <c r="I734" s="98"/>
      <c r="J734" s="98"/>
      <c r="K734" s="98"/>
      <c r="L734" s="98"/>
      <c r="M734" s="98"/>
      <c r="N734" s="98"/>
      <c r="O734" s="98"/>
      <c r="P734" s="98"/>
      <c r="Q734" s="98"/>
      <c r="R734" s="98"/>
      <c r="S734" s="98"/>
      <c r="T734" s="98"/>
      <c r="U734" s="98"/>
      <c r="V734" s="98"/>
      <c r="W734" s="98"/>
      <c r="X734" s="98"/>
      <c r="Y734" s="98"/>
      <c r="Z734" s="98"/>
    </row>
    <row r="735" spans="1:26" ht="12.75" customHeight="1" x14ac:dyDescent="0.2">
      <c r="A735" s="98"/>
      <c r="B735" s="98"/>
      <c r="C735" s="98"/>
      <c r="D735" s="98"/>
      <c r="E735" s="98"/>
      <c r="F735" s="98"/>
      <c r="G735" s="98"/>
      <c r="H735" s="98"/>
      <c r="I735" s="98"/>
      <c r="J735" s="98"/>
      <c r="K735" s="98"/>
      <c r="L735" s="98"/>
      <c r="M735" s="98"/>
      <c r="N735" s="98"/>
      <c r="O735" s="98"/>
      <c r="P735" s="98"/>
      <c r="Q735" s="98"/>
      <c r="R735" s="98"/>
      <c r="S735" s="98"/>
      <c r="T735" s="98"/>
      <c r="U735" s="98"/>
      <c r="V735" s="98"/>
      <c r="W735" s="98"/>
      <c r="X735" s="98"/>
      <c r="Y735" s="98"/>
      <c r="Z735" s="98"/>
    </row>
    <row r="736" spans="1:26" ht="12.75" customHeight="1" x14ac:dyDescent="0.2">
      <c r="A736" s="98"/>
      <c r="B736" s="98"/>
      <c r="C736" s="98"/>
      <c r="D736" s="98"/>
      <c r="E736" s="98"/>
      <c r="F736" s="98"/>
      <c r="G736" s="98"/>
      <c r="H736" s="98"/>
      <c r="I736" s="98"/>
      <c r="J736" s="98"/>
      <c r="K736" s="98"/>
      <c r="L736" s="98"/>
      <c r="M736" s="98"/>
      <c r="N736" s="98"/>
      <c r="O736" s="98"/>
      <c r="P736" s="98"/>
      <c r="Q736" s="98"/>
      <c r="R736" s="98"/>
      <c r="S736" s="98"/>
      <c r="T736" s="98"/>
      <c r="U736" s="98"/>
      <c r="V736" s="98"/>
      <c r="W736" s="98"/>
      <c r="X736" s="98"/>
      <c r="Y736" s="98"/>
      <c r="Z736" s="98"/>
    </row>
    <row r="737" spans="1:26" ht="12.75" customHeight="1" x14ac:dyDescent="0.2">
      <c r="A737" s="98"/>
      <c r="B737" s="98"/>
      <c r="C737" s="98"/>
      <c r="D737" s="98"/>
      <c r="E737" s="98"/>
      <c r="F737" s="98"/>
      <c r="G737" s="98"/>
      <c r="H737" s="98"/>
      <c r="I737" s="98"/>
      <c r="J737" s="98"/>
      <c r="K737" s="98"/>
      <c r="L737" s="98"/>
      <c r="M737" s="98"/>
      <c r="N737" s="98"/>
      <c r="O737" s="98"/>
      <c r="P737" s="98"/>
      <c r="Q737" s="98"/>
      <c r="R737" s="98"/>
      <c r="S737" s="98"/>
      <c r="T737" s="98"/>
      <c r="U737" s="98"/>
      <c r="V737" s="98"/>
      <c r="W737" s="98"/>
      <c r="X737" s="98"/>
      <c r="Y737" s="98"/>
      <c r="Z737" s="98"/>
    </row>
    <row r="738" spans="1:26" ht="12.75" customHeight="1" x14ac:dyDescent="0.2">
      <c r="A738" s="98"/>
      <c r="B738" s="98"/>
      <c r="C738" s="98"/>
      <c r="D738" s="98"/>
      <c r="E738" s="98"/>
      <c r="F738" s="98"/>
      <c r="G738" s="98"/>
      <c r="H738" s="98"/>
      <c r="I738" s="98"/>
      <c r="J738" s="98"/>
      <c r="K738" s="98"/>
      <c r="L738" s="98"/>
      <c r="M738" s="98"/>
      <c r="N738" s="98"/>
      <c r="O738" s="98"/>
      <c r="P738" s="98"/>
      <c r="Q738" s="98"/>
      <c r="R738" s="98"/>
      <c r="S738" s="98"/>
      <c r="T738" s="98"/>
      <c r="U738" s="98"/>
      <c r="V738" s="98"/>
      <c r="W738" s="98"/>
      <c r="X738" s="98"/>
      <c r="Y738" s="98"/>
      <c r="Z738" s="98"/>
    </row>
    <row r="739" spans="1:26" ht="12.75" customHeight="1" x14ac:dyDescent="0.2">
      <c r="A739" s="98"/>
      <c r="B739" s="98"/>
      <c r="C739" s="98"/>
      <c r="D739" s="98"/>
      <c r="E739" s="98"/>
      <c r="F739" s="98"/>
      <c r="G739" s="98"/>
      <c r="H739" s="98"/>
      <c r="I739" s="98"/>
      <c r="J739" s="98"/>
      <c r="K739" s="98"/>
      <c r="L739" s="98"/>
      <c r="M739" s="98"/>
      <c r="N739" s="98"/>
      <c r="O739" s="98"/>
      <c r="P739" s="98"/>
      <c r="Q739" s="98"/>
      <c r="R739" s="98"/>
      <c r="S739" s="98"/>
      <c r="T739" s="98"/>
      <c r="U739" s="98"/>
      <c r="V739" s="98"/>
      <c r="W739" s="98"/>
      <c r="X739" s="98"/>
      <c r="Y739" s="98"/>
      <c r="Z739" s="98"/>
    </row>
    <row r="740" spans="1:26" ht="12.75" customHeight="1" x14ac:dyDescent="0.2">
      <c r="A740" s="98"/>
      <c r="B740" s="98"/>
      <c r="C740" s="98"/>
      <c r="D740" s="98"/>
      <c r="E740" s="98"/>
      <c r="F740" s="98"/>
      <c r="G740" s="98"/>
      <c r="H740" s="98"/>
      <c r="I740" s="98"/>
      <c r="J740" s="98"/>
      <c r="K740" s="98"/>
      <c r="L740" s="98"/>
      <c r="M740" s="98"/>
      <c r="N740" s="98"/>
      <c r="O740" s="98"/>
      <c r="P740" s="98"/>
      <c r="Q740" s="98"/>
      <c r="R740" s="98"/>
      <c r="S740" s="98"/>
      <c r="T740" s="98"/>
      <c r="U740" s="98"/>
      <c r="V740" s="98"/>
      <c r="W740" s="98"/>
      <c r="X740" s="98"/>
      <c r="Y740" s="98"/>
      <c r="Z740" s="98"/>
    </row>
    <row r="741" spans="1:26" ht="12.75" customHeight="1" x14ac:dyDescent="0.2">
      <c r="A741" s="98"/>
      <c r="B741" s="98"/>
      <c r="C741" s="98"/>
      <c r="D741" s="98"/>
      <c r="E741" s="98"/>
      <c r="F741" s="98"/>
      <c r="G741" s="98"/>
      <c r="H741" s="98"/>
      <c r="I741" s="98"/>
      <c r="J741" s="98"/>
      <c r="K741" s="98"/>
      <c r="L741" s="98"/>
      <c r="M741" s="98"/>
      <c r="N741" s="98"/>
      <c r="O741" s="98"/>
      <c r="P741" s="98"/>
      <c r="Q741" s="98"/>
      <c r="R741" s="98"/>
      <c r="S741" s="98"/>
      <c r="T741" s="98"/>
      <c r="U741" s="98"/>
      <c r="V741" s="98"/>
      <c r="W741" s="98"/>
      <c r="X741" s="98"/>
      <c r="Y741" s="98"/>
      <c r="Z741" s="98"/>
    </row>
    <row r="742" spans="1:26" ht="12.75" customHeight="1" x14ac:dyDescent="0.2">
      <c r="A742" s="98"/>
      <c r="B742" s="98"/>
      <c r="C742" s="98"/>
      <c r="D742" s="98"/>
      <c r="E742" s="98"/>
      <c r="F742" s="98"/>
      <c r="G742" s="98"/>
      <c r="H742" s="98"/>
      <c r="I742" s="98"/>
      <c r="J742" s="98"/>
      <c r="K742" s="98"/>
      <c r="L742" s="98"/>
      <c r="M742" s="98"/>
      <c r="N742" s="98"/>
      <c r="O742" s="98"/>
      <c r="P742" s="98"/>
      <c r="Q742" s="98"/>
      <c r="R742" s="98"/>
      <c r="S742" s="98"/>
      <c r="T742" s="98"/>
      <c r="U742" s="98"/>
      <c r="V742" s="98"/>
      <c r="W742" s="98"/>
      <c r="X742" s="98"/>
      <c r="Y742" s="98"/>
      <c r="Z742" s="98"/>
    </row>
    <row r="743" spans="1:26" ht="12.75" customHeight="1" x14ac:dyDescent="0.2">
      <c r="A743" s="98"/>
      <c r="B743" s="98"/>
      <c r="C743" s="98"/>
      <c r="D743" s="98"/>
      <c r="E743" s="98"/>
      <c r="F743" s="98"/>
      <c r="G743" s="98"/>
      <c r="H743" s="98"/>
      <c r="I743" s="98"/>
      <c r="J743" s="98"/>
      <c r="K743" s="98"/>
      <c r="L743" s="98"/>
      <c r="M743" s="98"/>
      <c r="N743" s="98"/>
      <c r="O743" s="98"/>
      <c r="P743" s="98"/>
      <c r="Q743" s="98"/>
      <c r="R743" s="98"/>
      <c r="S743" s="98"/>
      <c r="T743" s="98"/>
      <c r="U743" s="98"/>
      <c r="V743" s="98"/>
      <c r="W743" s="98"/>
      <c r="X743" s="98"/>
      <c r="Y743" s="98"/>
      <c r="Z743" s="98"/>
    </row>
    <row r="744" spans="1:26" ht="12.75" customHeight="1" x14ac:dyDescent="0.2">
      <c r="A744" s="98"/>
      <c r="B744" s="98"/>
      <c r="C744" s="98"/>
      <c r="D744" s="98"/>
      <c r="E744" s="98"/>
      <c r="F744" s="98"/>
      <c r="G744" s="98"/>
      <c r="H744" s="98"/>
      <c r="I744" s="98"/>
      <c r="J744" s="98"/>
      <c r="K744" s="98"/>
      <c r="L744" s="98"/>
      <c r="M744" s="98"/>
      <c r="N744" s="98"/>
      <c r="O744" s="98"/>
      <c r="P744" s="98"/>
      <c r="Q744" s="98"/>
      <c r="R744" s="98"/>
      <c r="S744" s="98"/>
      <c r="T744" s="98"/>
      <c r="U744" s="98"/>
      <c r="V744" s="98"/>
      <c r="W744" s="98"/>
      <c r="X744" s="98"/>
      <c r="Y744" s="98"/>
      <c r="Z744" s="98"/>
    </row>
    <row r="745" spans="1:26" ht="12.75" customHeight="1" x14ac:dyDescent="0.2">
      <c r="A745" s="98"/>
      <c r="B745" s="98"/>
      <c r="C745" s="98"/>
      <c r="D745" s="98"/>
      <c r="E745" s="98"/>
      <c r="F745" s="98"/>
      <c r="G745" s="98"/>
      <c r="H745" s="98"/>
      <c r="I745" s="98"/>
      <c r="J745" s="98"/>
      <c r="K745" s="98"/>
      <c r="L745" s="98"/>
      <c r="M745" s="98"/>
      <c r="N745" s="98"/>
      <c r="O745" s="98"/>
      <c r="P745" s="98"/>
      <c r="Q745" s="98"/>
      <c r="R745" s="98"/>
      <c r="S745" s="98"/>
      <c r="T745" s="98"/>
      <c r="U745" s="98"/>
      <c r="V745" s="98"/>
      <c r="W745" s="98"/>
      <c r="X745" s="98"/>
      <c r="Y745" s="98"/>
      <c r="Z745" s="98"/>
    </row>
    <row r="746" spans="1:26" ht="12.75" customHeight="1" x14ac:dyDescent="0.2">
      <c r="A746" s="98"/>
      <c r="B746" s="98"/>
      <c r="C746" s="98"/>
      <c r="D746" s="98"/>
      <c r="E746" s="98"/>
      <c r="F746" s="98"/>
      <c r="G746" s="98"/>
      <c r="H746" s="98"/>
      <c r="I746" s="98"/>
      <c r="J746" s="98"/>
      <c r="K746" s="98"/>
      <c r="L746" s="98"/>
      <c r="M746" s="98"/>
      <c r="N746" s="98"/>
      <c r="O746" s="98"/>
      <c r="P746" s="98"/>
      <c r="Q746" s="98"/>
      <c r="R746" s="98"/>
      <c r="S746" s="98"/>
      <c r="T746" s="98"/>
      <c r="U746" s="98"/>
      <c r="V746" s="98"/>
      <c r="W746" s="98"/>
      <c r="X746" s="98"/>
      <c r="Y746" s="98"/>
      <c r="Z746" s="98"/>
    </row>
    <row r="747" spans="1:26" ht="12.75" customHeight="1" x14ac:dyDescent="0.2">
      <c r="A747" s="98"/>
      <c r="B747" s="98"/>
      <c r="C747" s="98"/>
      <c r="D747" s="98"/>
      <c r="E747" s="98"/>
      <c r="F747" s="98"/>
      <c r="G747" s="98"/>
      <c r="H747" s="98"/>
      <c r="I747" s="98"/>
      <c r="J747" s="98"/>
      <c r="K747" s="98"/>
      <c r="L747" s="98"/>
      <c r="M747" s="98"/>
      <c r="N747" s="98"/>
      <c r="O747" s="98"/>
      <c r="P747" s="98"/>
      <c r="Q747" s="98"/>
      <c r="R747" s="98"/>
      <c r="S747" s="98"/>
      <c r="T747" s="98"/>
      <c r="U747" s="98"/>
      <c r="V747" s="98"/>
      <c r="W747" s="98"/>
      <c r="X747" s="98"/>
      <c r="Y747" s="98"/>
      <c r="Z747" s="98"/>
    </row>
    <row r="748" spans="1:26" ht="12.75" customHeight="1" x14ac:dyDescent="0.2">
      <c r="A748" s="98"/>
      <c r="B748" s="98"/>
      <c r="C748" s="98"/>
      <c r="D748" s="98"/>
      <c r="E748" s="98"/>
      <c r="F748" s="98"/>
      <c r="G748" s="98"/>
      <c r="H748" s="98"/>
      <c r="I748" s="98"/>
      <c r="J748" s="98"/>
      <c r="K748" s="98"/>
      <c r="L748" s="98"/>
      <c r="M748" s="98"/>
      <c r="N748" s="98"/>
      <c r="O748" s="98"/>
      <c r="P748" s="98"/>
      <c r="Q748" s="98"/>
      <c r="R748" s="98"/>
      <c r="S748" s="98"/>
      <c r="T748" s="98"/>
      <c r="U748" s="98"/>
      <c r="V748" s="98"/>
      <c r="W748" s="98"/>
      <c r="X748" s="98"/>
      <c r="Y748" s="98"/>
      <c r="Z748" s="98"/>
    </row>
    <row r="749" spans="1:26" ht="12.75" customHeight="1" x14ac:dyDescent="0.2">
      <c r="A749" s="98"/>
      <c r="B749" s="98"/>
      <c r="C749" s="98"/>
      <c r="D749" s="98"/>
      <c r="E749" s="98"/>
      <c r="F749" s="98"/>
      <c r="G749" s="98"/>
      <c r="H749" s="98"/>
      <c r="I749" s="98"/>
      <c r="J749" s="98"/>
      <c r="K749" s="98"/>
      <c r="L749" s="98"/>
      <c r="M749" s="98"/>
      <c r="N749" s="98"/>
      <c r="O749" s="98"/>
      <c r="P749" s="98"/>
      <c r="Q749" s="98"/>
      <c r="R749" s="98"/>
      <c r="S749" s="98"/>
      <c r="T749" s="98"/>
      <c r="U749" s="98"/>
      <c r="V749" s="98"/>
      <c r="W749" s="98"/>
      <c r="X749" s="98"/>
      <c r="Y749" s="98"/>
      <c r="Z749" s="98"/>
    </row>
    <row r="750" spans="1:26" ht="12.75" customHeight="1" x14ac:dyDescent="0.2">
      <c r="A750" s="98"/>
      <c r="B750" s="98"/>
      <c r="C750" s="98"/>
      <c r="D750" s="98"/>
      <c r="E750" s="98"/>
      <c r="F750" s="98"/>
      <c r="G750" s="98"/>
      <c r="H750" s="98"/>
      <c r="I750" s="98"/>
      <c r="J750" s="98"/>
      <c r="K750" s="98"/>
      <c r="L750" s="98"/>
      <c r="M750" s="98"/>
      <c r="N750" s="98"/>
      <c r="O750" s="98"/>
      <c r="P750" s="98"/>
      <c r="Q750" s="98"/>
      <c r="R750" s="98"/>
      <c r="S750" s="98"/>
      <c r="T750" s="98"/>
      <c r="U750" s="98"/>
      <c r="V750" s="98"/>
      <c r="W750" s="98"/>
      <c r="X750" s="98"/>
      <c r="Y750" s="98"/>
      <c r="Z750" s="98"/>
    </row>
    <row r="751" spans="1:26" ht="12.75" customHeight="1" x14ac:dyDescent="0.2">
      <c r="A751" s="98"/>
      <c r="B751" s="98"/>
      <c r="C751" s="98"/>
      <c r="D751" s="98"/>
      <c r="E751" s="98"/>
      <c r="F751" s="98"/>
      <c r="G751" s="98"/>
      <c r="H751" s="98"/>
      <c r="I751" s="98"/>
      <c r="J751" s="98"/>
      <c r="K751" s="98"/>
      <c r="L751" s="98"/>
      <c r="M751" s="98"/>
      <c r="N751" s="98"/>
      <c r="O751" s="98"/>
      <c r="P751" s="98"/>
      <c r="Q751" s="98"/>
      <c r="R751" s="98"/>
      <c r="S751" s="98"/>
      <c r="T751" s="98"/>
      <c r="U751" s="98"/>
      <c r="V751" s="98"/>
      <c r="W751" s="98"/>
      <c r="X751" s="98"/>
      <c r="Y751" s="98"/>
      <c r="Z751" s="98"/>
    </row>
    <row r="752" spans="1:26" ht="12.75" customHeight="1" x14ac:dyDescent="0.2">
      <c r="A752" s="98"/>
      <c r="B752" s="98"/>
      <c r="C752" s="98"/>
      <c r="D752" s="98"/>
      <c r="E752" s="98"/>
      <c r="F752" s="98"/>
      <c r="G752" s="98"/>
      <c r="H752" s="98"/>
      <c r="I752" s="98"/>
      <c r="J752" s="98"/>
      <c r="K752" s="98"/>
      <c r="L752" s="98"/>
      <c r="M752" s="98"/>
      <c r="N752" s="98"/>
      <c r="O752" s="98"/>
      <c r="P752" s="98"/>
      <c r="Q752" s="98"/>
      <c r="R752" s="98"/>
      <c r="S752" s="98"/>
      <c r="T752" s="98"/>
      <c r="U752" s="98"/>
      <c r="V752" s="98"/>
      <c r="W752" s="98"/>
      <c r="X752" s="98"/>
      <c r="Y752" s="98"/>
      <c r="Z752" s="98"/>
    </row>
    <row r="753" spans="1:26" ht="12.75" customHeight="1" x14ac:dyDescent="0.2">
      <c r="A753" s="98"/>
      <c r="B753" s="98"/>
      <c r="C753" s="98"/>
      <c r="D753" s="98"/>
      <c r="E753" s="98"/>
      <c r="F753" s="98"/>
      <c r="G753" s="98"/>
      <c r="H753" s="98"/>
      <c r="I753" s="98"/>
      <c r="J753" s="98"/>
      <c r="K753" s="98"/>
      <c r="L753" s="98"/>
      <c r="M753" s="98"/>
      <c r="N753" s="98"/>
      <c r="O753" s="98"/>
      <c r="P753" s="98"/>
      <c r="Q753" s="98"/>
      <c r="R753" s="98"/>
      <c r="S753" s="98"/>
      <c r="T753" s="98"/>
      <c r="U753" s="98"/>
      <c r="V753" s="98"/>
      <c r="W753" s="98"/>
      <c r="X753" s="98"/>
      <c r="Y753" s="98"/>
      <c r="Z753" s="98"/>
    </row>
    <row r="754" spans="1:26" ht="12.75" customHeight="1" x14ac:dyDescent="0.2">
      <c r="A754" s="98"/>
      <c r="B754" s="98"/>
      <c r="C754" s="98"/>
      <c r="D754" s="98"/>
      <c r="E754" s="98"/>
      <c r="F754" s="98"/>
      <c r="G754" s="98"/>
      <c r="H754" s="98"/>
      <c r="I754" s="98"/>
      <c r="J754" s="98"/>
      <c r="K754" s="98"/>
      <c r="L754" s="98"/>
      <c r="M754" s="98"/>
      <c r="N754" s="98"/>
      <c r="O754" s="98"/>
      <c r="P754" s="98"/>
      <c r="Q754" s="98"/>
      <c r="R754" s="98"/>
      <c r="S754" s="98"/>
      <c r="T754" s="98"/>
      <c r="U754" s="98"/>
      <c r="V754" s="98"/>
      <c r="W754" s="98"/>
      <c r="X754" s="98"/>
      <c r="Y754" s="98"/>
      <c r="Z754" s="98"/>
    </row>
    <row r="755" spans="1:26" ht="12.75" customHeight="1" x14ac:dyDescent="0.2">
      <c r="A755" s="98"/>
      <c r="B755" s="98"/>
      <c r="C755" s="98"/>
      <c r="D755" s="98"/>
      <c r="E755" s="98"/>
      <c r="F755" s="98"/>
      <c r="G755" s="98"/>
      <c r="H755" s="98"/>
      <c r="I755" s="98"/>
      <c r="J755" s="98"/>
      <c r="K755" s="98"/>
      <c r="L755" s="98"/>
      <c r="M755" s="98"/>
      <c r="N755" s="98"/>
      <c r="O755" s="98"/>
      <c r="P755" s="98"/>
      <c r="Q755" s="98"/>
      <c r="R755" s="98"/>
      <c r="S755" s="98"/>
      <c r="T755" s="98"/>
      <c r="U755" s="98"/>
      <c r="V755" s="98"/>
      <c r="W755" s="98"/>
      <c r="X755" s="98"/>
      <c r="Y755" s="98"/>
      <c r="Z755" s="98"/>
    </row>
    <row r="756" spans="1:26" ht="12.75" customHeight="1" x14ac:dyDescent="0.2">
      <c r="A756" s="98"/>
      <c r="B756" s="98"/>
      <c r="C756" s="98"/>
      <c r="D756" s="98"/>
      <c r="E756" s="98"/>
      <c r="F756" s="98"/>
      <c r="G756" s="98"/>
      <c r="H756" s="98"/>
      <c r="I756" s="98"/>
      <c r="J756" s="98"/>
      <c r="K756" s="98"/>
      <c r="L756" s="98"/>
      <c r="M756" s="98"/>
      <c r="N756" s="98"/>
      <c r="O756" s="98"/>
      <c r="P756" s="98"/>
      <c r="Q756" s="98"/>
      <c r="R756" s="98"/>
      <c r="S756" s="98"/>
      <c r="T756" s="98"/>
      <c r="U756" s="98"/>
      <c r="V756" s="98"/>
      <c r="W756" s="98"/>
      <c r="X756" s="98"/>
      <c r="Y756" s="98"/>
      <c r="Z756" s="98"/>
    </row>
    <row r="757" spans="1:26" ht="12.75" customHeight="1" x14ac:dyDescent="0.2">
      <c r="A757" s="98"/>
      <c r="B757" s="98"/>
      <c r="C757" s="98"/>
      <c r="D757" s="98"/>
      <c r="E757" s="98"/>
      <c r="F757" s="98"/>
      <c r="G757" s="98"/>
      <c r="H757" s="98"/>
      <c r="I757" s="98"/>
      <c r="J757" s="98"/>
      <c r="K757" s="98"/>
      <c r="L757" s="98"/>
      <c r="M757" s="98"/>
      <c r="N757" s="98"/>
      <c r="O757" s="98"/>
      <c r="P757" s="98"/>
      <c r="Q757" s="98"/>
      <c r="R757" s="98"/>
      <c r="S757" s="98"/>
      <c r="T757" s="98"/>
      <c r="U757" s="98"/>
      <c r="V757" s="98"/>
      <c r="W757" s="98"/>
      <c r="X757" s="98"/>
      <c r="Y757" s="98"/>
      <c r="Z757" s="98"/>
    </row>
    <row r="758" spans="1:26" ht="12.75" customHeight="1" x14ac:dyDescent="0.2">
      <c r="A758" s="98"/>
      <c r="B758" s="98"/>
      <c r="C758" s="98"/>
      <c r="D758" s="98"/>
      <c r="E758" s="98"/>
      <c r="F758" s="98"/>
      <c r="G758" s="98"/>
      <c r="H758" s="98"/>
      <c r="I758" s="98"/>
      <c r="J758" s="98"/>
      <c r="K758" s="98"/>
      <c r="L758" s="98"/>
      <c r="M758" s="98"/>
      <c r="N758" s="98"/>
      <c r="O758" s="98"/>
      <c r="P758" s="98"/>
      <c r="Q758" s="98"/>
      <c r="R758" s="98"/>
      <c r="S758" s="98"/>
      <c r="T758" s="98"/>
      <c r="U758" s="98"/>
      <c r="V758" s="98"/>
      <c r="W758" s="98"/>
      <c r="X758" s="98"/>
      <c r="Y758" s="98"/>
      <c r="Z758" s="98"/>
    </row>
    <row r="759" spans="1:26" ht="12.75" customHeight="1" x14ac:dyDescent="0.2">
      <c r="A759" s="98"/>
      <c r="B759" s="98"/>
      <c r="C759" s="98"/>
      <c r="D759" s="98"/>
      <c r="E759" s="98"/>
      <c r="F759" s="98"/>
      <c r="G759" s="98"/>
      <c r="H759" s="98"/>
      <c r="I759" s="98"/>
      <c r="J759" s="98"/>
      <c r="K759" s="98"/>
      <c r="L759" s="98"/>
      <c r="M759" s="98"/>
      <c r="N759" s="98"/>
      <c r="O759" s="98"/>
      <c r="P759" s="98"/>
      <c r="Q759" s="98"/>
      <c r="R759" s="98"/>
      <c r="S759" s="98"/>
      <c r="T759" s="98"/>
      <c r="U759" s="98"/>
      <c r="V759" s="98"/>
      <c r="W759" s="98"/>
      <c r="X759" s="98"/>
      <c r="Y759" s="98"/>
      <c r="Z759" s="98"/>
    </row>
    <row r="760" spans="1:26" ht="12.75" customHeight="1" x14ac:dyDescent="0.2">
      <c r="A760" s="98"/>
      <c r="B760" s="98"/>
      <c r="C760" s="98"/>
      <c r="D760" s="98"/>
      <c r="E760" s="98"/>
      <c r="F760" s="98"/>
      <c r="G760" s="98"/>
      <c r="H760" s="98"/>
      <c r="I760" s="98"/>
      <c r="J760" s="98"/>
      <c r="K760" s="98"/>
      <c r="L760" s="98"/>
      <c r="M760" s="98"/>
      <c r="N760" s="98"/>
      <c r="O760" s="98"/>
      <c r="P760" s="98"/>
      <c r="Q760" s="98"/>
      <c r="R760" s="98"/>
      <c r="S760" s="98"/>
      <c r="T760" s="98"/>
      <c r="U760" s="98"/>
      <c r="V760" s="98"/>
      <c r="W760" s="98"/>
      <c r="X760" s="98"/>
      <c r="Y760" s="98"/>
      <c r="Z760" s="98"/>
    </row>
    <row r="761" spans="1:26" ht="12.75" customHeight="1" x14ac:dyDescent="0.2">
      <c r="A761" s="98"/>
      <c r="B761" s="98"/>
      <c r="C761" s="98"/>
      <c r="D761" s="98"/>
      <c r="E761" s="98"/>
      <c r="F761" s="98"/>
      <c r="G761" s="98"/>
      <c r="H761" s="98"/>
      <c r="I761" s="98"/>
      <c r="J761" s="98"/>
      <c r="K761" s="98"/>
      <c r="L761" s="98"/>
      <c r="M761" s="98"/>
      <c r="N761" s="98"/>
      <c r="O761" s="98"/>
      <c r="P761" s="98"/>
      <c r="Q761" s="98"/>
      <c r="R761" s="98"/>
      <c r="S761" s="98"/>
      <c r="T761" s="98"/>
      <c r="U761" s="98"/>
      <c r="V761" s="98"/>
      <c r="W761" s="98"/>
      <c r="X761" s="98"/>
      <c r="Y761" s="98"/>
      <c r="Z761" s="98"/>
    </row>
    <row r="762" spans="1:26" ht="12.75" customHeight="1" x14ac:dyDescent="0.2">
      <c r="A762" s="98"/>
      <c r="B762" s="98"/>
      <c r="C762" s="98"/>
      <c r="D762" s="98"/>
      <c r="E762" s="98"/>
      <c r="F762" s="98"/>
      <c r="G762" s="98"/>
      <c r="H762" s="98"/>
      <c r="I762" s="98"/>
      <c r="J762" s="98"/>
      <c r="K762" s="98"/>
      <c r="L762" s="98"/>
      <c r="M762" s="98"/>
      <c r="N762" s="98"/>
      <c r="O762" s="98"/>
      <c r="P762" s="98"/>
      <c r="Q762" s="98"/>
      <c r="R762" s="98"/>
      <c r="S762" s="98"/>
      <c r="T762" s="98"/>
      <c r="U762" s="98"/>
      <c r="V762" s="98"/>
      <c r="W762" s="98"/>
      <c r="X762" s="98"/>
      <c r="Y762" s="98"/>
      <c r="Z762" s="98"/>
    </row>
    <row r="763" spans="1:26" ht="12.75" customHeight="1" x14ac:dyDescent="0.2">
      <c r="A763" s="98"/>
      <c r="B763" s="98"/>
      <c r="C763" s="98"/>
      <c r="D763" s="98"/>
      <c r="E763" s="98"/>
      <c r="F763" s="98"/>
      <c r="G763" s="98"/>
      <c r="H763" s="98"/>
      <c r="I763" s="98"/>
      <c r="J763" s="98"/>
      <c r="K763" s="98"/>
      <c r="L763" s="98"/>
      <c r="M763" s="98"/>
      <c r="N763" s="98"/>
      <c r="O763" s="98"/>
      <c r="P763" s="98"/>
      <c r="Q763" s="98"/>
      <c r="R763" s="98"/>
      <c r="S763" s="98"/>
      <c r="T763" s="98"/>
      <c r="U763" s="98"/>
      <c r="V763" s="98"/>
      <c r="W763" s="98"/>
      <c r="X763" s="98"/>
      <c r="Y763" s="98"/>
      <c r="Z763" s="98"/>
    </row>
    <row r="764" spans="1:26" ht="12.75" customHeight="1" x14ac:dyDescent="0.2">
      <c r="A764" s="98"/>
      <c r="B764" s="98"/>
      <c r="C764" s="98"/>
      <c r="D764" s="98"/>
      <c r="E764" s="98"/>
      <c r="F764" s="98"/>
      <c r="G764" s="98"/>
      <c r="H764" s="98"/>
      <c r="I764" s="98"/>
      <c r="J764" s="98"/>
      <c r="K764" s="98"/>
      <c r="L764" s="98"/>
      <c r="M764" s="98"/>
      <c r="N764" s="98"/>
      <c r="O764" s="98"/>
      <c r="P764" s="98"/>
      <c r="Q764" s="98"/>
      <c r="R764" s="98"/>
      <c r="S764" s="98"/>
      <c r="T764" s="98"/>
      <c r="U764" s="98"/>
      <c r="V764" s="98"/>
      <c r="W764" s="98"/>
      <c r="X764" s="98"/>
      <c r="Y764" s="98"/>
      <c r="Z764" s="98"/>
    </row>
    <row r="765" spans="1:26" ht="12.75" customHeight="1" x14ac:dyDescent="0.2">
      <c r="A765" s="98"/>
      <c r="B765" s="98"/>
      <c r="C765" s="98"/>
      <c r="D765" s="98"/>
      <c r="E765" s="98"/>
      <c r="F765" s="98"/>
      <c r="G765" s="98"/>
      <c r="H765" s="98"/>
      <c r="I765" s="98"/>
      <c r="J765" s="98"/>
      <c r="K765" s="98"/>
      <c r="L765" s="98"/>
      <c r="M765" s="98"/>
      <c r="N765" s="98"/>
      <c r="O765" s="98"/>
      <c r="P765" s="98"/>
      <c r="Q765" s="98"/>
      <c r="R765" s="98"/>
      <c r="S765" s="98"/>
      <c r="T765" s="98"/>
      <c r="U765" s="98"/>
      <c r="V765" s="98"/>
      <c r="W765" s="98"/>
      <c r="X765" s="98"/>
      <c r="Y765" s="98"/>
      <c r="Z765" s="98"/>
    </row>
    <row r="766" spans="1:26" ht="12.75" customHeight="1" x14ac:dyDescent="0.2">
      <c r="A766" s="98"/>
      <c r="B766" s="98"/>
      <c r="C766" s="98"/>
      <c r="D766" s="98"/>
      <c r="E766" s="98"/>
      <c r="F766" s="98"/>
      <c r="G766" s="98"/>
      <c r="H766" s="98"/>
      <c r="I766" s="98"/>
      <c r="J766" s="98"/>
      <c r="K766" s="98"/>
      <c r="L766" s="98"/>
      <c r="M766" s="98"/>
      <c r="N766" s="98"/>
      <c r="O766" s="98"/>
      <c r="P766" s="98"/>
      <c r="Q766" s="98"/>
      <c r="R766" s="98"/>
      <c r="S766" s="98"/>
      <c r="T766" s="98"/>
      <c r="U766" s="98"/>
      <c r="V766" s="98"/>
      <c r="W766" s="98"/>
      <c r="X766" s="98"/>
      <c r="Y766" s="98"/>
      <c r="Z766" s="98"/>
    </row>
    <row r="767" spans="1:26" ht="12.75" customHeight="1" x14ac:dyDescent="0.2">
      <c r="A767" s="98"/>
      <c r="B767" s="98"/>
      <c r="C767" s="98"/>
      <c r="D767" s="98"/>
      <c r="E767" s="98"/>
      <c r="F767" s="98"/>
      <c r="G767" s="98"/>
      <c r="H767" s="98"/>
      <c r="I767" s="98"/>
      <c r="J767" s="98"/>
      <c r="K767" s="98"/>
      <c r="L767" s="98"/>
      <c r="M767" s="98"/>
      <c r="N767" s="98"/>
      <c r="O767" s="98"/>
      <c r="P767" s="98"/>
      <c r="Q767" s="98"/>
      <c r="R767" s="98"/>
      <c r="S767" s="98"/>
      <c r="T767" s="98"/>
      <c r="U767" s="98"/>
      <c r="V767" s="98"/>
      <c r="W767" s="98"/>
      <c r="X767" s="98"/>
      <c r="Y767" s="98"/>
      <c r="Z767" s="98"/>
    </row>
    <row r="768" spans="1:26" ht="12.75" customHeight="1" x14ac:dyDescent="0.2">
      <c r="A768" s="98"/>
      <c r="B768" s="98"/>
      <c r="C768" s="98"/>
      <c r="D768" s="98"/>
      <c r="E768" s="98"/>
      <c r="F768" s="98"/>
      <c r="G768" s="98"/>
      <c r="H768" s="98"/>
      <c r="I768" s="98"/>
      <c r="J768" s="98"/>
      <c r="K768" s="98"/>
      <c r="L768" s="98"/>
      <c r="M768" s="98"/>
      <c r="N768" s="98"/>
      <c r="O768" s="98"/>
      <c r="P768" s="98"/>
      <c r="Q768" s="98"/>
      <c r="R768" s="98"/>
      <c r="S768" s="98"/>
      <c r="T768" s="98"/>
      <c r="U768" s="98"/>
      <c r="V768" s="98"/>
      <c r="W768" s="98"/>
      <c r="X768" s="98"/>
      <c r="Y768" s="98"/>
      <c r="Z768" s="98"/>
    </row>
    <row r="769" spans="1:26" ht="12.75" customHeight="1" x14ac:dyDescent="0.2">
      <c r="A769" s="98"/>
      <c r="B769" s="98"/>
      <c r="C769" s="98"/>
      <c r="D769" s="98"/>
      <c r="E769" s="98"/>
      <c r="F769" s="98"/>
      <c r="G769" s="98"/>
      <c r="H769" s="98"/>
      <c r="I769" s="98"/>
      <c r="J769" s="98"/>
      <c r="K769" s="98"/>
      <c r="L769" s="98"/>
      <c r="M769" s="98"/>
      <c r="N769" s="98"/>
      <c r="O769" s="98"/>
      <c r="P769" s="98"/>
      <c r="Q769" s="98"/>
      <c r="R769" s="98"/>
      <c r="S769" s="98"/>
      <c r="T769" s="98"/>
      <c r="U769" s="98"/>
      <c r="V769" s="98"/>
      <c r="W769" s="98"/>
      <c r="X769" s="98"/>
      <c r="Y769" s="98"/>
      <c r="Z769" s="98"/>
    </row>
    <row r="770" spans="1:26" ht="12.75" customHeight="1" x14ac:dyDescent="0.2">
      <c r="A770" s="98"/>
      <c r="B770" s="98"/>
      <c r="C770" s="98"/>
      <c r="D770" s="98"/>
      <c r="E770" s="98"/>
      <c r="F770" s="98"/>
      <c r="G770" s="98"/>
      <c r="H770" s="98"/>
      <c r="I770" s="98"/>
      <c r="J770" s="98"/>
      <c r="K770" s="98"/>
      <c r="L770" s="98"/>
      <c r="M770" s="98"/>
      <c r="N770" s="98"/>
      <c r="O770" s="98"/>
      <c r="P770" s="98"/>
      <c r="Q770" s="98"/>
      <c r="R770" s="98"/>
      <c r="S770" s="98"/>
      <c r="T770" s="98"/>
      <c r="U770" s="98"/>
      <c r="V770" s="98"/>
      <c r="W770" s="98"/>
      <c r="X770" s="98"/>
      <c r="Y770" s="98"/>
      <c r="Z770" s="98"/>
    </row>
    <row r="771" spans="1:26" ht="12.75" customHeight="1" x14ac:dyDescent="0.2">
      <c r="A771" s="98"/>
      <c r="B771" s="98"/>
      <c r="C771" s="98"/>
      <c r="D771" s="98"/>
      <c r="E771" s="98"/>
      <c r="F771" s="98"/>
      <c r="G771" s="98"/>
      <c r="H771" s="98"/>
      <c r="I771" s="98"/>
      <c r="J771" s="98"/>
      <c r="K771" s="98"/>
      <c r="L771" s="98"/>
      <c r="M771" s="98"/>
      <c r="N771" s="98"/>
      <c r="O771" s="98"/>
      <c r="P771" s="98"/>
      <c r="Q771" s="98"/>
      <c r="R771" s="98"/>
      <c r="S771" s="98"/>
      <c r="T771" s="98"/>
      <c r="U771" s="98"/>
      <c r="V771" s="98"/>
      <c r="W771" s="98"/>
      <c r="X771" s="98"/>
      <c r="Y771" s="98"/>
      <c r="Z771" s="98"/>
    </row>
    <row r="772" spans="1:26" ht="12.75" customHeight="1" x14ac:dyDescent="0.2">
      <c r="A772" s="98"/>
      <c r="B772" s="98"/>
      <c r="C772" s="98"/>
      <c r="D772" s="98"/>
      <c r="E772" s="98"/>
      <c r="F772" s="98"/>
      <c r="G772" s="98"/>
      <c r="H772" s="98"/>
      <c r="I772" s="98"/>
      <c r="J772" s="98"/>
      <c r="K772" s="98"/>
      <c r="L772" s="98"/>
      <c r="M772" s="98"/>
      <c r="N772" s="98"/>
      <c r="O772" s="98"/>
      <c r="P772" s="98"/>
      <c r="Q772" s="98"/>
      <c r="R772" s="98"/>
      <c r="S772" s="98"/>
      <c r="T772" s="98"/>
      <c r="U772" s="98"/>
      <c r="V772" s="98"/>
      <c r="W772" s="98"/>
      <c r="X772" s="98"/>
      <c r="Y772" s="98"/>
      <c r="Z772" s="98"/>
    </row>
    <row r="773" spans="1:26" ht="12.75" customHeight="1" x14ac:dyDescent="0.2">
      <c r="A773" s="98"/>
      <c r="B773" s="98"/>
      <c r="C773" s="98"/>
      <c r="D773" s="98"/>
      <c r="E773" s="98"/>
      <c r="F773" s="98"/>
      <c r="G773" s="98"/>
      <c r="H773" s="98"/>
      <c r="I773" s="98"/>
      <c r="J773" s="98"/>
      <c r="K773" s="98"/>
      <c r="L773" s="98"/>
      <c r="M773" s="98"/>
      <c r="N773" s="98"/>
      <c r="O773" s="98"/>
      <c r="P773" s="98"/>
      <c r="Q773" s="98"/>
      <c r="R773" s="98"/>
      <c r="S773" s="98"/>
      <c r="T773" s="98"/>
      <c r="U773" s="98"/>
      <c r="V773" s="98"/>
      <c r="W773" s="98"/>
      <c r="X773" s="98"/>
      <c r="Y773" s="98"/>
      <c r="Z773" s="98"/>
    </row>
    <row r="774" spans="1:26" ht="12.75" customHeight="1" x14ac:dyDescent="0.2">
      <c r="A774" s="98"/>
      <c r="B774" s="98"/>
      <c r="C774" s="98"/>
      <c r="D774" s="98"/>
      <c r="E774" s="98"/>
      <c r="F774" s="98"/>
      <c r="G774" s="98"/>
      <c r="H774" s="98"/>
      <c r="I774" s="98"/>
      <c r="J774" s="98"/>
      <c r="K774" s="98"/>
      <c r="L774" s="98"/>
      <c r="M774" s="98"/>
      <c r="N774" s="98"/>
      <c r="O774" s="98"/>
      <c r="P774" s="98"/>
      <c r="Q774" s="98"/>
      <c r="R774" s="98"/>
      <c r="S774" s="98"/>
      <c r="T774" s="98"/>
      <c r="U774" s="98"/>
      <c r="V774" s="98"/>
      <c r="W774" s="98"/>
      <c r="X774" s="98"/>
      <c r="Y774" s="98"/>
      <c r="Z774" s="98"/>
    </row>
    <row r="775" spans="1:26" ht="12.75" customHeight="1" x14ac:dyDescent="0.2">
      <c r="A775" s="98"/>
      <c r="B775" s="98"/>
      <c r="C775" s="98"/>
      <c r="D775" s="98"/>
      <c r="E775" s="98"/>
      <c r="F775" s="98"/>
      <c r="G775" s="98"/>
      <c r="H775" s="98"/>
      <c r="I775" s="98"/>
      <c r="J775" s="98"/>
      <c r="K775" s="98"/>
      <c r="L775" s="98"/>
      <c r="M775" s="98"/>
      <c r="N775" s="98"/>
      <c r="O775" s="98"/>
      <c r="P775" s="98"/>
      <c r="Q775" s="98"/>
      <c r="R775" s="98"/>
      <c r="S775" s="98"/>
      <c r="T775" s="98"/>
      <c r="U775" s="98"/>
      <c r="V775" s="98"/>
      <c r="W775" s="98"/>
      <c r="X775" s="98"/>
      <c r="Y775" s="98"/>
      <c r="Z775" s="98"/>
    </row>
    <row r="776" spans="1:26" ht="12.75" customHeight="1" x14ac:dyDescent="0.2">
      <c r="A776" s="98"/>
      <c r="B776" s="98"/>
      <c r="C776" s="98"/>
      <c r="D776" s="98"/>
      <c r="E776" s="98"/>
      <c r="F776" s="98"/>
      <c r="G776" s="98"/>
      <c r="H776" s="98"/>
      <c r="I776" s="98"/>
      <c r="J776" s="98"/>
      <c r="K776" s="98"/>
      <c r="L776" s="98"/>
      <c r="M776" s="98"/>
      <c r="N776" s="98"/>
      <c r="O776" s="98"/>
      <c r="P776" s="98"/>
      <c r="Q776" s="98"/>
      <c r="R776" s="98"/>
      <c r="S776" s="98"/>
      <c r="T776" s="98"/>
      <c r="U776" s="98"/>
      <c r="V776" s="98"/>
      <c r="W776" s="98"/>
      <c r="X776" s="98"/>
      <c r="Y776" s="98"/>
      <c r="Z776" s="98"/>
    </row>
    <row r="777" spans="1:26" ht="12.75" customHeight="1" x14ac:dyDescent="0.2">
      <c r="A777" s="98"/>
      <c r="B777" s="98"/>
      <c r="C777" s="98"/>
      <c r="D777" s="98"/>
      <c r="E777" s="98"/>
      <c r="F777" s="98"/>
      <c r="G777" s="98"/>
      <c r="H777" s="98"/>
      <c r="I777" s="98"/>
      <c r="J777" s="98"/>
      <c r="K777" s="98"/>
      <c r="L777" s="98"/>
      <c r="M777" s="98"/>
      <c r="N777" s="98"/>
      <c r="O777" s="98"/>
      <c r="P777" s="98"/>
      <c r="Q777" s="98"/>
      <c r="R777" s="98"/>
      <c r="S777" s="98"/>
      <c r="T777" s="98"/>
      <c r="U777" s="98"/>
      <c r="V777" s="98"/>
      <c r="W777" s="98"/>
      <c r="X777" s="98"/>
      <c r="Y777" s="98"/>
      <c r="Z777" s="98"/>
    </row>
    <row r="778" spans="1:26" ht="12.75" customHeight="1" x14ac:dyDescent="0.2">
      <c r="A778" s="98"/>
      <c r="B778" s="98"/>
      <c r="C778" s="98"/>
      <c r="D778" s="98"/>
      <c r="E778" s="98"/>
      <c r="F778" s="98"/>
      <c r="G778" s="98"/>
      <c r="H778" s="98"/>
      <c r="I778" s="98"/>
      <c r="J778" s="98"/>
      <c r="K778" s="98"/>
      <c r="L778" s="98"/>
      <c r="M778" s="98"/>
      <c r="N778" s="98"/>
      <c r="O778" s="98"/>
      <c r="P778" s="98"/>
      <c r="Q778" s="98"/>
      <c r="R778" s="98"/>
      <c r="S778" s="98"/>
      <c r="T778" s="98"/>
      <c r="U778" s="98"/>
      <c r="V778" s="98"/>
      <c r="W778" s="98"/>
      <c r="X778" s="98"/>
      <c r="Y778" s="98"/>
      <c r="Z778" s="98"/>
    </row>
    <row r="779" spans="1:26" ht="12.75" customHeight="1" x14ac:dyDescent="0.2">
      <c r="A779" s="98"/>
      <c r="B779" s="98"/>
      <c r="C779" s="98"/>
      <c r="D779" s="98"/>
      <c r="E779" s="98"/>
      <c r="F779" s="98"/>
      <c r="G779" s="98"/>
      <c r="H779" s="98"/>
      <c r="I779" s="98"/>
      <c r="J779" s="98"/>
      <c r="K779" s="98"/>
      <c r="L779" s="98"/>
      <c r="M779" s="98"/>
      <c r="N779" s="98"/>
      <c r="O779" s="98"/>
      <c r="P779" s="98"/>
      <c r="Q779" s="98"/>
      <c r="R779" s="98"/>
      <c r="S779" s="98"/>
      <c r="T779" s="98"/>
      <c r="U779" s="98"/>
      <c r="V779" s="98"/>
      <c r="W779" s="98"/>
      <c r="X779" s="98"/>
      <c r="Y779" s="98"/>
      <c r="Z779" s="98"/>
    </row>
    <row r="780" spans="1:26" ht="12.75" customHeight="1" x14ac:dyDescent="0.2">
      <c r="A780" s="98"/>
      <c r="B780" s="98"/>
      <c r="C780" s="98"/>
      <c r="D780" s="98"/>
      <c r="E780" s="98"/>
      <c r="F780" s="98"/>
      <c r="G780" s="98"/>
      <c r="H780" s="98"/>
      <c r="I780" s="98"/>
      <c r="J780" s="98"/>
      <c r="K780" s="98"/>
      <c r="L780" s="98"/>
      <c r="M780" s="98"/>
      <c r="N780" s="98"/>
      <c r="O780" s="98"/>
      <c r="P780" s="98"/>
      <c r="Q780" s="98"/>
      <c r="R780" s="98"/>
      <c r="S780" s="98"/>
      <c r="T780" s="98"/>
      <c r="U780" s="98"/>
      <c r="V780" s="98"/>
      <c r="W780" s="98"/>
      <c r="X780" s="98"/>
      <c r="Y780" s="98"/>
      <c r="Z780" s="98"/>
    </row>
    <row r="781" spans="1:26" ht="12.75" customHeight="1" x14ac:dyDescent="0.2">
      <c r="A781" s="98"/>
      <c r="B781" s="98"/>
      <c r="C781" s="98"/>
      <c r="D781" s="98"/>
      <c r="E781" s="98"/>
      <c r="F781" s="98"/>
      <c r="G781" s="98"/>
      <c r="H781" s="98"/>
      <c r="I781" s="98"/>
      <c r="J781" s="98"/>
      <c r="K781" s="98"/>
      <c r="L781" s="98"/>
      <c r="M781" s="98"/>
      <c r="N781" s="98"/>
      <c r="O781" s="98"/>
      <c r="P781" s="98"/>
      <c r="Q781" s="98"/>
      <c r="R781" s="98"/>
      <c r="S781" s="98"/>
      <c r="T781" s="98"/>
      <c r="U781" s="98"/>
      <c r="V781" s="98"/>
      <c r="W781" s="98"/>
      <c r="X781" s="98"/>
      <c r="Y781" s="98"/>
      <c r="Z781" s="98"/>
    </row>
    <row r="782" spans="1:26" ht="12.75" customHeight="1" x14ac:dyDescent="0.2">
      <c r="A782" s="98"/>
      <c r="B782" s="98"/>
      <c r="C782" s="98"/>
      <c r="D782" s="98"/>
      <c r="E782" s="98"/>
      <c r="F782" s="98"/>
      <c r="G782" s="98"/>
      <c r="H782" s="98"/>
      <c r="I782" s="98"/>
      <c r="J782" s="98"/>
      <c r="K782" s="98"/>
      <c r="L782" s="98"/>
      <c r="M782" s="98"/>
      <c r="N782" s="98"/>
      <c r="O782" s="98"/>
      <c r="P782" s="98"/>
      <c r="Q782" s="98"/>
      <c r="R782" s="98"/>
      <c r="S782" s="98"/>
      <c r="T782" s="98"/>
      <c r="U782" s="98"/>
      <c r="V782" s="98"/>
      <c r="W782" s="98"/>
      <c r="X782" s="98"/>
      <c r="Y782" s="98"/>
      <c r="Z782" s="98"/>
    </row>
    <row r="783" spans="1:26" ht="12.75" customHeight="1" x14ac:dyDescent="0.2">
      <c r="A783" s="98"/>
      <c r="B783" s="98"/>
      <c r="C783" s="98"/>
      <c r="D783" s="98"/>
      <c r="E783" s="98"/>
      <c r="F783" s="98"/>
      <c r="G783" s="98"/>
      <c r="H783" s="98"/>
      <c r="I783" s="98"/>
      <c r="J783" s="98"/>
      <c r="K783" s="98"/>
      <c r="L783" s="98"/>
      <c r="M783" s="98"/>
      <c r="N783" s="98"/>
      <c r="O783" s="98"/>
      <c r="P783" s="98"/>
      <c r="Q783" s="98"/>
      <c r="R783" s="98"/>
      <c r="S783" s="98"/>
      <c r="T783" s="98"/>
      <c r="U783" s="98"/>
      <c r="V783" s="98"/>
      <c r="W783" s="98"/>
      <c r="X783" s="98"/>
      <c r="Y783" s="98"/>
      <c r="Z783" s="98"/>
    </row>
    <row r="784" spans="1:26" ht="12.75" customHeight="1" x14ac:dyDescent="0.2">
      <c r="A784" s="98"/>
      <c r="B784" s="98"/>
      <c r="C784" s="98"/>
      <c r="D784" s="98"/>
      <c r="E784" s="98"/>
      <c r="F784" s="98"/>
      <c r="G784" s="98"/>
      <c r="H784" s="98"/>
      <c r="I784" s="98"/>
      <c r="J784" s="98"/>
      <c r="K784" s="98"/>
      <c r="L784" s="98"/>
      <c r="M784" s="98"/>
      <c r="N784" s="98"/>
      <c r="O784" s="98"/>
      <c r="P784" s="98"/>
      <c r="Q784" s="98"/>
      <c r="R784" s="98"/>
      <c r="S784" s="98"/>
      <c r="T784" s="98"/>
      <c r="U784" s="98"/>
      <c r="V784" s="98"/>
      <c r="W784" s="98"/>
      <c r="X784" s="98"/>
      <c r="Y784" s="98"/>
      <c r="Z784" s="98"/>
    </row>
    <row r="785" spans="1:26" ht="12.75" customHeight="1" x14ac:dyDescent="0.2">
      <c r="A785" s="98"/>
      <c r="B785" s="98"/>
      <c r="C785" s="98"/>
      <c r="D785" s="98"/>
      <c r="E785" s="98"/>
      <c r="F785" s="98"/>
      <c r="G785" s="98"/>
      <c r="H785" s="98"/>
      <c r="I785" s="98"/>
      <c r="J785" s="98"/>
      <c r="K785" s="98"/>
      <c r="L785" s="98"/>
      <c r="M785" s="98"/>
      <c r="N785" s="98"/>
      <c r="O785" s="98"/>
      <c r="P785" s="98"/>
      <c r="Q785" s="98"/>
      <c r="R785" s="98"/>
      <c r="S785" s="98"/>
      <c r="T785" s="98"/>
      <c r="U785" s="98"/>
      <c r="V785" s="98"/>
      <c r="W785" s="98"/>
      <c r="X785" s="98"/>
      <c r="Y785" s="98"/>
      <c r="Z785" s="98"/>
    </row>
    <row r="786" spans="1:26" ht="12.75" customHeight="1" x14ac:dyDescent="0.2">
      <c r="A786" s="98"/>
      <c r="B786" s="98"/>
      <c r="C786" s="98"/>
      <c r="D786" s="98"/>
      <c r="E786" s="98"/>
      <c r="F786" s="98"/>
      <c r="G786" s="98"/>
      <c r="H786" s="98"/>
      <c r="I786" s="98"/>
      <c r="J786" s="98"/>
      <c r="K786" s="98"/>
      <c r="L786" s="98"/>
      <c r="M786" s="98"/>
      <c r="N786" s="98"/>
      <c r="O786" s="98"/>
      <c r="P786" s="98"/>
      <c r="Q786" s="98"/>
      <c r="R786" s="98"/>
      <c r="S786" s="98"/>
      <c r="T786" s="98"/>
      <c r="U786" s="98"/>
      <c r="V786" s="98"/>
      <c r="W786" s="98"/>
      <c r="X786" s="98"/>
      <c r="Y786" s="98"/>
      <c r="Z786" s="98"/>
    </row>
    <row r="787" spans="1:26" ht="12.75" customHeight="1" x14ac:dyDescent="0.2">
      <c r="A787" s="98"/>
      <c r="B787" s="98"/>
      <c r="C787" s="98"/>
      <c r="D787" s="98"/>
      <c r="E787" s="98"/>
      <c r="F787" s="98"/>
      <c r="G787" s="98"/>
      <c r="H787" s="98"/>
      <c r="I787" s="98"/>
      <c r="J787" s="98"/>
      <c r="K787" s="98"/>
      <c r="L787" s="98"/>
      <c r="M787" s="98"/>
      <c r="N787" s="98"/>
      <c r="O787" s="98"/>
      <c r="P787" s="98"/>
      <c r="Q787" s="98"/>
      <c r="R787" s="98"/>
      <c r="S787" s="98"/>
      <c r="T787" s="98"/>
      <c r="U787" s="98"/>
      <c r="V787" s="98"/>
      <c r="W787" s="98"/>
      <c r="X787" s="98"/>
      <c r="Y787" s="98"/>
      <c r="Z787" s="98"/>
    </row>
    <row r="788" spans="1:26" ht="12.75" customHeight="1" x14ac:dyDescent="0.2">
      <c r="A788" s="98"/>
      <c r="B788" s="98"/>
      <c r="C788" s="98"/>
      <c r="D788" s="98"/>
      <c r="E788" s="98"/>
      <c r="F788" s="98"/>
      <c r="G788" s="98"/>
      <c r="H788" s="98"/>
      <c r="I788" s="98"/>
      <c r="J788" s="98"/>
      <c r="K788" s="98"/>
      <c r="L788" s="98"/>
      <c r="M788" s="98"/>
      <c r="N788" s="98"/>
      <c r="O788" s="98"/>
      <c r="P788" s="98"/>
      <c r="Q788" s="98"/>
      <c r="R788" s="98"/>
      <c r="S788" s="98"/>
      <c r="T788" s="98"/>
      <c r="U788" s="98"/>
      <c r="V788" s="98"/>
      <c r="W788" s="98"/>
      <c r="X788" s="98"/>
      <c r="Y788" s="98"/>
      <c r="Z788" s="98"/>
    </row>
    <row r="789" spans="1:26" ht="12.75" customHeight="1" x14ac:dyDescent="0.2">
      <c r="A789" s="98"/>
      <c r="B789" s="98"/>
      <c r="C789" s="98"/>
      <c r="D789" s="98"/>
      <c r="E789" s="98"/>
      <c r="F789" s="98"/>
      <c r="G789" s="98"/>
      <c r="H789" s="98"/>
      <c r="I789" s="98"/>
      <c r="J789" s="98"/>
      <c r="K789" s="98"/>
      <c r="L789" s="98"/>
      <c r="M789" s="98"/>
      <c r="N789" s="98"/>
      <c r="O789" s="98"/>
      <c r="P789" s="98"/>
      <c r="Q789" s="98"/>
      <c r="R789" s="98"/>
      <c r="S789" s="98"/>
      <c r="T789" s="98"/>
      <c r="U789" s="98"/>
      <c r="V789" s="98"/>
      <c r="W789" s="98"/>
      <c r="X789" s="98"/>
      <c r="Y789" s="98"/>
      <c r="Z789" s="98"/>
    </row>
    <row r="790" spans="1:26" ht="12.75" customHeight="1" x14ac:dyDescent="0.2">
      <c r="A790" s="98"/>
      <c r="B790" s="98"/>
      <c r="C790" s="98"/>
      <c r="D790" s="98"/>
      <c r="E790" s="98"/>
      <c r="F790" s="98"/>
      <c r="G790" s="98"/>
      <c r="H790" s="98"/>
      <c r="I790" s="98"/>
      <c r="J790" s="98"/>
      <c r="K790" s="98"/>
      <c r="L790" s="98"/>
      <c r="M790" s="98"/>
      <c r="N790" s="98"/>
      <c r="O790" s="98"/>
      <c r="P790" s="98"/>
      <c r="Q790" s="98"/>
      <c r="R790" s="98"/>
      <c r="S790" s="98"/>
      <c r="T790" s="98"/>
      <c r="U790" s="98"/>
      <c r="V790" s="98"/>
      <c r="W790" s="98"/>
      <c r="X790" s="98"/>
      <c r="Y790" s="98"/>
      <c r="Z790" s="98"/>
    </row>
    <row r="791" spans="1:26" ht="12.75" customHeight="1" x14ac:dyDescent="0.2">
      <c r="A791" s="98"/>
      <c r="B791" s="98"/>
      <c r="C791" s="98"/>
      <c r="D791" s="98"/>
      <c r="E791" s="98"/>
      <c r="F791" s="98"/>
      <c r="G791" s="98"/>
      <c r="H791" s="98"/>
      <c r="I791" s="98"/>
      <c r="J791" s="98"/>
      <c r="K791" s="98"/>
      <c r="L791" s="98"/>
      <c r="M791" s="98"/>
      <c r="N791" s="98"/>
      <c r="O791" s="98"/>
      <c r="P791" s="98"/>
      <c r="Q791" s="98"/>
      <c r="R791" s="98"/>
      <c r="S791" s="98"/>
      <c r="T791" s="98"/>
      <c r="U791" s="98"/>
      <c r="V791" s="98"/>
      <c r="W791" s="98"/>
      <c r="X791" s="98"/>
      <c r="Y791" s="98"/>
      <c r="Z791" s="98"/>
    </row>
    <row r="792" spans="1:26" ht="12.75" customHeight="1" x14ac:dyDescent="0.2">
      <c r="A792" s="98"/>
      <c r="B792" s="98"/>
      <c r="C792" s="98"/>
      <c r="D792" s="98"/>
      <c r="E792" s="98"/>
      <c r="F792" s="98"/>
      <c r="G792" s="98"/>
      <c r="H792" s="98"/>
      <c r="I792" s="98"/>
      <c r="J792" s="98"/>
      <c r="K792" s="98"/>
      <c r="L792" s="98"/>
      <c r="M792" s="98"/>
      <c r="N792" s="98"/>
      <c r="O792" s="98"/>
      <c r="P792" s="98"/>
      <c r="Q792" s="98"/>
      <c r="R792" s="98"/>
      <c r="S792" s="98"/>
      <c r="T792" s="98"/>
      <c r="U792" s="98"/>
      <c r="V792" s="98"/>
      <c r="W792" s="98"/>
      <c r="X792" s="98"/>
      <c r="Y792" s="98"/>
      <c r="Z792" s="98"/>
    </row>
    <row r="793" spans="1:26" ht="12.75" customHeight="1" x14ac:dyDescent="0.2">
      <c r="A793" s="98"/>
      <c r="B793" s="98"/>
      <c r="C793" s="98"/>
      <c r="D793" s="98"/>
      <c r="E793" s="98"/>
      <c r="F793" s="98"/>
      <c r="G793" s="98"/>
      <c r="H793" s="98"/>
      <c r="I793" s="98"/>
      <c r="J793" s="98"/>
      <c r="K793" s="98"/>
      <c r="L793" s="98"/>
      <c r="M793" s="98"/>
      <c r="N793" s="98"/>
      <c r="O793" s="98"/>
      <c r="P793" s="98"/>
      <c r="Q793" s="98"/>
      <c r="R793" s="98"/>
      <c r="S793" s="98"/>
      <c r="T793" s="98"/>
      <c r="U793" s="98"/>
      <c r="V793" s="98"/>
      <c r="W793" s="98"/>
      <c r="X793" s="98"/>
      <c r="Y793" s="98"/>
      <c r="Z793" s="98"/>
    </row>
    <row r="794" spans="1:26" ht="12.75" customHeight="1" x14ac:dyDescent="0.2">
      <c r="A794" s="98"/>
      <c r="B794" s="98"/>
      <c r="C794" s="98"/>
      <c r="D794" s="98"/>
      <c r="E794" s="98"/>
      <c r="F794" s="98"/>
      <c r="G794" s="98"/>
      <c r="H794" s="98"/>
      <c r="I794" s="98"/>
      <c r="J794" s="98"/>
      <c r="K794" s="98"/>
      <c r="L794" s="98"/>
      <c r="M794" s="98"/>
      <c r="N794" s="98"/>
      <c r="O794" s="98"/>
      <c r="P794" s="98"/>
      <c r="Q794" s="98"/>
      <c r="R794" s="98"/>
      <c r="S794" s="98"/>
      <c r="T794" s="98"/>
      <c r="U794" s="98"/>
      <c r="V794" s="98"/>
      <c r="W794" s="98"/>
      <c r="X794" s="98"/>
      <c r="Y794" s="98"/>
      <c r="Z794" s="98"/>
    </row>
    <row r="795" spans="1:26" ht="12.75" customHeight="1" x14ac:dyDescent="0.2">
      <c r="A795" s="98"/>
      <c r="B795" s="98"/>
      <c r="C795" s="98"/>
      <c r="D795" s="98"/>
      <c r="E795" s="98"/>
      <c r="F795" s="98"/>
      <c r="G795" s="98"/>
      <c r="H795" s="98"/>
      <c r="I795" s="98"/>
      <c r="J795" s="98"/>
      <c r="K795" s="98"/>
      <c r="L795" s="98"/>
      <c r="M795" s="98"/>
      <c r="N795" s="98"/>
      <c r="O795" s="98"/>
      <c r="P795" s="98"/>
      <c r="Q795" s="98"/>
      <c r="R795" s="98"/>
      <c r="S795" s="98"/>
      <c r="T795" s="98"/>
      <c r="U795" s="98"/>
      <c r="V795" s="98"/>
      <c r="W795" s="98"/>
      <c r="X795" s="98"/>
      <c r="Y795" s="98"/>
      <c r="Z795" s="98"/>
    </row>
    <row r="796" spans="1:26" ht="12.75" customHeight="1" x14ac:dyDescent="0.2">
      <c r="A796" s="98"/>
      <c r="B796" s="98"/>
      <c r="C796" s="98"/>
      <c r="D796" s="98"/>
      <c r="E796" s="98"/>
      <c r="F796" s="98"/>
      <c r="G796" s="98"/>
      <c r="H796" s="98"/>
      <c r="I796" s="98"/>
      <c r="J796" s="98"/>
      <c r="K796" s="98"/>
      <c r="L796" s="98"/>
      <c r="M796" s="98"/>
      <c r="N796" s="98"/>
      <c r="O796" s="98"/>
      <c r="P796" s="98"/>
      <c r="Q796" s="98"/>
      <c r="R796" s="98"/>
      <c r="S796" s="98"/>
      <c r="T796" s="98"/>
      <c r="U796" s="98"/>
      <c r="V796" s="98"/>
      <c r="W796" s="98"/>
      <c r="X796" s="98"/>
      <c r="Y796" s="98"/>
      <c r="Z796" s="98"/>
    </row>
    <row r="797" spans="1:26" ht="12.75" customHeight="1" x14ac:dyDescent="0.2">
      <c r="A797" s="98"/>
      <c r="B797" s="98"/>
      <c r="C797" s="98"/>
      <c r="D797" s="98"/>
      <c r="E797" s="98"/>
      <c r="F797" s="98"/>
      <c r="G797" s="98"/>
      <c r="H797" s="98"/>
      <c r="I797" s="98"/>
      <c r="J797" s="98"/>
      <c r="K797" s="98"/>
      <c r="L797" s="98"/>
      <c r="M797" s="98"/>
      <c r="N797" s="98"/>
      <c r="O797" s="98"/>
      <c r="P797" s="98"/>
      <c r="Q797" s="98"/>
      <c r="R797" s="98"/>
      <c r="S797" s="98"/>
      <c r="T797" s="98"/>
      <c r="U797" s="98"/>
      <c r="V797" s="98"/>
      <c r="W797" s="98"/>
      <c r="X797" s="98"/>
      <c r="Y797" s="98"/>
      <c r="Z797" s="98"/>
    </row>
    <row r="798" spans="1:26" ht="12.75" customHeight="1" x14ac:dyDescent="0.2">
      <c r="A798" s="98"/>
      <c r="B798" s="98"/>
      <c r="C798" s="98"/>
      <c r="D798" s="98"/>
      <c r="E798" s="98"/>
      <c r="F798" s="98"/>
      <c r="G798" s="98"/>
      <c r="H798" s="98"/>
      <c r="I798" s="98"/>
      <c r="J798" s="98"/>
      <c r="K798" s="98"/>
      <c r="L798" s="98"/>
      <c r="M798" s="98"/>
      <c r="N798" s="98"/>
      <c r="O798" s="98"/>
      <c r="P798" s="98"/>
      <c r="Q798" s="98"/>
      <c r="R798" s="98"/>
      <c r="S798" s="98"/>
      <c r="T798" s="98"/>
      <c r="U798" s="98"/>
      <c r="V798" s="98"/>
      <c r="W798" s="98"/>
      <c r="X798" s="98"/>
      <c r="Y798" s="98"/>
      <c r="Z798" s="98"/>
    </row>
    <row r="799" spans="1:26" ht="12.75" customHeight="1" x14ac:dyDescent="0.2">
      <c r="A799" s="98"/>
      <c r="B799" s="98"/>
      <c r="C799" s="98"/>
      <c r="D799" s="98"/>
      <c r="E799" s="98"/>
      <c r="F799" s="98"/>
      <c r="G799" s="98"/>
      <c r="H799" s="98"/>
      <c r="I799" s="98"/>
      <c r="J799" s="98"/>
      <c r="K799" s="98"/>
      <c r="L799" s="98"/>
      <c r="M799" s="98"/>
      <c r="N799" s="98"/>
      <c r="O799" s="98"/>
      <c r="P799" s="98"/>
      <c r="Q799" s="98"/>
      <c r="R799" s="98"/>
      <c r="S799" s="98"/>
      <c r="T799" s="98"/>
      <c r="U799" s="98"/>
      <c r="V799" s="98"/>
      <c r="W799" s="98"/>
      <c r="X799" s="98"/>
      <c r="Y799" s="98"/>
      <c r="Z799" s="98"/>
    </row>
    <row r="800" spans="1:26" ht="12.75" customHeight="1" x14ac:dyDescent="0.2">
      <c r="A800" s="98"/>
      <c r="B800" s="98"/>
      <c r="C800" s="98"/>
      <c r="D800" s="98"/>
      <c r="E800" s="98"/>
      <c r="F800" s="98"/>
      <c r="G800" s="98"/>
      <c r="H800" s="98"/>
      <c r="I800" s="98"/>
      <c r="J800" s="98"/>
      <c r="K800" s="98"/>
      <c r="L800" s="98"/>
      <c r="M800" s="98"/>
      <c r="N800" s="98"/>
      <c r="O800" s="98"/>
      <c r="P800" s="98"/>
      <c r="Q800" s="98"/>
      <c r="R800" s="98"/>
      <c r="S800" s="98"/>
      <c r="T800" s="98"/>
      <c r="U800" s="98"/>
      <c r="V800" s="98"/>
      <c r="W800" s="98"/>
      <c r="X800" s="98"/>
      <c r="Y800" s="98"/>
      <c r="Z800" s="98"/>
    </row>
    <row r="801" spans="1:26" ht="12.75" customHeight="1" x14ac:dyDescent="0.2">
      <c r="A801" s="98"/>
      <c r="B801" s="98"/>
      <c r="C801" s="98"/>
      <c r="D801" s="98"/>
      <c r="E801" s="98"/>
      <c r="F801" s="98"/>
      <c r="G801" s="98"/>
      <c r="H801" s="98"/>
      <c r="I801" s="98"/>
      <c r="J801" s="98"/>
      <c r="K801" s="98"/>
      <c r="L801" s="98"/>
      <c r="M801" s="98"/>
      <c r="N801" s="98"/>
      <c r="O801" s="98"/>
      <c r="P801" s="98"/>
      <c r="Q801" s="98"/>
      <c r="R801" s="98"/>
      <c r="S801" s="98"/>
      <c r="T801" s="98"/>
      <c r="U801" s="98"/>
      <c r="V801" s="98"/>
      <c r="W801" s="98"/>
      <c r="X801" s="98"/>
      <c r="Y801" s="98"/>
      <c r="Z801" s="98"/>
    </row>
    <row r="802" spans="1:26" ht="12.75" customHeight="1" x14ac:dyDescent="0.2">
      <c r="A802" s="98"/>
      <c r="B802" s="98"/>
      <c r="C802" s="98"/>
      <c r="D802" s="98"/>
      <c r="E802" s="98"/>
      <c r="F802" s="98"/>
      <c r="G802" s="98"/>
      <c r="H802" s="98"/>
      <c r="I802" s="98"/>
      <c r="J802" s="98"/>
      <c r="K802" s="98"/>
      <c r="L802" s="98"/>
      <c r="M802" s="98"/>
      <c r="N802" s="98"/>
      <c r="O802" s="98"/>
      <c r="P802" s="98"/>
      <c r="Q802" s="98"/>
      <c r="R802" s="98"/>
      <c r="S802" s="98"/>
      <c r="T802" s="98"/>
      <c r="U802" s="98"/>
      <c r="V802" s="98"/>
      <c r="W802" s="98"/>
      <c r="X802" s="98"/>
      <c r="Y802" s="98"/>
      <c r="Z802" s="98"/>
    </row>
    <row r="803" spans="1:26" ht="12.75" customHeight="1" x14ac:dyDescent="0.2">
      <c r="A803" s="98"/>
      <c r="B803" s="98"/>
      <c r="C803" s="98"/>
      <c r="D803" s="98"/>
      <c r="E803" s="98"/>
      <c r="F803" s="98"/>
      <c r="G803" s="98"/>
      <c r="H803" s="98"/>
      <c r="I803" s="98"/>
      <c r="J803" s="98"/>
      <c r="K803" s="98"/>
      <c r="L803" s="98"/>
      <c r="M803" s="98"/>
      <c r="N803" s="98"/>
      <c r="O803" s="98"/>
      <c r="P803" s="98"/>
      <c r="Q803" s="98"/>
      <c r="R803" s="98"/>
      <c r="S803" s="98"/>
      <c r="T803" s="98"/>
      <c r="U803" s="98"/>
      <c r="V803" s="98"/>
      <c r="W803" s="98"/>
      <c r="X803" s="98"/>
      <c r="Y803" s="98"/>
      <c r="Z803" s="98"/>
    </row>
    <row r="804" spans="1:26" ht="12.75" customHeight="1" x14ac:dyDescent="0.2">
      <c r="A804" s="98"/>
      <c r="B804" s="98"/>
      <c r="C804" s="98"/>
      <c r="D804" s="98"/>
      <c r="E804" s="98"/>
      <c r="F804" s="98"/>
      <c r="G804" s="98"/>
      <c r="H804" s="98"/>
      <c r="I804" s="98"/>
      <c r="J804" s="98"/>
      <c r="K804" s="98"/>
      <c r="L804" s="98"/>
      <c r="M804" s="98"/>
      <c r="N804" s="98"/>
      <c r="O804" s="98"/>
      <c r="P804" s="98"/>
      <c r="Q804" s="98"/>
      <c r="R804" s="98"/>
      <c r="S804" s="98"/>
      <c r="T804" s="98"/>
      <c r="U804" s="98"/>
      <c r="V804" s="98"/>
      <c r="W804" s="98"/>
      <c r="X804" s="98"/>
      <c r="Y804" s="98"/>
      <c r="Z804" s="98"/>
    </row>
    <row r="805" spans="1:26" ht="12.75" customHeight="1" x14ac:dyDescent="0.2">
      <c r="A805" s="98"/>
      <c r="B805" s="98"/>
      <c r="C805" s="98"/>
      <c r="D805" s="98"/>
      <c r="E805" s="98"/>
      <c r="F805" s="98"/>
      <c r="G805" s="98"/>
      <c r="H805" s="98"/>
      <c r="I805" s="98"/>
      <c r="J805" s="98"/>
      <c r="K805" s="98"/>
      <c r="L805" s="98"/>
      <c r="M805" s="98"/>
      <c r="N805" s="98"/>
      <c r="O805" s="98"/>
      <c r="P805" s="98"/>
      <c r="Q805" s="98"/>
      <c r="R805" s="98"/>
      <c r="S805" s="98"/>
      <c r="T805" s="98"/>
      <c r="U805" s="98"/>
      <c r="V805" s="98"/>
      <c r="W805" s="98"/>
      <c r="X805" s="98"/>
      <c r="Y805" s="98"/>
      <c r="Z805" s="98"/>
    </row>
    <row r="806" spans="1:26" ht="12.75" customHeight="1" x14ac:dyDescent="0.2">
      <c r="A806" s="98"/>
      <c r="B806" s="98"/>
      <c r="C806" s="98"/>
      <c r="D806" s="98"/>
      <c r="E806" s="98"/>
      <c r="F806" s="98"/>
      <c r="G806" s="98"/>
      <c r="H806" s="98"/>
      <c r="I806" s="98"/>
      <c r="J806" s="98"/>
      <c r="K806" s="98"/>
      <c r="L806" s="98"/>
      <c r="M806" s="98"/>
      <c r="N806" s="98"/>
      <c r="O806" s="98"/>
      <c r="P806" s="98"/>
      <c r="Q806" s="98"/>
      <c r="R806" s="98"/>
      <c r="S806" s="98"/>
      <c r="T806" s="98"/>
      <c r="U806" s="98"/>
      <c r="V806" s="98"/>
      <c r="W806" s="98"/>
      <c r="X806" s="98"/>
      <c r="Y806" s="98"/>
      <c r="Z806" s="98"/>
    </row>
    <row r="807" spans="1:26" ht="12.75" customHeight="1" x14ac:dyDescent="0.2">
      <c r="A807" s="98"/>
      <c r="B807" s="98"/>
      <c r="C807" s="98"/>
      <c r="D807" s="98"/>
      <c r="E807" s="98"/>
      <c r="F807" s="98"/>
      <c r="G807" s="98"/>
      <c r="H807" s="98"/>
      <c r="I807" s="98"/>
      <c r="J807" s="98"/>
      <c r="K807" s="98"/>
      <c r="L807" s="98"/>
      <c r="M807" s="98"/>
      <c r="N807" s="98"/>
      <c r="O807" s="98"/>
      <c r="P807" s="98"/>
      <c r="Q807" s="98"/>
      <c r="R807" s="98"/>
      <c r="S807" s="98"/>
      <c r="T807" s="98"/>
      <c r="U807" s="98"/>
      <c r="V807" s="98"/>
      <c r="W807" s="98"/>
      <c r="X807" s="98"/>
      <c r="Y807" s="98"/>
      <c r="Z807" s="98"/>
    </row>
    <row r="808" spans="1:26" ht="12.75" customHeight="1" x14ac:dyDescent="0.2">
      <c r="A808" s="98"/>
      <c r="B808" s="98"/>
      <c r="C808" s="98"/>
      <c r="D808" s="98"/>
      <c r="E808" s="98"/>
      <c r="F808" s="98"/>
      <c r="G808" s="98"/>
      <c r="H808" s="98"/>
      <c r="I808" s="98"/>
      <c r="J808" s="98"/>
      <c r="K808" s="98"/>
      <c r="L808" s="98"/>
      <c r="M808" s="98"/>
      <c r="N808" s="98"/>
      <c r="O808" s="98"/>
      <c r="P808" s="98"/>
      <c r="Q808" s="98"/>
      <c r="R808" s="98"/>
      <c r="S808" s="98"/>
      <c r="T808" s="98"/>
      <c r="U808" s="98"/>
      <c r="V808" s="98"/>
      <c r="W808" s="98"/>
      <c r="X808" s="98"/>
      <c r="Y808" s="98"/>
      <c r="Z808" s="98"/>
    </row>
    <row r="809" spans="1:26" ht="12.75" customHeight="1" x14ac:dyDescent="0.2">
      <c r="A809" s="98"/>
      <c r="B809" s="98"/>
      <c r="C809" s="98"/>
      <c r="D809" s="98"/>
      <c r="E809" s="98"/>
      <c r="F809" s="98"/>
      <c r="G809" s="98"/>
      <c r="H809" s="98"/>
      <c r="I809" s="98"/>
      <c r="J809" s="98"/>
      <c r="K809" s="98"/>
      <c r="L809" s="98"/>
      <c r="M809" s="98"/>
      <c r="N809" s="98"/>
      <c r="O809" s="98"/>
      <c r="P809" s="98"/>
      <c r="Q809" s="98"/>
      <c r="R809" s="98"/>
      <c r="S809" s="98"/>
      <c r="T809" s="98"/>
      <c r="U809" s="98"/>
      <c r="V809" s="98"/>
      <c r="W809" s="98"/>
      <c r="X809" s="98"/>
      <c r="Y809" s="98"/>
      <c r="Z809" s="98"/>
    </row>
    <row r="810" spans="1:26" ht="12.75" customHeight="1" x14ac:dyDescent="0.2">
      <c r="A810" s="98"/>
      <c r="B810" s="98"/>
      <c r="C810" s="98"/>
      <c r="D810" s="98"/>
      <c r="E810" s="98"/>
      <c r="F810" s="98"/>
      <c r="G810" s="98"/>
      <c r="H810" s="98"/>
      <c r="I810" s="98"/>
      <c r="J810" s="98"/>
      <c r="K810" s="98"/>
      <c r="L810" s="98"/>
      <c r="M810" s="98"/>
      <c r="N810" s="98"/>
      <c r="O810" s="98"/>
      <c r="P810" s="98"/>
      <c r="Q810" s="98"/>
      <c r="R810" s="98"/>
      <c r="S810" s="98"/>
      <c r="T810" s="98"/>
      <c r="U810" s="98"/>
      <c r="V810" s="98"/>
      <c r="W810" s="98"/>
      <c r="X810" s="98"/>
      <c r="Y810" s="98"/>
      <c r="Z810" s="98"/>
    </row>
    <row r="811" spans="1:26" ht="12.75" customHeight="1" x14ac:dyDescent="0.2">
      <c r="A811" s="98"/>
      <c r="B811" s="98"/>
      <c r="C811" s="98"/>
      <c r="D811" s="98"/>
      <c r="E811" s="98"/>
      <c r="F811" s="98"/>
      <c r="G811" s="98"/>
      <c r="H811" s="98"/>
      <c r="I811" s="98"/>
      <c r="J811" s="98"/>
      <c r="K811" s="98"/>
      <c r="L811" s="98"/>
      <c r="M811" s="98"/>
      <c r="N811" s="98"/>
      <c r="O811" s="98"/>
      <c r="P811" s="98"/>
      <c r="Q811" s="98"/>
      <c r="R811" s="98"/>
      <c r="S811" s="98"/>
      <c r="T811" s="98"/>
      <c r="U811" s="98"/>
      <c r="V811" s="98"/>
      <c r="W811" s="98"/>
      <c r="X811" s="98"/>
      <c r="Y811" s="98"/>
      <c r="Z811" s="98"/>
    </row>
    <row r="812" spans="1:26" ht="12.75" customHeight="1" x14ac:dyDescent="0.2">
      <c r="A812" s="98"/>
      <c r="B812" s="98"/>
      <c r="C812" s="98"/>
      <c r="D812" s="98"/>
      <c r="E812" s="98"/>
      <c r="F812" s="98"/>
      <c r="G812" s="98"/>
      <c r="H812" s="98"/>
      <c r="I812" s="98"/>
      <c r="J812" s="98"/>
      <c r="K812" s="98"/>
      <c r="L812" s="98"/>
      <c r="M812" s="98"/>
      <c r="N812" s="98"/>
      <c r="O812" s="98"/>
      <c r="P812" s="98"/>
      <c r="Q812" s="98"/>
      <c r="R812" s="98"/>
      <c r="S812" s="98"/>
      <c r="T812" s="98"/>
      <c r="U812" s="98"/>
      <c r="V812" s="98"/>
      <c r="W812" s="98"/>
      <c r="X812" s="98"/>
      <c r="Y812" s="98"/>
      <c r="Z812" s="98"/>
    </row>
    <row r="813" spans="1:26" ht="12.75" customHeight="1" x14ac:dyDescent="0.2">
      <c r="A813" s="98"/>
      <c r="B813" s="98"/>
      <c r="C813" s="98"/>
      <c r="D813" s="98"/>
      <c r="E813" s="98"/>
      <c r="F813" s="98"/>
      <c r="G813" s="98"/>
      <c r="H813" s="98"/>
      <c r="I813" s="98"/>
      <c r="J813" s="98"/>
      <c r="K813" s="98"/>
      <c r="L813" s="98"/>
      <c r="M813" s="98"/>
      <c r="N813" s="98"/>
      <c r="O813" s="98"/>
      <c r="P813" s="98"/>
      <c r="Q813" s="98"/>
      <c r="R813" s="98"/>
      <c r="S813" s="98"/>
      <c r="T813" s="98"/>
      <c r="U813" s="98"/>
      <c r="V813" s="98"/>
      <c r="W813" s="98"/>
      <c r="X813" s="98"/>
      <c r="Y813" s="98"/>
      <c r="Z813" s="98"/>
    </row>
    <row r="814" spans="1:26" ht="12.75" customHeight="1" x14ac:dyDescent="0.2">
      <c r="A814" s="98"/>
      <c r="B814" s="98"/>
      <c r="C814" s="98"/>
      <c r="D814" s="98"/>
      <c r="E814" s="98"/>
      <c r="F814" s="98"/>
      <c r="G814" s="98"/>
      <c r="H814" s="98"/>
      <c r="I814" s="98"/>
      <c r="J814" s="98"/>
      <c r="K814" s="98"/>
      <c r="L814" s="98"/>
      <c r="M814" s="98"/>
      <c r="N814" s="98"/>
      <c r="O814" s="98"/>
      <c r="P814" s="98"/>
      <c r="Q814" s="98"/>
      <c r="R814" s="98"/>
      <c r="S814" s="98"/>
      <c r="T814" s="98"/>
      <c r="U814" s="98"/>
      <c r="V814" s="98"/>
      <c r="W814" s="98"/>
      <c r="X814" s="98"/>
      <c r="Y814" s="98"/>
      <c r="Z814" s="98"/>
    </row>
    <row r="815" spans="1:26" ht="12.75" customHeight="1" x14ac:dyDescent="0.2">
      <c r="A815" s="98"/>
      <c r="B815" s="98"/>
      <c r="C815" s="98"/>
      <c r="D815" s="98"/>
      <c r="E815" s="98"/>
      <c r="F815" s="98"/>
      <c r="G815" s="98"/>
      <c r="H815" s="98"/>
      <c r="I815" s="98"/>
      <c r="J815" s="98"/>
      <c r="K815" s="98"/>
      <c r="L815" s="98"/>
      <c r="M815" s="98"/>
      <c r="N815" s="98"/>
      <c r="O815" s="98"/>
      <c r="P815" s="98"/>
      <c r="Q815" s="98"/>
      <c r="R815" s="98"/>
      <c r="S815" s="98"/>
      <c r="T815" s="98"/>
      <c r="U815" s="98"/>
      <c r="V815" s="98"/>
      <c r="W815" s="98"/>
      <c r="X815" s="98"/>
      <c r="Y815" s="98"/>
      <c r="Z815" s="98"/>
    </row>
    <row r="816" spans="1:26" ht="12.75" customHeight="1" x14ac:dyDescent="0.2">
      <c r="A816" s="98"/>
      <c r="B816" s="98"/>
      <c r="C816" s="98"/>
      <c r="D816" s="98"/>
      <c r="E816" s="98"/>
      <c r="F816" s="98"/>
      <c r="G816" s="98"/>
      <c r="H816" s="98"/>
      <c r="I816" s="98"/>
      <c r="J816" s="98"/>
      <c r="K816" s="98"/>
      <c r="L816" s="98"/>
      <c r="M816" s="98"/>
      <c r="N816" s="98"/>
      <c r="O816" s="98"/>
      <c r="P816" s="98"/>
      <c r="Q816" s="98"/>
      <c r="R816" s="98"/>
      <c r="S816" s="98"/>
      <c r="T816" s="98"/>
      <c r="U816" s="98"/>
      <c r="V816" s="98"/>
      <c r="W816" s="98"/>
      <c r="X816" s="98"/>
      <c r="Y816" s="98"/>
      <c r="Z816" s="98"/>
    </row>
    <row r="817" spans="1:26" ht="12.75" customHeight="1" x14ac:dyDescent="0.2">
      <c r="A817" s="98"/>
      <c r="B817" s="98"/>
      <c r="C817" s="98"/>
      <c r="D817" s="98"/>
      <c r="E817" s="98"/>
      <c r="F817" s="98"/>
      <c r="G817" s="98"/>
      <c r="H817" s="98"/>
      <c r="I817" s="98"/>
      <c r="J817" s="98"/>
      <c r="K817" s="98"/>
      <c r="L817" s="98"/>
      <c r="M817" s="98"/>
      <c r="N817" s="98"/>
      <c r="O817" s="98"/>
      <c r="P817" s="98"/>
      <c r="Q817" s="98"/>
      <c r="R817" s="98"/>
      <c r="S817" s="98"/>
      <c r="T817" s="98"/>
      <c r="U817" s="98"/>
      <c r="V817" s="98"/>
      <c r="W817" s="98"/>
      <c r="X817" s="98"/>
      <c r="Y817" s="98"/>
      <c r="Z817" s="98"/>
    </row>
    <row r="818" spans="1:26" ht="12.75" customHeight="1" x14ac:dyDescent="0.2">
      <c r="A818" s="98"/>
      <c r="B818" s="98"/>
      <c r="C818" s="98"/>
      <c r="D818" s="98"/>
      <c r="E818" s="98"/>
      <c r="F818" s="98"/>
      <c r="G818" s="98"/>
      <c r="H818" s="98"/>
      <c r="I818" s="98"/>
      <c r="J818" s="98"/>
      <c r="K818" s="98"/>
      <c r="L818" s="98"/>
      <c r="M818" s="98"/>
      <c r="N818" s="98"/>
      <c r="O818" s="98"/>
      <c r="P818" s="98"/>
      <c r="Q818" s="98"/>
      <c r="R818" s="98"/>
      <c r="S818" s="98"/>
      <c r="T818" s="98"/>
      <c r="U818" s="98"/>
      <c r="V818" s="98"/>
      <c r="W818" s="98"/>
      <c r="X818" s="98"/>
      <c r="Y818" s="98"/>
      <c r="Z818" s="98"/>
    </row>
    <row r="819" spans="1:26" ht="12.75" customHeight="1" x14ac:dyDescent="0.2">
      <c r="A819" s="98"/>
      <c r="B819" s="98"/>
      <c r="C819" s="98"/>
      <c r="D819" s="98"/>
      <c r="E819" s="98"/>
      <c r="F819" s="98"/>
      <c r="G819" s="98"/>
      <c r="H819" s="98"/>
      <c r="I819" s="98"/>
      <c r="J819" s="98"/>
      <c r="K819" s="98"/>
      <c r="L819" s="98"/>
      <c r="M819" s="98"/>
      <c r="N819" s="98"/>
      <c r="O819" s="98"/>
      <c r="P819" s="98"/>
      <c r="Q819" s="98"/>
      <c r="R819" s="98"/>
      <c r="S819" s="98"/>
      <c r="T819" s="98"/>
      <c r="U819" s="98"/>
      <c r="V819" s="98"/>
      <c r="W819" s="98"/>
      <c r="X819" s="98"/>
      <c r="Y819" s="98"/>
      <c r="Z819" s="98"/>
    </row>
    <row r="820" spans="1:26" ht="12.75" customHeight="1" x14ac:dyDescent="0.2">
      <c r="A820" s="98"/>
      <c r="B820" s="98"/>
      <c r="C820" s="98"/>
      <c r="D820" s="98"/>
      <c r="E820" s="98"/>
      <c r="F820" s="98"/>
      <c r="G820" s="98"/>
      <c r="H820" s="98"/>
      <c r="I820" s="98"/>
      <c r="J820" s="98"/>
      <c r="K820" s="98"/>
      <c r="L820" s="98"/>
      <c r="M820" s="98"/>
      <c r="N820" s="98"/>
      <c r="O820" s="98"/>
      <c r="P820" s="98"/>
      <c r="Q820" s="98"/>
      <c r="R820" s="98"/>
      <c r="S820" s="98"/>
      <c r="T820" s="98"/>
      <c r="U820" s="98"/>
      <c r="V820" s="98"/>
      <c r="W820" s="98"/>
      <c r="X820" s="98"/>
      <c r="Y820" s="98"/>
      <c r="Z820" s="98"/>
    </row>
    <row r="821" spans="1:26" ht="12.75" customHeight="1" x14ac:dyDescent="0.2">
      <c r="A821" s="98"/>
      <c r="B821" s="98"/>
      <c r="C821" s="98"/>
      <c r="D821" s="98"/>
      <c r="E821" s="98"/>
      <c r="F821" s="98"/>
      <c r="G821" s="98"/>
      <c r="H821" s="98"/>
      <c r="I821" s="98"/>
      <c r="J821" s="98"/>
      <c r="K821" s="98"/>
      <c r="L821" s="98"/>
      <c r="M821" s="98"/>
      <c r="N821" s="98"/>
      <c r="O821" s="98"/>
      <c r="P821" s="98"/>
      <c r="Q821" s="98"/>
      <c r="R821" s="98"/>
      <c r="S821" s="98"/>
      <c r="T821" s="98"/>
      <c r="U821" s="98"/>
      <c r="V821" s="98"/>
      <c r="W821" s="98"/>
      <c r="X821" s="98"/>
      <c r="Y821" s="98"/>
      <c r="Z821" s="98"/>
    </row>
    <row r="822" spans="1:26" ht="12.75" customHeight="1" x14ac:dyDescent="0.2">
      <c r="A822" s="98"/>
      <c r="B822" s="98"/>
      <c r="C822" s="98"/>
      <c r="D822" s="98"/>
      <c r="E822" s="98"/>
      <c r="F822" s="98"/>
      <c r="G822" s="98"/>
      <c r="H822" s="98"/>
      <c r="I822" s="98"/>
      <c r="J822" s="98"/>
      <c r="K822" s="98"/>
      <c r="L822" s="98"/>
      <c r="M822" s="98"/>
      <c r="N822" s="98"/>
      <c r="O822" s="98"/>
      <c r="P822" s="98"/>
      <c r="Q822" s="98"/>
      <c r="R822" s="98"/>
      <c r="S822" s="98"/>
      <c r="T822" s="98"/>
      <c r="U822" s="98"/>
      <c r="V822" s="98"/>
      <c r="W822" s="98"/>
      <c r="X822" s="98"/>
      <c r="Y822" s="98"/>
      <c r="Z822" s="98"/>
    </row>
    <row r="823" spans="1:26" ht="12.75" customHeight="1" x14ac:dyDescent="0.2">
      <c r="A823" s="98"/>
      <c r="B823" s="98"/>
      <c r="C823" s="98"/>
      <c r="D823" s="98"/>
      <c r="E823" s="98"/>
      <c r="F823" s="98"/>
      <c r="G823" s="98"/>
      <c r="H823" s="98"/>
      <c r="I823" s="98"/>
      <c r="J823" s="98"/>
      <c r="K823" s="98"/>
      <c r="L823" s="98"/>
      <c r="M823" s="98"/>
      <c r="N823" s="98"/>
      <c r="O823" s="98"/>
      <c r="P823" s="98"/>
      <c r="Q823" s="98"/>
      <c r="R823" s="98"/>
      <c r="S823" s="98"/>
      <c r="T823" s="98"/>
      <c r="U823" s="98"/>
      <c r="V823" s="98"/>
      <c r="W823" s="98"/>
      <c r="X823" s="98"/>
      <c r="Y823" s="98"/>
      <c r="Z823" s="98"/>
    </row>
    <row r="824" spans="1:26" ht="12.75" customHeight="1" x14ac:dyDescent="0.2">
      <c r="A824" s="98"/>
      <c r="B824" s="98"/>
      <c r="C824" s="98"/>
      <c r="D824" s="98"/>
      <c r="E824" s="98"/>
      <c r="F824" s="98"/>
      <c r="G824" s="98"/>
      <c r="H824" s="98"/>
      <c r="I824" s="98"/>
      <c r="J824" s="98"/>
      <c r="K824" s="98"/>
      <c r="L824" s="98"/>
      <c r="M824" s="98"/>
      <c r="N824" s="98"/>
      <c r="O824" s="98"/>
      <c r="P824" s="98"/>
      <c r="Q824" s="98"/>
      <c r="R824" s="98"/>
      <c r="S824" s="98"/>
      <c r="T824" s="98"/>
      <c r="U824" s="98"/>
      <c r="V824" s="98"/>
      <c r="W824" s="98"/>
      <c r="X824" s="98"/>
      <c r="Y824" s="98"/>
      <c r="Z824" s="98"/>
    </row>
    <row r="825" spans="1:26" ht="12.75" customHeight="1" x14ac:dyDescent="0.2">
      <c r="A825" s="98"/>
      <c r="B825" s="98"/>
      <c r="C825" s="98"/>
      <c r="D825" s="98"/>
      <c r="E825" s="98"/>
      <c r="F825" s="98"/>
      <c r="G825" s="98"/>
      <c r="H825" s="98"/>
      <c r="I825" s="98"/>
      <c r="J825" s="98"/>
      <c r="K825" s="98"/>
      <c r="L825" s="98"/>
      <c r="M825" s="98"/>
      <c r="N825" s="98"/>
      <c r="O825" s="98"/>
      <c r="P825" s="98"/>
      <c r="Q825" s="98"/>
      <c r="R825" s="98"/>
      <c r="S825" s="98"/>
      <c r="T825" s="98"/>
      <c r="U825" s="98"/>
      <c r="V825" s="98"/>
      <c r="W825" s="98"/>
      <c r="X825" s="98"/>
      <c r="Y825" s="98"/>
      <c r="Z825" s="98"/>
    </row>
    <row r="826" spans="1:26" ht="12.75" customHeight="1" x14ac:dyDescent="0.2">
      <c r="A826" s="98"/>
      <c r="B826" s="98"/>
      <c r="C826" s="98"/>
      <c r="D826" s="98"/>
      <c r="E826" s="98"/>
      <c r="F826" s="98"/>
      <c r="G826" s="98"/>
      <c r="H826" s="98"/>
      <c r="I826" s="98"/>
      <c r="J826" s="98"/>
      <c r="K826" s="98"/>
      <c r="L826" s="98"/>
      <c r="M826" s="98"/>
      <c r="N826" s="98"/>
      <c r="O826" s="98"/>
      <c r="P826" s="98"/>
      <c r="Q826" s="98"/>
      <c r="R826" s="98"/>
      <c r="S826" s="98"/>
      <c r="T826" s="98"/>
      <c r="U826" s="98"/>
      <c r="V826" s="98"/>
      <c r="W826" s="98"/>
      <c r="X826" s="98"/>
      <c r="Y826" s="98"/>
      <c r="Z826" s="98"/>
    </row>
    <row r="827" spans="1:26" ht="12.75" customHeight="1" x14ac:dyDescent="0.2">
      <c r="A827" s="98"/>
      <c r="B827" s="98"/>
      <c r="C827" s="98"/>
      <c r="D827" s="98"/>
      <c r="E827" s="98"/>
      <c r="F827" s="98"/>
      <c r="G827" s="98"/>
      <c r="H827" s="98"/>
      <c r="I827" s="98"/>
      <c r="J827" s="98"/>
      <c r="K827" s="98"/>
      <c r="L827" s="98"/>
      <c r="M827" s="98"/>
      <c r="N827" s="98"/>
      <c r="O827" s="98"/>
      <c r="P827" s="98"/>
      <c r="Q827" s="98"/>
      <c r="R827" s="98"/>
      <c r="S827" s="98"/>
      <c r="T827" s="98"/>
      <c r="U827" s="98"/>
      <c r="V827" s="98"/>
      <c r="W827" s="98"/>
      <c r="X827" s="98"/>
      <c r="Y827" s="98"/>
      <c r="Z827" s="98"/>
    </row>
    <row r="828" spans="1:26" ht="12.75" customHeight="1" x14ac:dyDescent="0.2">
      <c r="A828" s="98"/>
      <c r="B828" s="98"/>
      <c r="C828" s="98"/>
      <c r="D828" s="98"/>
      <c r="E828" s="98"/>
      <c r="F828" s="98"/>
      <c r="G828" s="98"/>
      <c r="H828" s="98"/>
      <c r="I828" s="98"/>
      <c r="J828" s="98"/>
      <c r="K828" s="98"/>
      <c r="L828" s="98"/>
      <c r="M828" s="98"/>
      <c r="N828" s="98"/>
      <c r="O828" s="98"/>
      <c r="P828" s="98"/>
      <c r="Q828" s="98"/>
      <c r="R828" s="98"/>
      <c r="S828" s="98"/>
      <c r="T828" s="98"/>
      <c r="U828" s="98"/>
      <c r="V828" s="98"/>
      <c r="W828" s="98"/>
      <c r="X828" s="98"/>
      <c r="Y828" s="98"/>
      <c r="Z828" s="98"/>
    </row>
    <row r="829" spans="1:26" ht="12.75" customHeight="1" x14ac:dyDescent="0.2">
      <c r="A829" s="98"/>
      <c r="B829" s="98"/>
      <c r="C829" s="98"/>
      <c r="D829" s="98"/>
      <c r="E829" s="98"/>
      <c r="F829" s="98"/>
      <c r="G829" s="98"/>
      <c r="H829" s="98"/>
      <c r="I829" s="98"/>
      <c r="J829" s="98"/>
      <c r="K829" s="98"/>
      <c r="L829" s="98"/>
      <c r="M829" s="98"/>
      <c r="N829" s="98"/>
      <c r="O829" s="98"/>
      <c r="P829" s="98"/>
      <c r="Q829" s="98"/>
      <c r="R829" s="98"/>
      <c r="S829" s="98"/>
      <c r="T829" s="98"/>
      <c r="U829" s="98"/>
      <c r="V829" s="98"/>
      <c r="W829" s="98"/>
      <c r="X829" s="98"/>
      <c r="Y829" s="98"/>
      <c r="Z829" s="98"/>
    </row>
    <row r="830" spans="1:26" ht="12.75" customHeight="1" x14ac:dyDescent="0.2">
      <c r="A830" s="98"/>
      <c r="B830" s="98"/>
      <c r="C830" s="98"/>
      <c r="D830" s="98"/>
      <c r="E830" s="98"/>
      <c r="F830" s="98"/>
      <c r="G830" s="98"/>
      <c r="H830" s="98"/>
      <c r="I830" s="98"/>
      <c r="J830" s="98"/>
      <c r="K830" s="98"/>
      <c r="L830" s="98"/>
      <c r="M830" s="98"/>
      <c r="N830" s="98"/>
      <c r="O830" s="98"/>
      <c r="P830" s="98"/>
      <c r="Q830" s="98"/>
      <c r="R830" s="98"/>
      <c r="S830" s="98"/>
      <c r="T830" s="98"/>
      <c r="U830" s="98"/>
      <c r="V830" s="98"/>
      <c r="W830" s="98"/>
      <c r="X830" s="98"/>
      <c r="Y830" s="98"/>
      <c r="Z830" s="98"/>
    </row>
    <row r="831" spans="1:26" ht="12.75" customHeight="1" x14ac:dyDescent="0.2">
      <c r="A831" s="98"/>
      <c r="B831" s="98"/>
      <c r="C831" s="98"/>
      <c r="D831" s="98"/>
      <c r="E831" s="98"/>
      <c r="F831" s="98"/>
      <c r="G831" s="98"/>
      <c r="H831" s="98"/>
      <c r="I831" s="98"/>
      <c r="J831" s="98"/>
      <c r="K831" s="98"/>
      <c r="L831" s="98"/>
      <c r="M831" s="98"/>
      <c r="N831" s="98"/>
      <c r="O831" s="98"/>
      <c r="P831" s="98"/>
      <c r="Q831" s="98"/>
      <c r="R831" s="98"/>
      <c r="S831" s="98"/>
      <c r="T831" s="98"/>
      <c r="U831" s="98"/>
      <c r="V831" s="98"/>
      <c r="W831" s="98"/>
      <c r="X831" s="98"/>
      <c r="Y831" s="98"/>
      <c r="Z831" s="98"/>
    </row>
    <row r="832" spans="1:26" ht="12.75" customHeight="1" x14ac:dyDescent="0.2">
      <c r="A832" s="98"/>
      <c r="B832" s="98"/>
      <c r="C832" s="98"/>
      <c r="D832" s="98"/>
      <c r="E832" s="98"/>
      <c r="F832" s="98"/>
      <c r="G832" s="98"/>
      <c r="H832" s="98"/>
      <c r="I832" s="98"/>
      <c r="J832" s="98"/>
      <c r="K832" s="98"/>
      <c r="L832" s="98"/>
      <c r="M832" s="98"/>
      <c r="N832" s="98"/>
      <c r="O832" s="98"/>
      <c r="P832" s="98"/>
      <c r="Q832" s="98"/>
      <c r="R832" s="98"/>
      <c r="S832" s="98"/>
      <c r="T832" s="98"/>
      <c r="U832" s="98"/>
      <c r="V832" s="98"/>
      <c r="W832" s="98"/>
      <c r="X832" s="98"/>
      <c r="Y832" s="98"/>
      <c r="Z832" s="98"/>
    </row>
    <row r="833" spans="1:26" ht="12.75" customHeight="1" x14ac:dyDescent="0.2">
      <c r="A833" s="98"/>
      <c r="B833" s="98"/>
      <c r="C833" s="98"/>
      <c r="D833" s="98"/>
      <c r="E833" s="98"/>
      <c r="F833" s="98"/>
      <c r="G833" s="98"/>
      <c r="H833" s="98"/>
      <c r="I833" s="98"/>
      <c r="J833" s="98"/>
      <c r="K833" s="98"/>
      <c r="L833" s="98"/>
      <c r="M833" s="98"/>
      <c r="N833" s="98"/>
      <c r="O833" s="98"/>
      <c r="P833" s="98"/>
      <c r="Q833" s="98"/>
      <c r="R833" s="98"/>
      <c r="S833" s="98"/>
      <c r="T833" s="98"/>
      <c r="U833" s="98"/>
      <c r="V833" s="98"/>
      <c r="W833" s="98"/>
      <c r="X833" s="98"/>
      <c r="Y833" s="98"/>
      <c r="Z833" s="98"/>
    </row>
    <row r="834" spans="1:26" ht="12.75" customHeight="1" x14ac:dyDescent="0.2">
      <c r="A834" s="98"/>
      <c r="B834" s="98"/>
      <c r="C834" s="98"/>
      <c r="D834" s="98"/>
      <c r="E834" s="98"/>
      <c r="F834" s="98"/>
      <c r="G834" s="98"/>
      <c r="H834" s="98"/>
      <c r="I834" s="98"/>
      <c r="J834" s="98"/>
      <c r="K834" s="98"/>
      <c r="L834" s="98"/>
      <c r="M834" s="98"/>
      <c r="N834" s="98"/>
      <c r="O834" s="98"/>
      <c r="P834" s="98"/>
      <c r="Q834" s="98"/>
      <c r="R834" s="98"/>
      <c r="S834" s="98"/>
      <c r="T834" s="98"/>
      <c r="U834" s="98"/>
      <c r="V834" s="98"/>
      <c r="W834" s="98"/>
      <c r="X834" s="98"/>
      <c r="Y834" s="98"/>
      <c r="Z834" s="98"/>
    </row>
    <row r="835" spans="1:26" ht="12.75" customHeight="1" x14ac:dyDescent="0.2">
      <c r="A835" s="98"/>
      <c r="B835" s="98"/>
      <c r="C835" s="98"/>
      <c r="D835" s="98"/>
      <c r="E835" s="98"/>
      <c r="F835" s="98"/>
      <c r="G835" s="98"/>
      <c r="H835" s="98"/>
      <c r="I835" s="98"/>
      <c r="J835" s="98"/>
      <c r="K835" s="98"/>
      <c r="L835" s="98"/>
      <c r="M835" s="98"/>
      <c r="N835" s="98"/>
      <c r="O835" s="98"/>
      <c r="P835" s="98"/>
      <c r="Q835" s="98"/>
      <c r="R835" s="98"/>
      <c r="S835" s="98"/>
      <c r="T835" s="98"/>
      <c r="U835" s="98"/>
      <c r="V835" s="98"/>
      <c r="W835" s="98"/>
      <c r="X835" s="98"/>
      <c r="Y835" s="98"/>
      <c r="Z835" s="98"/>
    </row>
    <row r="836" spans="1:26" ht="12.75" customHeight="1" x14ac:dyDescent="0.2">
      <c r="A836" s="98"/>
      <c r="B836" s="98"/>
      <c r="C836" s="98"/>
      <c r="D836" s="98"/>
      <c r="E836" s="98"/>
      <c r="F836" s="98"/>
      <c r="G836" s="98"/>
      <c r="H836" s="98"/>
      <c r="I836" s="98"/>
      <c r="J836" s="98"/>
      <c r="K836" s="98"/>
      <c r="L836" s="98"/>
      <c r="M836" s="98"/>
      <c r="N836" s="98"/>
      <c r="O836" s="98"/>
      <c r="P836" s="98"/>
      <c r="Q836" s="98"/>
      <c r="R836" s="98"/>
      <c r="S836" s="98"/>
      <c r="T836" s="98"/>
      <c r="U836" s="98"/>
      <c r="V836" s="98"/>
      <c r="W836" s="98"/>
      <c r="X836" s="98"/>
      <c r="Y836" s="98"/>
      <c r="Z836" s="98"/>
    </row>
    <row r="837" spans="1:26" ht="12.75" customHeight="1" x14ac:dyDescent="0.2">
      <c r="A837" s="98"/>
      <c r="B837" s="98"/>
      <c r="C837" s="98"/>
      <c r="D837" s="98"/>
      <c r="E837" s="98"/>
      <c r="F837" s="98"/>
      <c r="G837" s="98"/>
      <c r="H837" s="98"/>
      <c r="I837" s="98"/>
      <c r="J837" s="98"/>
      <c r="K837" s="98"/>
      <c r="L837" s="98"/>
      <c r="M837" s="98"/>
      <c r="N837" s="98"/>
      <c r="O837" s="98"/>
      <c r="P837" s="98"/>
      <c r="Q837" s="98"/>
      <c r="R837" s="98"/>
      <c r="S837" s="98"/>
      <c r="T837" s="98"/>
      <c r="U837" s="98"/>
      <c r="V837" s="98"/>
      <c r="W837" s="98"/>
      <c r="X837" s="98"/>
      <c r="Y837" s="98"/>
      <c r="Z837" s="98"/>
    </row>
    <row r="838" spans="1:26" ht="12.75" customHeight="1" x14ac:dyDescent="0.2">
      <c r="A838" s="98"/>
      <c r="B838" s="98"/>
      <c r="C838" s="98"/>
      <c r="D838" s="98"/>
      <c r="E838" s="98"/>
      <c r="F838" s="98"/>
      <c r="G838" s="98"/>
      <c r="H838" s="98"/>
      <c r="I838" s="98"/>
      <c r="J838" s="98"/>
      <c r="K838" s="98"/>
      <c r="L838" s="98"/>
      <c r="M838" s="98"/>
      <c r="N838" s="98"/>
      <c r="O838" s="98"/>
      <c r="P838" s="98"/>
      <c r="Q838" s="98"/>
      <c r="R838" s="98"/>
      <c r="S838" s="98"/>
      <c r="T838" s="98"/>
      <c r="U838" s="98"/>
      <c r="V838" s="98"/>
      <c r="W838" s="98"/>
      <c r="X838" s="98"/>
      <c r="Y838" s="98"/>
      <c r="Z838" s="98"/>
    </row>
    <row r="839" spans="1:26" ht="12.75" customHeight="1" x14ac:dyDescent="0.2">
      <c r="A839" s="98"/>
      <c r="B839" s="98"/>
      <c r="C839" s="98"/>
      <c r="D839" s="98"/>
      <c r="E839" s="98"/>
      <c r="F839" s="98"/>
      <c r="G839" s="98"/>
      <c r="H839" s="98"/>
      <c r="I839" s="98"/>
      <c r="J839" s="98"/>
      <c r="K839" s="98"/>
      <c r="L839" s="98"/>
      <c r="M839" s="98"/>
      <c r="N839" s="98"/>
      <c r="O839" s="98"/>
      <c r="P839" s="98"/>
      <c r="Q839" s="98"/>
      <c r="R839" s="98"/>
      <c r="S839" s="98"/>
      <c r="T839" s="98"/>
      <c r="U839" s="98"/>
      <c r="V839" s="98"/>
      <c r="W839" s="98"/>
      <c r="X839" s="98"/>
      <c r="Y839" s="98"/>
      <c r="Z839" s="98"/>
    </row>
    <row r="840" spans="1:26" ht="12.75" customHeight="1" x14ac:dyDescent="0.2">
      <c r="A840" s="98"/>
      <c r="B840" s="98"/>
      <c r="C840" s="98"/>
      <c r="D840" s="98"/>
      <c r="E840" s="98"/>
      <c r="F840" s="98"/>
      <c r="G840" s="98"/>
      <c r="H840" s="98"/>
      <c r="I840" s="98"/>
      <c r="J840" s="98"/>
      <c r="K840" s="98"/>
      <c r="L840" s="98"/>
      <c r="M840" s="98"/>
      <c r="N840" s="98"/>
      <c r="O840" s="98"/>
      <c r="P840" s="98"/>
      <c r="Q840" s="98"/>
      <c r="R840" s="98"/>
      <c r="S840" s="98"/>
      <c r="T840" s="98"/>
      <c r="U840" s="98"/>
      <c r="V840" s="98"/>
      <c r="W840" s="98"/>
      <c r="X840" s="98"/>
      <c r="Y840" s="98"/>
      <c r="Z840" s="98"/>
    </row>
    <row r="841" spans="1:26" ht="12.75" customHeight="1" x14ac:dyDescent="0.2">
      <c r="A841" s="98"/>
      <c r="B841" s="98"/>
      <c r="C841" s="98"/>
      <c r="D841" s="98"/>
      <c r="E841" s="98"/>
      <c r="F841" s="98"/>
      <c r="G841" s="98"/>
      <c r="H841" s="98"/>
      <c r="I841" s="98"/>
      <c r="J841" s="98"/>
      <c r="K841" s="98"/>
      <c r="L841" s="98"/>
      <c r="M841" s="98"/>
      <c r="N841" s="98"/>
      <c r="O841" s="98"/>
      <c r="P841" s="98"/>
      <c r="Q841" s="98"/>
      <c r="R841" s="98"/>
      <c r="S841" s="98"/>
      <c r="T841" s="98"/>
      <c r="U841" s="98"/>
      <c r="V841" s="98"/>
      <c r="W841" s="98"/>
      <c r="X841" s="98"/>
      <c r="Y841" s="98"/>
      <c r="Z841" s="98"/>
    </row>
    <row r="842" spans="1:26" ht="12.75" customHeight="1" x14ac:dyDescent="0.2">
      <c r="A842" s="98"/>
      <c r="B842" s="98"/>
      <c r="C842" s="98"/>
      <c r="D842" s="98"/>
      <c r="E842" s="98"/>
      <c r="F842" s="98"/>
      <c r="G842" s="98"/>
      <c r="H842" s="98"/>
      <c r="I842" s="98"/>
      <c r="J842" s="98"/>
      <c r="K842" s="98"/>
      <c r="L842" s="98"/>
      <c r="M842" s="98"/>
      <c r="N842" s="98"/>
      <c r="O842" s="98"/>
      <c r="P842" s="98"/>
      <c r="Q842" s="98"/>
      <c r="R842" s="98"/>
      <c r="S842" s="98"/>
      <c r="T842" s="98"/>
      <c r="U842" s="98"/>
      <c r="V842" s="98"/>
      <c r="W842" s="98"/>
      <c r="X842" s="98"/>
      <c r="Y842" s="98"/>
      <c r="Z842" s="98"/>
    </row>
    <row r="843" spans="1:26" ht="12.75" customHeight="1" x14ac:dyDescent="0.2">
      <c r="A843" s="98"/>
      <c r="B843" s="98"/>
      <c r="C843" s="98"/>
      <c r="D843" s="98"/>
      <c r="E843" s="98"/>
      <c r="F843" s="98"/>
      <c r="G843" s="98"/>
      <c r="H843" s="98"/>
      <c r="I843" s="98"/>
      <c r="J843" s="98"/>
      <c r="K843" s="98"/>
      <c r="L843" s="98"/>
      <c r="M843" s="98"/>
      <c r="N843" s="98"/>
      <c r="O843" s="98"/>
      <c r="P843" s="98"/>
      <c r="Q843" s="98"/>
      <c r="R843" s="98"/>
      <c r="S843" s="98"/>
      <c r="T843" s="98"/>
      <c r="U843" s="98"/>
      <c r="V843" s="98"/>
      <c r="W843" s="98"/>
      <c r="X843" s="98"/>
      <c r="Y843" s="98"/>
      <c r="Z843" s="98"/>
    </row>
    <row r="844" spans="1:26" ht="12.75" customHeight="1" x14ac:dyDescent="0.2">
      <c r="A844" s="98"/>
      <c r="B844" s="98"/>
      <c r="C844" s="98"/>
      <c r="D844" s="98"/>
      <c r="E844" s="98"/>
      <c r="F844" s="98"/>
      <c r="G844" s="98"/>
      <c r="H844" s="98"/>
      <c r="I844" s="98"/>
      <c r="J844" s="98"/>
      <c r="K844" s="98"/>
      <c r="L844" s="98"/>
      <c r="M844" s="98"/>
      <c r="N844" s="98"/>
      <c r="O844" s="98"/>
      <c r="P844" s="98"/>
      <c r="Q844" s="98"/>
      <c r="R844" s="98"/>
      <c r="S844" s="98"/>
      <c r="T844" s="98"/>
      <c r="U844" s="98"/>
      <c r="V844" s="98"/>
      <c r="W844" s="98"/>
      <c r="X844" s="98"/>
      <c r="Y844" s="98"/>
      <c r="Z844" s="98"/>
    </row>
    <row r="845" spans="1:26" ht="12.75" customHeight="1" x14ac:dyDescent="0.2">
      <c r="A845" s="98"/>
      <c r="B845" s="98"/>
      <c r="C845" s="98"/>
      <c r="D845" s="98"/>
      <c r="E845" s="98"/>
      <c r="F845" s="98"/>
      <c r="G845" s="98"/>
      <c r="H845" s="98"/>
      <c r="I845" s="98"/>
      <c r="J845" s="98"/>
      <c r="K845" s="98"/>
      <c r="L845" s="98"/>
      <c r="M845" s="98"/>
      <c r="N845" s="98"/>
      <c r="O845" s="98"/>
      <c r="P845" s="98"/>
      <c r="Q845" s="98"/>
      <c r="R845" s="98"/>
      <c r="S845" s="98"/>
      <c r="T845" s="98"/>
      <c r="U845" s="98"/>
      <c r="V845" s="98"/>
      <c r="W845" s="98"/>
      <c r="X845" s="98"/>
      <c r="Y845" s="98"/>
      <c r="Z845" s="98"/>
    </row>
    <row r="846" spans="1:26" ht="12.75" customHeight="1" x14ac:dyDescent="0.2">
      <c r="A846" s="98"/>
      <c r="B846" s="98"/>
      <c r="C846" s="98"/>
      <c r="D846" s="98"/>
      <c r="E846" s="98"/>
      <c r="F846" s="98"/>
      <c r="G846" s="98"/>
      <c r="H846" s="98"/>
      <c r="I846" s="98"/>
      <c r="J846" s="98"/>
      <c r="K846" s="98"/>
      <c r="L846" s="98"/>
      <c r="M846" s="98"/>
      <c r="N846" s="98"/>
      <c r="O846" s="98"/>
      <c r="P846" s="98"/>
      <c r="Q846" s="98"/>
      <c r="R846" s="98"/>
      <c r="S846" s="98"/>
      <c r="T846" s="98"/>
      <c r="U846" s="98"/>
      <c r="V846" s="98"/>
      <c r="W846" s="98"/>
      <c r="X846" s="98"/>
      <c r="Y846" s="98"/>
      <c r="Z846" s="98"/>
    </row>
    <row r="847" spans="1:26" ht="12.75" customHeight="1" x14ac:dyDescent="0.2">
      <c r="A847" s="98"/>
      <c r="B847" s="98"/>
      <c r="C847" s="98"/>
      <c r="D847" s="98"/>
      <c r="E847" s="98"/>
      <c r="F847" s="98"/>
      <c r="G847" s="98"/>
      <c r="H847" s="98"/>
      <c r="I847" s="98"/>
      <c r="J847" s="98"/>
      <c r="K847" s="98"/>
      <c r="L847" s="98"/>
      <c r="M847" s="98"/>
      <c r="N847" s="98"/>
      <c r="O847" s="98"/>
      <c r="P847" s="98"/>
      <c r="Q847" s="98"/>
      <c r="R847" s="98"/>
      <c r="S847" s="98"/>
      <c r="T847" s="98"/>
      <c r="U847" s="98"/>
      <c r="V847" s="98"/>
      <c r="W847" s="98"/>
      <c r="X847" s="98"/>
      <c r="Y847" s="98"/>
      <c r="Z847" s="98"/>
    </row>
    <row r="848" spans="1:26" ht="12.75" customHeight="1" x14ac:dyDescent="0.2">
      <c r="A848" s="98"/>
      <c r="B848" s="98"/>
      <c r="C848" s="98"/>
      <c r="D848" s="98"/>
      <c r="E848" s="98"/>
      <c r="F848" s="98"/>
      <c r="G848" s="98"/>
      <c r="H848" s="98"/>
      <c r="I848" s="98"/>
      <c r="J848" s="98"/>
      <c r="K848" s="98"/>
      <c r="L848" s="98"/>
      <c r="M848" s="98"/>
      <c r="N848" s="98"/>
      <c r="O848" s="98"/>
      <c r="P848" s="98"/>
      <c r="Q848" s="98"/>
      <c r="R848" s="98"/>
      <c r="S848" s="98"/>
      <c r="T848" s="98"/>
      <c r="U848" s="98"/>
      <c r="V848" s="98"/>
      <c r="W848" s="98"/>
      <c r="X848" s="98"/>
      <c r="Y848" s="98"/>
      <c r="Z848" s="98"/>
    </row>
    <row r="849" spans="1:26" ht="12.75" customHeight="1" x14ac:dyDescent="0.2">
      <c r="A849" s="98"/>
      <c r="B849" s="98"/>
      <c r="C849" s="98"/>
      <c r="D849" s="98"/>
      <c r="E849" s="98"/>
      <c r="F849" s="98"/>
      <c r="G849" s="98"/>
      <c r="H849" s="98"/>
      <c r="I849" s="98"/>
      <c r="J849" s="98"/>
      <c r="K849" s="98"/>
      <c r="L849" s="98"/>
      <c r="M849" s="98"/>
      <c r="N849" s="98"/>
      <c r="O849" s="98"/>
      <c r="P849" s="98"/>
      <c r="Q849" s="98"/>
      <c r="R849" s="98"/>
      <c r="S849" s="98"/>
      <c r="T849" s="98"/>
      <c r="U849" s="98"/>
      <c r="V849" s="98"/>
      <c r="W849" s="98"/>
      <c r="X849" s="98"/>
      <c r="Y849" s="98"/>
      <c r="Z849" s="98"/>
    </row>
    <row r="850" spans="1:26" ht="12.75" customHeight="1" x14ac:dyDescent="0.2">
      <c r="A850" s="98"/>
      <c r="B850" s="98"/>
      <c r="C850" s="98"/>
      <c r="D850" s="98"/>
      <c r="E850" s="98"/>
      <c r="F850" s="98"/>
      <c r="G850" s="98"/>
      <c r="H850" s="98"/>
      <c r="I850" s="98"/>
      <c r="J850" s="98"/>
      <c r="K850" s="98"/>
      <c r="L850" s="98"/>
      <c r="M850" s="98"/>
      <c r="N850" s="98"/>
      <c r="O850" s="98"/>
      <c r="P850" s="98"/>
      <c r="Q850" s="98"/>
      <c r="R850" s="98"/>
      <c r="S850" s="98"/>
      <c r="T850" s="98"/>
      <c r="U850" s="98"/>
      <c r="V850" s="98"/>
      <c r="W850" s="98"/>
      <c r="X850" s="98"/>
      <c r="Y850" s="98"/>
      <c r="Z850" s="98"/>
    </row>
    <row r="851" spans="1:26" ht="12.75" customHeight="1" x14ac:dyDescent="0.2">
      <c r="A851" s="98"/>
      <c r="B851" s="98"/>
      <c r="C851" s="98"/>
      <c r="D851" s="98"/>
      <c r="E851" s="98"/>
      <c r="F851" s="98"/>
      <c r="G851" s="98"/>
      <c r="H851" s="98"/>
      <c r="I851" s="98"/>
      <c r="J851" s="98"/>
      <c r="K851" s="98"/>
      <c r="L851" s="98"/>
      <c r="M851" s="98"/>
      <c r="N851" s="98"/>
      <c r="O851" s="98"/>
      <c r="P851" s="98"/>
      <c r="Q851" s="98"/>
      <c r="R851" s="98"/>
      <c r="S851" s="98"/>
      <c r="T851" s="98"/>
      <c r="U851" s="98"/>
      <c r="V851" s="98"/>
      <c r="W851" s="98"/>
      <c r="X851" s="98"/>
      <c r="Y851" s="98"/>
      <c r="Z851" s="98"/>
    </row>
    <row r="852" spans="1:26" ht="12.75" customHeight="1" x14ac:dyDescent="0.2">
      <c r="A852" s="98"/>
      <c r="B852" s="98"/>
      <c r="C852" s="98"/>
      <c r="D852" s="98"/>
      <c r="E852" s="98"/>
      <c r="F852" s="98"/>
      <c r="G852" s="98"/>
      <c r="H852" s="98"/>
      <c r="I852" s="98"/>
      <c r="J852" s="98"/>
      <c r="K852" s="98"/>
      <c r="L852" s="98"/>
      <c r="M852" s="98"/>
      <c r="N852" s="98"/>
      <c r="O852" s="98"/>
      <c r="P852" s="98"/>
      <c r="Q852" s="98"/>
      <c r="R852" s="98"/>
      <c r="S852" s="98"/>
      <c r="T852" s="98"/>
      <c r="U852" s="98"/>
      <c r="V852" s="98"/>
      <c r="W852" s="98"/>
      <c r="X852" s="98"/>
      <c r="Y852" s="98"/>
      <c r="Z852" s="98"/>
    </row>
    <row r="853" spans="1:26" ht="12.75" customHeight="1" x14ac:dyDescent="0.2">
      <c r="A853" s="98"/>
      <c r="B853" s="98"/>
      <c r="C853" s="98"/>
      <c r="D853" s="98"/>
      <c r="E853" s="98"/>
      <c r="F853" s="98"/>
      <c r="G853" s="98"/>
      <c r="H853" s="98"/>
      <c r="I853" s="98"/>
      <c r="J853" s="98"/>
      <c r="K853" s="98"/>
      <c r="L853" s="98"/>
      <c r="M853" s="98"/>
      <c r="N853" s="98"/>
      <c r="O853" s="98"/>
      <c r="P853" s="98"/>
      <c r="Q853" s="98"/>
      <c r="R853" s="98"/>
      <c r="S853" s="98"/>
      <c r="T853" s="98"/>
      <c r="U853" s="98"/>
      <c r="V853" s="98"/>
      <c r="W853" s="98"/>
      <c r="X853" s="98"/>
      <c r="Y853" s="98"/>
      <c r="Z853" s="98"/>
    </row>
    <row r="854" spans="1:26" ht="12.75" customHeight="1" x14ac:dyDescent="0.2">
      <c r="A854" s="98"/>
      <c r="B854" s="98"/>
      <c r="C854" s="98"/>
      <c r="D854" s="98"/>
      <c r="E854" s="98"/>
      <c r="F854" s="98"/>
      <c r="G854" s="98"/>
      <c r="H854" s="98"/>
      <c r="I854" s="98"/>
      <c r="J854" s="98"/>
      <c r="K854" s="98"/>
      <c r="L854" s="98"/>
      <c r="M854" s="98"/>
      <c r="N854" s="98"/>
      <c r="O854" s="98"/>
      <c r="P854" s="98"/>
      <c r="Q854" s="98"/>
      <c r="R854" s="98"/>
      <c r="S854" s="98"/>
      <c r="T854" s="98"/>
      <c r="U854" s="98"/>
      <c r="V854" s="98"/>
      <c r="W854" s="98"/>
      <c r="X854" s="98"/>
      <c r="Y854" s="98"/>
      <c r="Z854" s="98"/>
    </row>
    <row r="855" spans="1:26" ht="12.75" customHeight="1" x14ac:dyDescent="0.2">
      <c r="A855" s="98"/>
      <c r="B855" s="98"/>
      <c r="C855" s="98"/>
      <c r="D855" s="98"/>
      <c r="E855" s="98"/>
      <c r="F855" s="98"/>
      <c r="G855" s="98"/>
      <c r="H855" s="98"/>
      <c r="I855" s="98"/>
      <c r="J855" s="98"/>
      <c r="K855" s="98"/>
      <c r="L855" s="98"/>
      <c r="M855" s="98"/>
      <c r="N855" s="98"/>
      <c r="O855" s="98"/>
      <c r="P855" s="98"/>
      <c r="Q855" s="98"/>
      <c r="R855" s="98"/>
      <c r="S855" s="98"/>
      <c r="T855" s="98"/>
      <c r="U855" s="98"/>
      <c r="V855" s="98"/>
      <c r="W855" s="98"/>
      <c r="X855" s="98"/>
      <c r="Y855" s="98"/>
      <c r="Z855" s="98"/>
    </row>
    <row r="856" spans="1:26" ht="12.75" customHeight="1" x14ac:dyDescent="0.2">
      <c r="A856" s="98"/>
      <c r="B856" s="98"/>
      <c r="C856" s="98"/>
      <c r="D856" s="98"/>
      <c r="E856" s="98"/>
      <c r="F856" s="98"/>
      <c r="G856" s="98"/>
      <c r="H856" s="98"/>
      <c r="I856" s="98"/>
      <c r="J856" s="98"/>
      <c r="K856" s="98"/>
      <c r="L856" s="98"/>
      <c r="M856" s="98"/>
      <c r="N856" s="98"/>
      <c r="O856" s="98"/>
      <c r="P856" s="98"/>
      <c r="Q856" s="98"/>
      <c r="R856" s="98"/>
      <c r="S856" s="98"/>
      <c r="T856" s="98"/>
      <c r="U856" s="98"/>
      <c r="V856" s="98"/>
      <c r="W856" s="98"/>
      <c r="X856" s="98"/>
      <c r="Y856" s="98"/>
      <c r="Z856" s="98"/>
    </row>
    <row r="857" spans="1:26" ht="12.75" customHeight="1" x14ac:dyDescent="0.2">
      <c r="A857" s="98"/>
      <c r="B857" s="98"/>
      <c r="C857" s="98"/>
      <c r="D857" s="98"/>
      <c r="E857" s="98"/>
      <c r="F857" s="98"/>
      <c r="G857" s="98"/>
      <c r="H857" s="98"/>
      <c r="I857" s="98"/>
      <c r="J857" s="98"/>
      <c r="K857" s="98"/>
      <c r="L857" s="98"/>
      <c r="M857" s="98"/>
      <c r="N857" s="98"/>
      <c r="O857" s="98"/>
      <c r="P857" s="98"/>
      <c r="Q857" s="98"/>
      <c r="R857" s="98"/>
      <c r="S857" s="98"/>
      <c r="T857" s="98"/>
      <c r="U857" s="98"/>
      <c r="V857" s="98"/>
      <c r="W857" s="98"/>
      <c r="X857" s="98"/>
      <c r="Y857" s="98"/>
      <c r="Z857" s="98"/>
    </row>
    <row r="858" spans="1:26" ht="12.75" customHeight="1" x14ac:dyDescent="0.2">
      <c r="A858" s="98"/>
      <c r="B858" s="98"/>
      <c r="C858" s="98"/>
      <c r="D858" s="98"/>
      <c r="E858" s="98"/>
      <c r="F858" s="98"/>
      <c r="G858" s="98"/>
      <c r="H858" s="98"/>
      <c r="I858" s="98"/>
      <c r="J858" s="98"/>
      <c r="K858" s="98"/>
      <c r="L858" s="98"/>
      <c r="M858" s="98"/>
      <c r="N858" s="98"/>
      <c r="O858" s="98"/>
      <c r="P858" s="98"/>
      <c r="Q858" s="98"/>
      <c r="R858" s="98"/>
      <c r="S858" s="98"/>
      <c r="T858" s="98"/>
      <c r="U858" s="98"/>
      <c r="V858" s="98"/>
      <c r="W858" s="98"/>
      <c r="X858" s="98"/>
      <c r="Y858" s="98"/>
      <c r="Z858" s="98"/>
    </row>
    <row r="859" spans="1:26" ht="12.75" customHeight="1" x14ac:dyDescent="0.2">
      <c r="A859" s="98"/>
      <c r="B859" s="98"/>
      <c r="C859" s="98"/>
      <c r="D859" s="98"/>
      <c r="E859" s="98"/>
      <c r="F859" s="98"/>
      <c r="G859" s="98"/>
      <c r="H859" s="98"/>
      <c r="I859" s="98"/>
      <c r="J859" s="98"/>
      <c r="K859" s="98"/>
      <c r="L859" s="98"/>
      <c r="M859" s="98"/>
      <c r="N859" s="98"/>
      <c r="O859" s="98"/>
      <c r="P859" s="98"/>
      <c r="Q859" s="98"/>
      <c r="R859" s="98"/>
      <c r="S859" s="98"/>
      <c r="T859" s="98"/>
      <c r="U859" s="98"/>
      <c r="V859" s="98"/>
      <c r="W859" s="98"/>
      <c r="X859" s="98"/>
      <c r="Y859" s="98"/>
      <c r="Z859" s="98"/>
    </row>
    <row r="860" spans="1:26" ht="12.75" customHeight="1" x14ac:dyDescent="0.2">
      <c r="A860" s="98"/>
      <c r="B860" s="98"/>
      <c r="C860" s="98"/>
      <c r="D860" s="98"/>
      <c r="E860" s="98"/>
      <c r="F860" s="98"/>
      <c r="G860" s="98"/>
      <c r="H860" s="98"/>
      <c r="I860" s="98"/>
      <c r="J860" s="98"/>
      <c r="K860" s="98"/>
      <c r="L860" s="98"/>
      <c r="M860" s="98"/>
      <c r="N860" s="98"/>
      <c r="O860" s="98"/>
      <c r="P860" s="98"/>
      <c r="Q860" s="98"/>
      <c r="R860" s="98"/>
      <c r="S860" s="98"/>
      <c r="T860" s="98"/>
      <c r="U860" s="98"/>
      <c r="V860" s="98"/>
      <c r="W860" s="98"/>
      <c r="X860" s="98"/>
      <c r="Y860" s="98"/>
      <c r="Z860" s="98"/>
    </row>
    <row r="861" spans="1:26" ht="12.75" customHeight="1" x14ac:dyDescent="0.2">
      <c r="A861" s="98"/>
      <c r="B861" s="98"/>
      <c r="C861" s="98"/>
      <c r="D861" s="98"/>
      <c r="E861" s="98"/>
      <c r="F861" s="98"/>
      <c r="G861" s="98"/>
      <c r="H861" s="98"/>
      <c r="I861" s="98"/>
      <c r="J861" s="98"/>
      <c r="K861" s="98"/>
      <c r="L861" s="98"/>
      <c r="M861" s="98"/>
      <c r="N861" s="98"/>
      <c r="O861" s="98"/>
      <c r="P861" s="98"/>
      <c r="Q861" s="98"/>
      <c r="R861" s="98"/>
      <c r="S861" s="98"/>
      <c r="T861" s="98"/>
      <c r="U861" s="98"/>
      <c r="V861" s="98"/>
      <c r="W861" s="98"/>
      <c r="X861" s="98"/>
      <c r="Y861" s="98"/>
      <c r="Z861" s="98"/>
    </row>
    <row r="862" spans="1:26" ht="12.75" customHeight="1" x14ac:dyDescent="0.2">
      <c r="A862" s="98"/>
      <c r="B862" s="98"/>
      <c r="C862" s="98"/>
      <c r="D862" s="98"/>
      <c r="E862" s="98"/>
      <c r="F862" s="98"/>
      <c r="G862" s="98"/>
      <c r="H862" s="98"/>
      <c r="I862" s="98"/>
      <c r="J862" s="98"/>
      <c r="K862" s="98"/>
      <c r="L862" s="98"/>
      <c r="M862" s="98"/>
      <c r="N862" s="98"/>
      <c r="O862" s="98"/>
      <c r="P862" s="98"/>
      <c r="Q862" s="98"/>
      <c r="R862" s="98"/>
      <c r="S862" s="98"/>
      <c r="T862" s="98"/>
      <c r="U862" s="98"/>
      <c r="V862" s="98"/>
      <c r="W862" s="98"/>
      <c r="X862" s="98"/>
      <c r="Y862" s="98"/>
      <c r="Z862" s="98"/>
    </row>
    <row r="863" spans="1:26" ht="12.75" customHeight="1" x14ac:dyDescent="0.2">
      <c r="A863" s="98"/>
      <c r="B863" s="98"/>
      <c r="C863" s="98"/>
      <c r="D863" s="98"/>
      <c r="E863" s="98"/>
      <c r="F863" s="98"/>
      <c r="G863" s="98"/>
      <c r="H863" s="98"/>
      <c r="I863" s="98"/>
      <c r="J863" s="98"/>
      <c r="K863" s="98"/>
      <c r="L863" s="98"/>
      <c r="M863" s="98"/>
      <c r="N863" s="98"/>
      <c r="O863" s="98"/>
      <c r="P863" s="98"/>
      <c r="Q863" s="98"/>
      <c r="R863" s="98"/>
      <c r="S863" s="98"/>
      <c r="T863" s="98"/>
      <c r="U863" s="98"/>
      <c r="V863" s="98"/>
      <c r="W863" s="98"/>
      <c r="X863" s="98"/>
      <c r="Y863" s="98"/>
      <c r="Z863" s="98"/>
    </row>
    <row r="864" spans="1:26" ht="12.75" customHeight="1" x14ac:dyDescent="0.2">
      <c r="A864" s="98"/>
      <c r="B864" s="98"/>
      <c r="C864" s="98"/>
      <c r="D864" s="98"/>
      <c r="E864" s="98"/>
      <c r="F864" s="98"/>
      <c r="G864" s="98"/>
      <c r="H864" s="98"/>
      <c r="I864" s="98"/>
      <c r="J864" s="98"/>
      <c r="K864" s="98"/>
      <c r="L864" s="98"/>
      <c r="M864" s="98"/>
      <c r="N864" s="98"/>
      <c r="O864" s="98"/>
      <c r="P864" s="98"/>
      <c r="Q864" s="98"/>
      <c r="R864" s="98"/>
      <c r="S864" s="98"/>
      <c r="T864" s="98"/>
      <c r="U864" s="98"/>
      <c r="V864" s="98"/>
      <c r="W864" s="98"/>
      <c r="X864" s="98"/>
      <c r="Y864" s="98"/>
      <c r="Z864" s="98"/>
    </row>
    <row r="865" spans="1:26" ht="12.75" customHeight="1" x14ac:dyDescent="0.2">
      <c r="A865" s="98"/>
      <c r="B865" s="98"/>
      <c r="C865" s="98"/>
      <c r="D865" s="98"/>
      <c r="E865" s="98"/>
      <c r="F865" s="98"/>
      <c r="G865" s="98"/>
      <c r="H865" s="98"/>
      <c r="I865" s="98"/>
      <c r="J865" s="98"/>
      <c r="K865" s="98"/>
      <c r="L865" s="98"/>
      <c r="M865" s="98"/>
      <c r="N865" s="98"/>
      <c r="O865" s="98"/>
      <c r="P865" s="98"/>
      <c r="Q865" s="98"/>
      <c r="R865" s="98"/>
      <c r="S865" s="98"/>
      <c r="T865" s="98"/>
      <c r="U865" s="98"/>
      <c r="V865" s="98"/>
      <c r="W865" s="98"/>
      <c r="X865" s="98"/>
      <c r="Y865" s="98"/>
      <c r="Z865" s="98"/>
    </row>
    <row r="866" spans="1:26" ht="12.75" customHeight="1" x14ac:dyDescent="0.2">
      <c r="A866" s="98"/>
      <c r="B866" s="98"/>
      <c r="C866" s="98"/>
      <c r="D866" s="98"/>
      <c r="E866" s="98"/>
      <c r="F866" s="98"/>
      <c r="G866" s="98"/>
      <c r="H866" s="98"/>
      <c r="I866" s="98"/>
      <c r="J866" s="98"/>
      <c r="K866" s="98"/>
      <c r="L866" s="98"/>
      <c r="M866" s="98"/>
      <c r="N866" s="98"/>
      <c r="O866" s="98"/>
      <c r="P866" s="98"/>
      <c r="Q866" s="98"/>
      <c r="R866" s="98"/>
      <c r="S866" s="98"/>
      <c r="T866" s="98"/>
      <c r="U866" s="98"/>
      <c r="V866" s="98"/>
      <c r="W866" s="98"/>
      <c r="X866" s="98"/>
      <c r="Y866" s="98"/>
      <c r="Z866" s="98"/>
    </row>
    <row r="867" spans="1:26" ht="12.75" customHeight="1" x14ac:dyDescent="0.2">
      <c r="A867" s="98"/>
      <c r="B867" s="98"/>
      <c r="C867" s="98"/>
      <c r="D867" s="98"/>
      <c r="E867" s="98"/>
      <c r="F867" s="98"/>
      <c r="G867" s="98"/>
      <c r="H867" s="98"/>
      <c r="I867" s="98"/>
      <c r="J867" s="98"/>
      <c r="K867" s="98"/>
      <c r="L867" s="98"/>
      <c r="M867" s="98"/>
      <c r="N867" s="98"/>
      <c r="O867" s="98"/>
      <c r="P867" s="98"/>
      <c r="Q867" s="98"/>
      <c r="R867" s="98"/>
      <c r="S867" s="98"/>
      <c r="T867" s="98"/>
      <c r="U867" s="98"/>
      <c r="V867" s="98"/>
      <c r="W867" s="98"/>
      <c r="X867" s="98"/>
      <c r="Y867" s="98"/>
      <c r="Z867" s="98"/>
    </row>
    <row r="868" spans="1:26" ht="12.75" customHeight="1" x14ac:dyDescent="0.2">
      <c r="A868" s="98"/>
      <c r="B868" s="98"/>
      <c r="C868" s="98"/>
      <c r="D868" s="98"/>
      <c r="E868" s="98"/>
      <c r="F868" s="98"/>
      <c r="G868" s="98"/>
      <c r="H868" s="98"/>
      <c r="I868" s="98"/>
      <c r="J868" s="98"/>
      <c r="K868" s="98"/>
      <c r="L868" s="98"/>
      <c r="M868" s="98"/>
      <c r="N868" s="98"/>
      <c r="O868" s="98"/>
      <c r="P868" s="98"/>
      <c r="Q868" s="98"/>
      <c r="R868" s="98"/>
      <c r="S868" s="98"/>
      <c r="T868" s="98"/>
      <c r="U868" s="98"/>
      <c r="V868" s="98"/>
      <c r="W868" s="98"/>
      <c r="X868" s="98"/>
      <c r="Y868" s="98"/>
      <c r="Z868" s="98"/>
    </row>
    <row r="869" spans="1:26" ht="12.75" customHeight="1" x14ac:dyDescent="0.2">
      <c r="A869" s="98"/>
      <c r="B869" s="98"/>
      <c r="C869" s="98"/>
      <c r="D869" s="98"/>
      <c r="E869" s="98"/>
      <c r="F869" s="98"/>
      <c r="G869" s="98"/>
      <c r="H869" s="98"/>
      <c r="I869" s="98"/>
      <c r="J869" s="98"/>
      <c r="K869" s="98"/>
      <c r="L869" s="98"/>
      <c r="M869" s="98"/>
      <c r="N869" s="98"/>
      <c r="O869" s="98"/>
      <c r="P869" s="98"/>
      <c r="Q869" s="98"/>
      <c r="R869" s="98"/>
      <c r="S869" s="98"/>
      <c r="T869" s="98"/>
      <c r="U869" s="98"/>
      <c r="V869" s="98"/>
      <c r="W869" s="98"/>
      <c r="X869" s="98"/>
      <c r="Y869" s="98"/>
      <c r="Z869" s="98"/>
    </row>
    <row r="870" spans="1:26" ht="12.75" customHeight="1" x14ac:dyDescent="0.2">
      <c r="A870" s="98"/>
      <c r="B870" s="98"/>
      <c r="C870" s="98"/>
      <c r="D870" s="98"/>
      <c r="E870" s="98"/>
      <c r="F870" s="98"/>
      <c r="G870" s="98"/>
      <c r="H870" s="98"/>
      <c r="I870" s="98"/>
      <c r="J870" s="98"/>
      <c r="K870" s="98"/>
      <c r="L870" s="98"/>
      <c r="M870" s="98"/>
      <c r="N870" s="98"/>
      <c r="O870" s="98"/>
      <c r="P870" s="98"/>
      <c r="Q870" s="98"/>
      <c r="R870" s="98"/>
      <c r="S870" s="98"/>
      <c r="T870" s="98"/>
      <c r="U870" s="98"/>
      <c r="V870" s="98"/>
      <c r="W870" s="98"/>
      <c r="X870" s="98"/>
      <c r="Y870" s="98"/>
      <c r="Z870" s="98"/>
    </row>
    <row r="871" spans="1:26" ht="12.75" customHeight="1" x14ac:dyDescent="0.2">
      <c r="A871" s="98"/>
      <c r="B871" s="98"/>
      <c r="C871" s="98"/>
      <c r="D871" s="98"/>
      <c r="E871" s="98"/>
      <c r="F871" s="98"/>
      <c r="G871" s="98"/>
      <c r="H871" s="98"/>
      <c r="I871" s="98"/>
      <c r="J871" s="98"/>
      <c r="K871" s="98"/>
      <c r="L871" s="98"/>
      <c r="M871" s="98"/>
      <c r="N871" s="98"/>
      <c r="O871" s="98"/>
      <c r="P871" s="98"/>
      <c r="Q871" s="98"/>
      <c r="R871" s="98"/>
      <c r="S871" s="98"/>
      <c r="T871" s="98"/>
      <c r="U871" s="98"/>
      <c r="V871" s="98"/>
      <c r="W871" s="98"/>
      <c r="X871" s="98"/>
      <c r="Y871" s="98"/>
      <c r="Z871" s="98"/>
    </row>
    <row r="872" spans="1:26" ht="12.75" customHeight="1" x14ac:dyDescent="0.2">
      <c r="A872" s="98"/>
      <c r="B872" s="98"/>
      <c r="C872" s="98"/>
      <c r="D872" s="98"/>
      <c r="E872" s="98"/>
      <c r="F872" s="98"/>
      <c r="G872" s="98"/>
      <c r="H872" s="98"/>
      <c r="I872" s="98"/>
      <c r="J872" s="98"/>
      <c r="K872" s="98"/>
      <c r="L872" s="98"/>
      <c r="M872" s="98"/>
      <c r="N872" s="98"/>
      <c r="O872" s="98"/>
      <c r="P872" s="98"/>
      <c r="Q872" s="98"/>
      <c r="R872" s="98"/>
      <c r="S872" s="98"/>
      <c r="T872" s="98"/>
      <c r="U872" s="98"/>
      <c r="V872" s="98"/>
      <c r="W872" s="98"/>
      <c r="X872" s="98"/>
      <c r="Y872" s="98"/>
      <c r="Z872" s="98"/>
    </row>
    <row r="873" spans="1:26" ht="12.75" customHeight="1" x14ac:dyDescent="0.2">
      <c r="A873" s="98"/>
      <c r="B873" s="98"/>
      <c r="C873" s="98"/>
      <c r="D873" s="98"/>
      <c r="E873" s="98"/>
      <c r="F873" s="98"/>
      <c r="G873" s="98"/>
      <c r="H873" s="98"/>
      <c r="I873" s="98"/>
      <c r="J873" s="98"/>
      <c r="K873" s="98"/>
      <c r="L873" s="98"/>
      <c r="M873" s="98"/>
      <c r="N873" s="98"/>
      <c r="O873" s="98"/>
      <c r="P873" s="98"/>
      <c r="Q873" s="98"/>
      <c r="R873" s="98"/>
      <c r="S873" s="98"/>
      <c r="T873" s="98"/>
      <c r="U873" s="98"/>
      <c r="V873" s="98"/>
      <c r="W873" s="98"/>
      <c r="X873" s="98"/>
      <c r="Y873" s="98"/>
      <c r="Z873" s="98"/>
    </row>
    <row r="874" spans="1:26" ht="12.75" customHeight="1" x14ac:dyDescent="0.2">
      <c r="A874" s="98"/>
      <c r="B874" s="98"/>
      <c r="C874" s="98"/>
      <c r="D874" s="98"/>
      <c r="E874" s="98"/>
      <c r="F874" s="98"/>
      <c r="G874" s="98"/>
      <c r="H874" s="98"/>
      <c r="I874" s="98"/>
      <c r="J874" s="98"/>
      <c r="K874" s="98"/>
      <c r="L874" s="98"/>
      <c r="M874" s="98"/>
      <c r="N874" s="98"/>
      <c r="O874" s="98"/>
      <c r="P874" s="98"/>
      <c r="Q874" s="98"/>
      <c r="R874" s="98"/>
      <c r="S874" s="98"/>
      <c r="T874" s="98"/>
      <c r="U874" s="98"/>
      <c r="V874" s="98"/>
      <c r="W874" s="98"/>
      <c r="X874" s="98"/>
      <c r="Y874" s="98"/>
      <c r="Z874" s="98"/>
    </row>
    <row r="875" spans="1:26" ht="12.75" customHeight="1" x14ac:dyDescent="0.2">
      <c r="A875" s="98"/>
      <c r="B875" s="98"/>
      <c r="C875" s="98"/>
      <c r="D875" s="98"/>
      <c r="E875" s="98"/>
      <c r="F875" s="98"/>
      <c r="G875" s="98"/>
      <c r="H875" s="98"/>
      <c r="I875" s="98"/>
      <c r="J875" s="98"/>
      <c r="K875" s="98"/>
      <c r="L875" s="98"/>
      <c r="M875" s="98"/>
      <c r="N875" s="98"/>
      <c r="O875" s="98"/>
      <c r="P875" s="98"/>
      <c r="Q875" s="98"/>
      <c r="R875" s="98"/>
      <c r="S875" s="98"/>
      <c r="T875" s="98"/>
      <c r="U875" s="98"/>
      <c r="V875" s="98"/>
      <c r="W875" s="98"/>
      <c r="X875" s="98"/>
      <c r="Y875" s="98"/>
      <c r="Z875" s="98"/>
    </row>
    <row r="876" spans="1:26" ht="12.75" customHeight="1" x14ac:dyDescent="0.2">
      <c r="A876" s="98"/>
      <c r="B876" s="98"/>
      <c r="C876" s="98"/>
      <c r="D876" s="98"/>
      <c r="E876" s="98"/>
      <c r="F876" s="98"/>
      <c r="G876" s="98"/>
      <c r="H876" s="98"/>
      <c r="I876" s="98"/>
      <c r="J876" s="98"/>
      <c r="K876" s="98"/>
      <c r="L876" s="98"/>
      <c r="M876" s="98"/>
      <c r="N876" s="98"/>
      <c r="O876" s="98"/>
      <c r="P876" s="98"/>
      <c r="Q876" s="98"/>
      <c r="R876" s="98"/>
      <c r="S876" s="98"/>
      <c r="T876" s="98"/>
      <c r="U876" s="98"/>
      <c r="V876" s="98"/>
      <c r="W876" s="98"/>
      <c r="X876" s="98"/>
      <c r="Y876" s="98"/>
      <c r="Z876" s="98"/>
    </row>
    <row r="877" spans="1:26" ht="12.75" customHeight="1" x14ac:dyDescent="0.2">
      <c r="A877" s="98"/>
      <c r="B877" s="98"/>
      <c r="C877" s="98"/>
      <c r="D877" s="98"/>
      <c r="E877" s="98"/>
      <c r="F877" s="98"/>
      <c r="G877" s="98"/>
      <c r="H877" s="98"/>
      <c r="I877" s="98"/>
      <c r="J877" s="98"/>
      <c r="K877" s="98"/>
      <c r="L877" s="98"/>
      <c r="M877" s="98"/>
      <c r="N877" s="98"/>
      <c r="O877" s="98"/>
      <c r="P877" s="98"/>
      <c r="Q877" s="98"/>
      <c r="R877" s="98"/>
      <c r="S877" s="98"/>
      <c r="T877" s="98"/>
      <c r="U877" s="98"/>
      <c r="V877" s="98"/>
      <c r="W877" s="98"/>
      <c r="X877" s="98"/>
      <c r="Y877" s="98"/>
      <c r="Z877" s="98"/>
    </row>
    <row r="878" spans="1:26" ht="12.75" customHeight="1" x14ac:dyDescent="0.2">
      <c r="A878" s="98"/>
      <c r="B878" s="98"/>
      <c r="C878" s="98"/>
      <c r="D878" s="98"/>
      <c r="E878" s="98"/>
      <c r="F878" s="98"/>
      <c r="G878" s="98"/>
      <c r="H878" s="98"/>
      <c r="I878" s="98"/>
      <c r="J878" s="98"/>
      <c r="K878" s="98"/>
      <c r="L878" s="98"/>
      <c r="M878" s="98"/>
      <c r="N878" s="98"/>
      <c r="O878" s="98"/>
      <c r="P878" s="98"/>
      <c r="Q878" s="98"/>
      <c r="R878" s="98"/>
      <c r="S878" s="98"/>
      <c r="T878" s="98"/>
      <c r="U878" s="98"/>
      <c r="V878" s="98"/>
      <c r="W878" s="98"/>
      <c r="X878" s="98"/>
      <c r="Y878" s="98"/>
      <c r="Z878" s="98"/>
    </row>
    <row r="879" spans="1:26" ht="12.75" customHeight="1" x14ac:dyDescent="0.2">
      <c r="A879" s="98"/>
      <c r="B879" s="98"/>
      <c r="C879" s="98"/>
      <c r="D879" s="98"/>
      <c r="E879" s="98"/>
      <c r="F879" s="98"/>
      <c r="G879" s="98"/>
      <c r="H879" s="98"/>
      <c r="I879" s="98"/>
      <c r="J879" s="98"/>
      <c r="K879" s="98"/>
      <c r="L879" s="98"/>
      <c r="M879" s="98"/>
      <c r="N879" s="98"/>
      <c r="O879" s="98"/>
      <c r="P879" s="98"/>
      <c r="Q879" s="98"/>
      <c r="R879" s="98"/>
      <c r="S879" s="98"/>
      <c r="T879" s="98"/>
      <c r="U879" s="98"/>
      <c r="V879" s="98"/>
      <c r="W879" s="98"/>
      <c r="X879" s="98"/>
      <c r="Y879" s="98"/>
      <c r="Z879" s="98"/>
    </row>
    <row r="880" spans="1:26" ht="12.75" customHeight="1" x14ac:dyDescent="0.2">
      <c r="A880" s="98"/>
      <c r="B880" s="98"/>
      <c r="C880" s="98"/>
      <c r="D880" s="98"/>
      <c r="E880" s="98"/>
      <c r="F880" s="98"/>
      <c r="G880" s="98"/>
      <c r="H880" s="98"/>
      <c r="I880" s="98"/>
      <c r="J880" s="98"/>
      <c r="K880" s="98"/>
      <c r="L880" s="98"/>
      <c r="M880" s="98"/>
      <c r="N880" s="98"/>
      <c r="O880" s="98"/>
      <c r="P880" s="98"/>
      <c r="Q880" s="98"/>
      <c r="R880" s="98"/>
      <c r="S880" s="98"/>
      <c r="T880" s="98"/>
      <c r="U880" s="98"/>
      <c r="V880" s="98"/>
      <c r="W880" s="98"/>
      <c r="X880" s="98"/>
      <c r="Y880" s="98"/>
      <c r="Z880" s="98"/>
    </row>
    <row r="881" spans="1:26" ht="12.75" customHeight="1" x14ac:dyDescent="0.2">
      <c r="A881" s="98"/>
      <c r="B881" s="98"/>
      <c r="C881" s="98"/>
      <c r="D881" s="98"/>
      <c r="E881" s="98"/>
      <c r="F881" s="98"/>
      <c r="G881" s="98"/>
      <c r="H881" s="98"/>
      <c r="I881" s="98"/>
      <c r="J881" s="98"/>
      <c r="K881" s="98"/>
      <c r="L881" s="98"/>
      <c r="M881" s="98"/>
      <c r="N881" s="98"/>
      <c r="O881" s="98"/>
      <c r="P881" s="98"/>
      <c r="Q881" s="98"/>
      <c r="R881" s="98"/>
      <c r="S881" s="98"/>
      <c r="T881" s="98"/>
      <c r="U881" s="98"/>
      <c r="V881" s="98"/>
      <c r="W881" s="98"/>
      <c r="X881" s="98"/>
      <c r="Y881" s="98"/>
      <c r="Z881" s="98"/>
    </row>
    <row r="882" spans="1:26" ht="12.75" customHeight="1" x14ac:dyDescent="0.2">
      <c r="A882" s="98"/>
      <c r="B882" s="98"/>
      <c r="C882" s="98"/>
      <c r="D882" s="98"/>
      <c r="E882" s="98"/>
      <c r="F882" s="98"/>
      <c r="G882" s="98"/>
      <c r="H882" s="98"/>
      <c r="I882" s="98"/>
      <c r="J882" s="98"/>
      <c r="K882" s="98"/>
      <c r="L882" s="98"/>
      <c r="M882" s="98"/>
      <c r="N882" s="98"/>
      <c r="O882" s="98"/>
      <c r="P882" s="98"/>
      <c r="Q882" s="98"/>
      <c r="R882" s="98"/>
      <c r="S882" s="98"/>
      <c r="T882" s="98"/>
      <c r="U882" s="98"/>
      <c r="V882" s="98"/>
      <c r="W882" s="98"/>
      <c r="X882" s="98"/>
      <c r="Y882" s="98"/>
      <c r="Z882" s="98"/>
    </row>
    <row r="883" spans="1:26" ht="12.75" customHeight="1" x14ac:dyDescent="0.2">
      <c r="A883" s="98"/>
      <c r="B883" s="98"/>
      <c r="C883" s="98"/>
      <c r="D883" s="98"/>
      <c r="E883" s="98"/>
      <c r="F883" s="98"/>
      <c r="G883" s="98"/>
      <c r="H883" s="98"/>
      <c r="I883" s="98"/>
      <c r="J883" s="98"/>
      <c r="K883" s="98"/>
      <c r="L883" s="98"/>
      <c r="M883" s="98"/>
      <c r="N883" s="98"/>
      <c r="O883" s="98"/>
      <c r="P883" s="98"/>
      <c r="Q883" s="98"/>
      <c r="R883" s="98"/>
      <c r="S883" s="98"/>
      <c r="T883" s="98"/>
      <c r="U883" s="98"/>
      <c r="V883" s="98"/>
      <c r="W883" s="98"/>
      <c r="X883" s="98"/>
      <c r="Y883" s="98"/>
      <c r="Z883" s="98"/>
    </row>
    <row r="884" spans="1:26" ht="12.75" customHeight="1" x14ac:dyDescent="0.2">
      <c r="A884" s="98"/>
      <c r="B884" s="98"/>
      <c r="C884" s="98"/>
      <c r="D884" s="98"/>
      <c r="E884" s="98"/>
      <c r="F884" s="98"/>
      <c r="G884" s="98"/>
      <c r="H884" s="98"/>
      <c r="I884" s="98"/>
      <c r="J884" s="98"/>
      <c r="K884" s="98"/>
      <c r="L884" s="98"/>
      <c r="M884" s="98"/>
      <c r="N884" s="98"/>
      <c r="O884" s="98"/>
      <c r="P884" s="98"/>
      <c r="Q884" s="98"/>
      <c r="R884" s="98"/>
      <c r="S884" s="98"/>
      <c r="T884" s="98"/>
      <c r="U884" s="98"/>
      <c r="V884" s="98"/>
      <c r="W884" s="98"/>
      <c r="X884" s="98"/>
      <c r="Y884" s="98"/>
      <c r="Z884" s="98"/>
    </row>
    <row r="885" spans="1:26" ht="12.75" customHeight="1" x14ac:dyDescent="0.2">
      <c r="A885" s="98"/>
      <c r="B885" s="98"/>
      <c r="C885" s="98"/>
      <c r="D885" s="98"/>
      <c r="E885" s="98"/>
      <c r="F885" s="98"/>
      <c r="G885" s="98"/>
      <c r="H885" s="98"/>
      <c r="I885" s="98"/>
      <c r="J885" s="98"/>
      <c r="K885" s="98"/>
      <c r="L885" s="98"/>
      <c r="M885" s="98"/>
      <c r="N885" s="98"/>
      <c r="O885" s="98"/>
      <c r="P885" s="98"/>
      <c r="Q885" s="98"/>
      <c r="R885" s="98"/>
      <c r="S885" s="98"/>
      <c r="T885" s="98"/>
      <c r="U885" s="98"/>
      <c r="V885" s="98"/>
      <c r="W885" s="98"/>
      <c r="X885" s="98"/>
      <c r="Y885" s="98"/>
      <c r="Z885" s="98"/>
    </row>
    <row r="886" spans="1:26" ht="12.75" customHeight="1" x14ac:dyDescent="0.2">
      <c r="A886" s="98"/>
      <c r="B886" s="98"/>
      <c r="C886" s="98"/>
      <c r="D886" s="98"/>
      <c r="E886" s="98"/>
      <c r="F886" s="98"/>
      <c r="G886" s="98"/>
      <c r="H886" s="98"/>
      <c r="I886" s="98"/>
      <c r="J886" s="98"/>
      <c r="K886" s="98"/>
      <c r="L886" s="98"/>
      <c r="M886" s="98"/>
      <c r="N886" s="98"/>
      <c r="O886" s="98"/>
      <c r="P886" s="98"/>
      <c r="Q886" s="98"/>
      <c r="R886" s="98"/>
      <c r="S886" s="98"/>
      <c r="T886" s="98"/>
      <c r="U886" s="98"/>
      <c r="V886" s="98"/>
      <c r="W886" s="98"/>
      <c r="X886" s="98"/>
      <c r="Y886" s="98"/>
      <c r="Z886" s="98"/>
    </row>
    <row r="887" spans="1:26" ht="12.75" customHeight="1" x14ac:dyDescent="0.2">
      <c r="A887" s="98"/>
      <c r="B887" s="98"/>
      <c r="C887" s="98"/>
      <c r="D887" s="98"/>
      <c r="E887" s="98"/>
      <c r="F887" s="98"/>
      <c r="G887" s="98"/>
      <c r="H887" s="98"/>
      <c r="I887" s="98"/>
      <c r="J887" s="98"/>
      <c r="K887" s="98"/>
      <c r="L887" s="98"/>
      <c r="M887" s="98"/>
      <c r="N887" s="98"/>
      <c r="O887" s="98"/>
      <c r="P887" s="98"/>
      <c r="Q887" s="98"/>
      <c r="R887" s="98"/>
      <c r="S887" s="98"/>
      <c r="T887" s="98"/>
      <c r="U887" s="98"/>
      <c r="V887" s="98"/>
      <c r="W887" s="98"/>
      <c r="X887" s="98"/>
      <c r="Y887" s="98"/>
      <c r="Z887" s="98"/>
    </row>
    <row r="888" spans="1:26" ht="12.75" customHeight="1" x14ac:dyDescent="0.2">
      <c r="A888" s="98"/>
      <c r="B888" s="98"/>
      <c r="C888" s="98"/>
      <c r="D888" s="98"/>
      <c r="E888" s="98"/>
      <c r="F888" s="98"/>
      <c r="G888" s="98"/>
      <c r="H888" s="98"/>
      <c r="I888" s="98"/>
      <c r="J888" s="98"/>
      <c r="K888" s="98"/>
      <c r="L888" s="98"/>
      <c r="M888" s="98"/>
      <c r="N888" s="98"/>
      <c r="O888" s="98"/>
      <c r="P888" s="98"/>
      <c r="Q888" s="98"/>
      <c r="R888" s="98"/>
      <c r="S888" s="98"/>
      <c r="T888" s="98"/>
      <c r="U888" s="98"/>
      <c r="V888" s="98"/>
      <c r="W888" s="98"/>
      <c r="X888" s="98"/>
      <c r="Y888" s="98"/>
      <c r="Z888" s="98"/>
    </row>
    <row r="889" spans="1:26" ht="12.75" customHeight="1" x14ac:dyDescent="0.2">
      <c r="A889" s="98"/>
      <c r="B889" s="98"/>
      <c r="C889" s="98"/>
      <c r="D889" s="98"/>
      <c r="E889" s="98"/>
      <c r="F889" s="98"/>
      <c r="G889" s="98"/>
      <c r="H889" s="98"/>
      <c r="I889" s="98"/>
      <c r="J889" s="98"/>
      <c r="K889" s="98"/>
      <c r="L889" s="98"/>
      <c r="M889" s="98"/>
      <c r="N889" s="98"/>
      <c r="O889" s="98"/>
      <c r="P889" s="98"/>
      <c r="Q889" s="98"/>
      <c r="R889" s="98"/>
      <c r="S889" s="98"/>
      <c r="T889" s="98"/>
      <c r="U889" s="98"/>
      <c r="V889" s="98"/>
      <c r="W889" s="98"/>
      <c r="X889" s="98"/>
      <c r="Y889" s="98"/>
      <c r="Z889" s="98"/>
    </row>
    <row r="890" spans="1:26" ht="12.75" customHeight="1" x14ac:dyDescent="0.2">
      <c r="A890" s="98"/>
      <c r="B890" s="98"/>
      <c r="C890" s="98"/>
      <c r="D890" s="98"/>
      <c r="E890" s="98"/>
      <c r="F890" s="98"/>
      <c r="G890" s="98"/>
      <c r="H890" s="98"/>
      <c r="I890" s="98"/>
      <c r="J890" s="98"/>
      <c r="K890" s="98"/>
      <c r="L890" s="98"/>
      <c r="M890" s="98"/>
      <c r="N890" s="98"/>
      <c r="O890" s="98"/>
      <c r="P890" s="98"/>
      <c r="Q890" s="98"/>
      <c r="R890" s="98"/>
      <c r="S890" s="98"/>
      <c r="T890" s="98"/>
      <c r="U890" s="98"/>
      <c r="V890" s="98"/>
      <c r="W890" s="98"/>
      <c r="X890" s="98"/>
      <c r="Y890" s="98"/>
      <c r="Z890" s="98"/>
    </row>
    <row r="891" spans="1:26" ht="12.75" customHeight="1" x14ac:dyDescent="0.2">
      <c r="A891" s="98"/>
      <c r="B891" s="98"/>
      <c r="C891" s="98"/>
      <c r="D891" s="98"/>
      <c r="E891" s="98"/>
      <c r="F891" s="98"/>
      <c r="G891" s="98"/>
      <c r="H891" s="98"/>
      <c r="I891" s="98"/>
      <c r="J891" s="98"/>
      <c r="K891" s="98"/>
      <c r="L891" s="98"/>
      <c r="M891" s="98"/>
      <c r="N891" s="98"/>
      <c r="O891" s="98"/>
      <c r="P891" s="98"/>
      <c r="Q891" s="98"/>
      <c r="R891" s="98"/>
      <c r="S891" s="98"/>
      <c r="T891" s="98"/>
      <c r="U891" s="98"/>
      <c r="V891" s="98"/>
      <c r="W891" s="98"/>
      <c r="X891" s="98"/>
      <c r="Y891" s="98"/>
      <c r="Z891" s="98"/>
    </row>
    <row r="892" spans="1:26" ht="12.75" customHeight="1" x14ac:dyDescent="0.2">
      <c r="A892" s="98"/>
      <c r="B892" s="98"/>
      <c r="C892" s="98"/>
      <c r="D892" s="98"/>
      <c r="E892" s="98"/>
      <c r="F892" s="98"/>
      <c r="G892" s="98"/>
      <c r="H892" s="98"/>
      <c r="I892" s="98"/>
      <c r="J892" s="98"/>
      <c r="K892" s="98"/>
      <c r="L892" s="98"/>
      <c r="M892" s="98"/>
      <c r="N892" s="98"/>
      <c r="O892" s="98"/>
      <c r="P892" s="98"/>
      <c r="Q892" s="98"/>
      <c r="R892" s="98"/>
      <c r="S892" s="98"/>
      <c r="T892" s="98"/>
      <c r="U892" s="98"/>
      <c r="V892" s="98"/>
      <c r="W892" s="98"/>
      <c r="X892" s="98"/>
      <c r="Y892" s="98"/>
      <c r="Z892" s="98"/>
    </row>
    <row r="893" spans="1:26" ht="12.75" customHeight="1" x14ac:dyDescent="0.2">
      <c r="A893" s="98"/>
      <c r="B893" s="98"/>
      <c r="C893" s="98"/>
      <c r="D893" s="98"/>
      <c r="E893" s="98"/>
      <c r="F893" s="98"/>
      <c r="G893" s="98"/>
      <c r="H893" s="98"/>
      <c r="I893" s="98"/>
      <c r="J893" s="98"/>
      <c r="K893" s="98"/>
      <c r="L893" s="98"/>
      <c r="M893" s="98"/>
      <c r="N893" s="98"/>
      <c r="O893" s="98"/>
      <c r="P893" s="98"/>
      <c r="Q893" s="98"/>
      <c r="R893" s="98"/>
      <c r="S893" s="98"/>
      <c r="T893" s="98"/>
      <c r="U893" s="98"/>
      <c r="V893" s="98"/>
      <c r="W893" s="98"/>
      <c r="X893" s="98"/>
      <c r="Y893" s="98"/>
      <c r="Z893" s="98"/>
    </row>
    <row r="894" spans="1:26" ht="12.75" customHeight="1" x14ac:dyDescent="0.2">
      <c r="A894" s="98"/>
      <c r="B894" s="98"/>
      <c r="C894" s="98"/>
      <c r="D894" s="98"/>
      <c r="E894" s="98"/>
      <c r="F894" s="98"/>
      <c r="G894" s="98"/>
      <c r="H894" s="98"/>
      <c r="I894" s="98"/>
      <c r="J894" s="98"/>
      <c r="K894" s="98"/>
      <c r="L894" s="98"/>
      <c r="M894" s="98"/>
      <c r="N894" s="98"/>
      <c r="O894" s="98"/>
      <c r="P894" s="98"/>
      <c r="Q894" s="98"/>
      <c r="R894" s="98"/>
      <c r="S894" s="98"/>
      <c r="T894" s="98"/>
      <c r="U894" s="98"/>
      <c r="V894" s="98"/>
      <c r="W894" s="98"/>
      <c r="X894" s="98"/>
      <c r="Y894" s="98"/>
      <c r="Z894" s="98"/>
    </row>
    <row r="895" spans="1:26" ht="12.75" customHeight="1" x14ac:dyDescent="0.2">
      <c r="A895" s="98"/>
      <c r="B895" s="98"/>
      <c r="C895" s="98"/>
      <c r="D895" s="98"/>
      <c r="E895" s="98"/>
      <c r="F895" s="98"/>
      <c r="G895" s="98"/>
      <c r="H895" s="98"/>
      <c r="I895" s="98"/>
      <c r="J895" s="98"/>
      <c r="K895" s="98"/>
      <c r="L895" s="98"/>
      <c r="M895" s="98"/>
      <c r="N895" s="98"/>
      <c r="O895" s="98"/>
      <c r="P895" s="98"/>
      <c r="Q895" s="98"/>
      <c r="R895" s="98"/>
      <c r="S895" s="98"/>
      <c r="T895" s="98"/>
      <c r="U895" s="98"/>
      <c r="V895" s="98"/>
      <c r="W895" s="98"/>
      <c r="X895" s="98"/>
      <c r="Y895" s="98"/>
      <c r="Z895" s="98"/>
    </row>
    <row r="896" spans="1:26" ht="12.75" customHeight="1" x14ac:dyDescent="0.2">
      <c r="A896" s="98"/>
      <c r="B896" s="98"/>
      <c r="C896" s="98"/>
      <c r="D896" s="98"/>
      <c r="E896" s="98"/>
      <c r="F896" s="98"/>
      <c r="G896" s="98"/>
      <c r="H896" s="98"/>
      <c r="I896" s="98"/>
      <c r="J896" s="98"/>
      <c r="K896" s="98"/>
      <c r="L896" s="98"/>
      <c r="M896" s="98"/>
      <c r="N896" s="98"/>
      <c r="O896" s="98"/>
      <c r="P896" s="98"/>
      <c r="Q896" s="98"/>
      <c r="R896" s="98"/>
      <c r="S896" s="98"/>
      <c r="T896" s="98"/>
      <c r="U896" s="98"/>
      <c r="V896" s="98"/>
      <c r="W896" s="98"/>
      <c r="X896" s="98"/>
      <c r="Y896" s="98"/>
      <c r="Z896" s="98"/>
    </row>
    <row r="897" spans="1:26" ht="12.75" customHeight="1" x14ac:dyDescent="0.2">
      <c r="A897" s="98"/>
      <c r="B897" s="98"/>
      <c r="C897" s="98"/>
      <c r="D897" s="98"/>
      <c r="E897" s="98"/>
      <c r="F897" s="98"/>
      <c r="G897" s="98"/>
      <c r="H897" s="98"/>
      <c r="I897" s="98"/>
      <c r="J897" s="98"/>
      <c r="K897" s="98"/>
      <c r="L897" s="98"/>
      <c r="M897" s="98"/>
      <c r="N897" s="98"/>
      <c r="O897" s="98"/>
      <c r="P897" s="98"/>
      <c r="Q897" s="98"/>
      <c r="R897" s="98"/>
      <c r="S897" s="98"/>
      <c r="T897" s="98"/>
      <c r="U897" s="98"/>
      <c r="V897" s="98"/>
      <c r="W897" s="98"/>
      <c r="X897" s="98"/>
      <c r="Y897" s="98"/>
      <c r="Z897" s="98"/>
    </row>
    <row r="898" spans="1:26" ht="12.75" customHeight="1" x14ac:dyDescent="0.2">
      <c r="A898" s="98"/>
      <c r="B898" s="98"/>
      <c r="C898" s="98"/>
      <c r="D898" s="98"/>
      <c r="E898" s="98"/>
      <c r="F898" s="98"/>
      <c r="G898" s="98"/>
      <c r="H898" s="98"/>
      <c r="I898" s="98"/>
      <c r="J898" s="98"/>
      <c r="K898" s="98"/>
      <c r="L898" s="98"/>
      <c r="M898" s="98"/>
      <c r="N898" s="98"/>
      <c r="O898" s="98"/>
      <c r="P898" s="98"/>
      <c r="Q898" s="98"/>
      <c r="R898" s="98"/>
      <c r="S898" s="98"/>
      <c r="T898" s="98"/>
      <c r="U898" s="98"/>
      <c r="V898" s="98"/>
      <c r="W898" s="98"/>
      <c r="X898" s="98"/>
      <c r="Y898" s="98"/>
      <c r="Z898" s="98"/>
    </row>
    <row r="899" spans="1:26" ht="12.75" customHeight="1" x14ac:dyDescent="0.2">
      <c r="A899" s="98"/>
      <c r="B899" s="98"/>
      <c r="C899" s="98"/>
      <c r="D899" s="98"/>
      <c r="E899" s="98"/>
      <c r="F899" s="98"/>
      <c r="G899" s="98"/>
      <c r="H899" s="98"/>
      <c r="I899" s="98"/>
      <c r="J899" s="98"/>
      <c r="K899" s="98"/>
      <c r="L899" s="98"/>
      <c r="M899" s="98"/>
      <c r="N899" s="98"/>
      <c r="O899" s="98"/>
      <c r="P899" s="98"/>
      <c r="Q899" s="98"/>
      <c r="R899" s="98"/>
      <c r="S899" s="98"/>
      <c r="T899" s="98"/>
      <c r="U899" s="98"/>
      <c r="V899" s="98"/>
      <c r="W899" s="98"/>
      <c r="X899" s="98"/>
      <c r="Y899" s="98"/>
      <c r="Z899" s="98"/>
    </row>
    <row r="900" spans="1:26" ht="12.75" customHeight="1" x14ac:dyDescent="0.2">
      <c r="A900" s="98"/>
      <c r="B900" s="98"/>
      <c r="C900" s="98"/>
      <c r="D900" s="98"/>
      <c r="E900" s="98"/>
      <c r="F900" s="98"/>
      <c r="G900" s="98"/>
      <c r="H900" s="98"/>
      <c r="I900" s="98"/>
      <c r="J900" s="98"/>
      <c r="K900" s="98"/>
      <c r="L900" s="98"/>
      <c r="M900" s="98"/>
      <c r="N900" s="98"/>
      <c r="O900" s="98"/>
      <c r="P900" s="98"/>
      <c r="Q900" s="98"/>
      <c r="R900" s="98"/>
      <c r="S900" s="98"/>
      <c r="T900" s="98"/>
      <c r="U900" s="98"/>
      <c r="V900" s="98"/>
      <c r="W900" s="98"/>
      <c r="X900" s="98"/>
      <c r="Y900" s="98"/>
      <c r="Z900" s="98"/>
    </row>
    <row r="901" spans="1:26" ht="12.75" customHeight="1" x14ac:dyDescent="0.2">
      <c r="A901" s="98"/>
      <c r="B901" s="98"/>
      <c r="C901" s="98"/>
      <c r="D901" s="98"/>
      <c r="E901" s="98"/>
      <c r="F901" s="98"/>
      <c r="G901" s="98"/>
      <c r="H901" s="98"/>
      <c r="I901" s="98"/>
      <c r="J901" s="98"/>
      <c r="K901" s="98"/>
      <c r="L901" s="98"/>
      <c r="M901" s="98"/>
      <c r="N901" s="98"/>
      <c r="O901" s="98"/>
      <c r="P901" s="98"/>
      <c r="Q901" s="98"/>
      <c r="R901" s="98"/>
      <c r="S901" s="98"/>
      <c r="T901" s="98"/>
      <c r="U901" s="98"/>
      <c r="V901" s="98"/>
      <c r="W901" s="98"/>
      <c r="X901" s="98"/>
      <c r="Y901" s="98"/>
      <c r="Z901" s="98"/>
    </row>
    <row r="902" spans="1:26" ht="12.75" customHeight="1" x14ac:dyDescent="0.2">
      <c r="A902" s="98"/>
      <c r="B902" s="98"/>
      <c r="C902" s="98"/>
      <c r="D902" s="98"/>
      <c r="E902" s="98"/>
      <c r="F902" s="98"/>
      <c r="G902" s="98"/>
      <c r="H902" s="98"/>
      <c r="I902" s="98"/>
      <c r="J902" s="98"/>
      <c r="K902" s="98"/>
      <c r="L902" s="98"/>
      <c r="M902" s="98"/>
      <c r="N902" s="98"/>
      <c r="O902" s="98"/>
      <c r="P902" s="98"/>
      <c r="Q902" s="98"/>
      <c r="R902" s="98"/>
      <c r="S902" s="98"/>
      <c r="T902" s="98"/>
      <c r="U902" s="98"/>
      <c r="V902" s="98"/>
      <c r="W902" s="98"/>
      <c r="X902" s="98"/>
      <c r="Y902" s="98"/>
      <c r="Z902" s="98"/>
    </row>
    <row r="903" spans="1:26" ht="12.75" customHeight="1" x14ac:dyDescent="0.2">
      <c r="A903" s="98"/>
      <c r="B903" s="98"/>
      <c r="C903" s="98"/>
      <c r="D903" s="98"/>
      <c r="E903" s="98"/>
      <c r="F903" s="98"/>
      <c r="G903" s="98"/>
      <c r="H903" s="98"/>
      <c r="I903" s="98"/>
      <c r="J903" s="98"/>
      <c r="K903" s="98"/>
      <c r="L903" s="98"/>
      <c r="M903" s="98"/>
      <c r="N903" s="98"/>
      <c r="O903" s="98"/>
      <c r="P903" s="98"/>
      <c r="Q903" s="98"/>
      <c r="R903" s="98"/>
      <c r="S903" s="98"/>
      <c r="T903" s="98"/>
      <c r="U903" s="98"/>
      <c r="V903" s="98"/>
      <c r="W903" s="98"/>
      <c r="X903" s="98"/>
      <c r="Y903" s="98"/>
      <c r="Z903" s="98"/>
    </row>
    <row r="904" spans="1:26" ht="12.75" customHeight="1" x14ac:dyDescent="0.2">
      <c r="A904" s="98"/>
      <c r="B904" s="98"/>
      <c r="C904" s="98"/>
      <c r="D904" s="98"/>
      <c r="E904" s="98"/>
      <c r="F904" s="98"/>
      <c r="G904" s="98"/>
      <c r="H904" s="98"/>
      <c r="I904" s="98"/>
      <c r="J904" s="98"/>
      <c r="K904" s="98"/>
      <c r="L904" s="98"/>
      <c r="M904" s="98"/>
      <c r="N904" s="98"/>
      <c r="O904" s="98"/>
      <c r="P904" s="98"/>
      <c r="Q904" s="98"/>
      <c r="R904" s="98"/>
      <c r="S904" s="98"/>
      <c r="T904" s="98"/>
      <c r="U904" s="98"/>
      <c r="V904" s="98"/>
      <c r="W904" s="98"/>
      <c r="X904" s="98"/>
      <c r="Y904" s="98"/>
      <c r="Z904" s="98"/>
    </row>
    <row r="905" spans="1:26" ht="12.75" customHeight="1" x14ac:dyDescent="0.2">
      <c r="A905" s="98"/>
      <c r="B905" s="98"/>
      <c r="C905" s="98"/>
      <c r="D905" s="98"/>
      <c r="E905" s="98"/>
      <c r="F905" s="98"/>
      <c r="G905" s="98"/>
      <c r="H905" s="98"/>
      <c r="I905" s="98"/>
      <c r="J905" s="98"/>
      <c r="K905" s="98"/>
      <c r="L905" s="98"/>
      <c r="M905" s="98"/>
      <c r="N905" s="98"/>
      <c r="O905" s="98"/>
      <c r="P905" s="98"/>
      <c r="Q905" s="98"/>
      <c r="R905" s="98"/>
      <c r="S905" s="98"/>
      <c r="T905" s="98"/>
      <c r="U905" s="98"/>
      <c r="V905" s="98"/>
      <c r="W905" s="98"/>
      <c r="X905" s="98"/>
      <c r="Y905" s="98"/>
      <c r="Z905" s="98"/>
    </row>
    <row r="906" spans="1:26" ht="12.75" customHeight="1" x14ac:dyDescent="0.2">
      <c r="A906" s="98"/>
      <c r="B906" s="98"/>
      <c r="C906" s="98"/>
      <c r="D906" s="98"/>
      <c r="E906" s="98"/>
      <c r="F906" s="98"/>
      <c r="G906" s="98"/>
      <c r="H906" s="98"/>
      <c r="I906" s="98"/>
      <c r="J906" s="98"/>
      <c r="K906" s="98"/>
      <c r="L906" s="98"/>
      <c r="M906" s="98"/>
      <c r="N906" s="98"/>
      <c r="O906" s="98"/>
      <c r="P906" s="98"/>
      <c r="Q906" s="98"/>
      <c r="R906" s="98"/>
      <c r="S906" s="98"/>
      <c r="T906" s="98"/>
      <c r="U906" s="98"/>
      <c r="V906" s="98"/>
      <c r="W906" s="98"/>
      <c r="X906" s="98"/>
      <c r="Y906" s="98"/>
      <c r="Z906" s="98"/>
    </row>
    <row r="907" spans="1:26" ht="12.75" customHeight="1" x14ac:dyDescent="0.2">
      <c r="A907" s="98"/>
      <c r="B907" s="98"/>
      <c r="C907" s="98"/>
      <c r="D907" s="98"/>
      <c r="E907" s="98"/>
      <c r="F907" s="98"/>
      <c r="G907" s="98"/>
      <c r="H907" s="98"/>
      <c r="I907" s="98"/>
      <c r="J907" s="98"/>
      <c r="K907" s="98"/>
      <c r="L907" s="98"/>
      <c r="M907" s="98"/>
      <c r="N907" s="98"/>
      <c r="O907" s="98"/>
      <c r="P907" s="98"/>
      <c r="Q907" s="98"/>
      <c r="R907" s="98"/>
      <c r="S907" s="98"/>
      <c r="T907" s="98"/>
      <c r="U907" s="98"/>
      <c r="V907" s="98"/>
      <c r="W907" s="98"/>
      <c r="X907" s="98"/>
      <c r="Y907" s="98"/>
      <c r="Z907" s="98"/>
    </row>
    <row r="908" spans="1:26" ht="12.75" customHeight="1" x14ac:dyDescent="0.2">
      <c r="A908" s="98"/>
      <c r="B908" s="98"/>
      <c r="C908" s="98"/>
      <c r="D908" s="98"/>
      <c r="E908" s="98"/>
      <c r="F908" s="98"/>
      <c r="G908" s="98"/>
      <c r="H908" s="98"/>
      <c r="I908" s="98"/>
      <c r="J908" s="98"/>
      <c r="K908" s="98"/>
      <c r="L908" s="98"/>
      <c r="M908" s="98"/>
      <c r="N908" s="98"/>
      <c r="O908" s="98"/>
      <c r="P908" s="98"/>
      <c r="Q908" s="98"/>
      <c r="R908" s="98"/>
      <c r="S908" s="98"/>
      <c r="T908" s="98"/>
      <c r="U908" s="98"/>
      <c r="V908" s="98"/>
      <c r="W908" s="98"/>
      <c r="X908" s="98"/>
      <c r="Y908" s="98"/>
      <c r="Z908" s="98"/>
    </row>
    <row r="909" spans="1:26" ht="12.75" customHeight="1" x14ac:dyDescent="0.2">
      <c r="A909" s="98"/>
      <c r="B909" s="98"/>
      <c r="C909" s="98"/>
      <c r="D909" s="98"/>
      <c r="E909" s="98"/>
      <c r="F909" s="98"/>
      <c r="G909" s="98"/>
      <c r="H909" s="98"/>
      <c r="I909" s="98"/>
      <c r="J909" s="98"/>
      <c r="K909" s="98"/>
      <c r="L909" s="98"/>
      <c r="M909" s="98"/>
      <c r="N909" s="98"/>
      <c r="O909" s="98"/>
      <c r="P909" s="98"/>
      <c r="Q909" s="98"/>
      <c r="R909" s="98"/>
      <c r="S909" s="98"/>
      <c r="T909" s="98"/>
      <c r="U909" s="98"/>
      <c r="V909" s="98"/>
      <c r="W909" s="98"/>
      <c r="X909" s="98"/>
      <c r="Y909" s="98"/>
      <c r="Z909" s="98"/>
    </row>
    <row r="910" spans="1:26" ht="12.75" customHeight="1" x14ac:dyDescent="0.2">
      <c r="A910" s="98"/>
      <c r="B910" s="98"/>
      <c r="C910" s="98"/>
      <c r="D910" s="98"/>
      <c r="E910" s="98"/>
      <c r="F910" s="98"/>
      <c r="G910" s="98"/>
      <c r="H910" s="98"/>
      <c r="I910" s="98"/>
      <c r="J910" s="98"/>
      <c r="K910" s="98"/>
      <c r="L910" s="98"/>
      <c r="M910" s="98"/>
      <c r="N910" s="98"/>
      <c r="O910" s="98"/>
      <c r="P910" s="98"/>
      <c r="Q910" s="98"/>
      <c r="R910" s="98"/>
      <c r="S910" s="98"/>
      <c r="T910" s="98"/>
      <c r="U910" s="98"/>
      <c r="V910" s="98"/>
      <c r="W910" s="98"/>
      <c r="X910" s="98"/>
      <c r="Y910" s="98"/>
      <c r="Z910" s="98"/>
    </row>
    <row r="911" spans="1:26" ht="12.75" customHeight="1" x14ac:dyDescent="0.2">
      <c r="A911" s="98"/>
      <c r="B911" s="98"/>
      <c r="C911" s="98"/>
      <c r="D911" s="98"/>
      <c r="E911" s="98"/>
      <c r="F911" s="98"/>
      <c r="G911" s="98"/>
      <c r="H911" s="98"/>
      <c r="I911" s="98"/>
      <c r="J911" s="98"/>
      <c r="K911" s="98"/>
      <c r="L911" s="98"/>
      <c r="M911" s="98"/>
      <c r="N911" s="98"/>
      <c r="O911" s="98"/>
      <c r="P911" s="98"/>
      <c r="Q911" s="98"/>
      <c r="R911" s="98"/>
      <c r="S911" s="98"/>
      <c r="T911" s="98"/>
      <c r="U911" s="98"/>
      <c r="V911" s="98"/>
      <c r="W911" s="98"/>
      <c r="X911" s="98"/>
      <c r="Y911" s="98"/>
      <c r="Z911" s="98"/>
    </row>
    <row r="912" spans="1:26" ht="12.75" customHeight="1" x14ac:dyDescent="0.2">
      <c r="A912" s="98"/>
      <c r="B912" s="98"/>
      <c r="C912" s="98"/>
      <c r="D912" s="98"/>
      <c r="E912" s="98"/>
      <c r="F912" s="98"/>
      <c r="G912" s="98"/>
      <c r="H912" s="98"/>
      <c r="I912" s="98"/>
      <c r="J912" s="98"/>
      <c r="K912" s="98"/>
      <c r="L912" s="98"/>
      <c r="M912" s="98"/>
      <c r="N912" s="98"/>
      <c r="O912" s="98"/>
      <c r="P912" s="98"/>
      <c r="Q912" s="98"/>
      <c r="R912" s="98"/>
      <c r="S912" s="98"/>
      <c r="T912" s="98"/>
      <c r="U912" s="98"/>
      <c r="V912" s="98"/>
      <c r="W912" s="98"/>
      <c r="X912" s="98"/>
      <c r="Y912" s="98"/>
      <c r="Z912" s="98"/>
    </row>
    <row r="913" spans="1:26" ht="12.75" customHeight="1" x14ac:dyDescent="0.2">
      <c r="A913" s="98"/>
      <c r="B913" s="98"/>
      <c r="C913" s="98"/>
      <c r="D913" s="98"/>
      <c r="E913" s="98"/>
      <c r="F913" s="98"/>
      <c r="G913" s="98"/>
      <c r="H913" s="98"/>
      <c r="I913" s="98"/>
      <c r="J913" s="98"/>
      <c r="K913" s="98"/>
      <c r="L913" s="98"/>
      <c r="M913" s="98"/>
      <c r="N913" s="98"/>
      <c r="O913" s="98"/>
      <c r="P913" s="98"/>
      <c r="Q913" s="98"/>
      <c r="R913" s="98"/>
      <c r="S913" s="98"/>
      <c r="T913" s="98"/>
      <c r="U913" s="98"/>
      <c r="V913" s="98"/>
      <c r="W913" s="98"/>
      <c r="X913" s="98"/>
      <c r="Y913" s="98"/>
      <c r="Z913" s="98"/>
    </row>
    <row r="914" spans="1:26" ht="12.75" customHeight="1" x14ac:dyDescent="0.2">
      <c r="A914" s="98"/>
      <c r="B914" s="98"/>
      <c r="C914" s="98"/>
      <c r="D914" s="98"/>
      <c r="E914" s="98"/>
      <c r="F914" s="98"/>
      <c r="G914" s="98"/>
      <c r="H914" s="98"/>
      <c r="I914" s="98"/>
      <c r="J914" s="98"/>
      <c r="K914" s="98"/>
      <c r="L914" s="98"/>
      <c r="M914" s="98"/>
      <c r="N914" s="98"/>
      <c r="O914" s="98"/>
      <c r="P914" s="98"/>
      <c r="Q914" s="98"/>
      <c r="R914" s="98"/>
      <c r="S914" s="98"/>
      <c r="T914" s="98"/>
      <c r="U914" s="98"/>
      <c r="V914" s="98"/>
      <c r="W914" s="98"/>
      <c r="X914" s="98"/>
      <c r="Y914" s="98"/>
      <c r="Z914" s="98"/>
    </row>
    <row r="915" spans="1:26" ht="12.75" customHeight="1" x14ac:dyDescent="0.2">
      <c r="A915" s="98"/>
      <c r="B915" s="98"/>
      <c r="C915" s="98"/>
      <c r="D915" s="98"/>
      <c r="E915" s="98"/>
      <c r="F915" s="98"/>
      <c r="G915" s="98"/>
      <c r="H915" s="98"/>
      <c r="I915" s="98"/>
      <c r="J915" s="98"/>
      <c r="K915" s="98"/>
      <c r="L915" s="98"/>
      <c r="M915" s="98"/>
      <c r="N915" s="98"/>
      <c r="O915" s="98"/>
      <c r="P915" s="98"/>
      <c r="Q915" s="98"/>
      <c r="R915" s="98"/>
      <c r="S915" s="98"/>
      <c r="T915" s="98"/>
      <c r="U915" s="98"/>
      <c r="V915" s="98"/>
      <c r="W915" s="98"/>
      <c r="X915" s="98"/>
      <c r="Y915" s="98"/>
      <c r="Z915" s="98"/>
    </row>
    <row r="916" spans="1:26" ht="12.75" customHeight="1" x14ac:dyDescent="0.2">
      <c r="A916" s="98"/>
      <c r="B916" s="98"/>
      <c r="C916" s="98"/>
      <c r="D916" s="98"/>
      <c r="E916" s="98"/>
      <c r="F916" s="98"/>
      <c r="G916" s="98"/>
      <c r="H916" s="98"/>
      <c r="I916" s="98"/>
      <c r="J916" s="98"/>
      <c r="K916" s="98"/>
      <c r="L916" s="98"/>
      <c r="M916" s="98"/>
      <c r="N916" s="98"/>
      <c r="O916" s="98"/>
      <c r="P916" s="98"/>
      <c r="Q916" s="98"/>
      <c r="R916" s="98"/>
      <c r="S916" s="98"/>
      <c r="T916" s="98"/>
      <c r="U916" s="98"/>
      <c r="V916" s="98"/>
      <c r="W916" s="98"/>
      <c r="X916" s="98"/>
      <c r="Y916" s="98"/>
      <c r="Z916" s="98"/>
    </row>
    <row r="917" spans="1:26" ht="12.75" customHeight="1" x14ac:dyDescent="0.2">
      <c r="A917" s="98"/>
      <c r="B917" s="98"/>
      <c r="C917" s="98"/>
      <c r="D917" s="98"/>
      <c r="E917" s="98"/>
      <c r="F917" s="98"/>
      <c r="G917" s="98"/>
      <c r="H917" s="98"/>
      <c r="I917" s="98"/>
      <c r="J917" s="98"/>
      <c r="K917" s="98"/>
      <c r="L917" s="98"/>
      <c r="M917" s="98"/>
      <c r="N917" s="98"/>
      <c r="O917" s="98"/>
      <c r="P917" s="98"/>
      <c r="Q917" s="98"/>
      <c r="R917" s="98"/>
      <c r="S917" s="98"/>
      <c r="T917" s="98"/>
      <c r="U917" s="98"/>
      <c r="V917" s="98"/>
      <c r="W917" s="98"/>
      <c r="X917" s="98"/>
      <c r="Y917" s="98"/>
      <c r="Z917" s="98"/>
    </row>
    <row r="918" spans="1:26" ht="12.75" customHeight="1" x14ac:dyDescent="0.2">
      <c r="A918" s="98"/>
      <c r="B918" s="98"/>
      <c r="C918" s="98"/>
      <c r="D918" s="98"/>
      <c r="E918" s="98"/>
      <c r="F918" s="98"/>
      <c r="G918" s="98"/>
      <c r="H918" s="98"/>
      <c r="I918" s="98"/>
      <c r="J918" s="98"/>
      <c r="K918" s="98"/>
      <c r="L918" s="98"/>
      <c r="M918" s="98"/>
      <c r="N918" s="98"/>
      <c r="O918" s="98"/>
      <c r="P918" s="98"/>
      <c r="Q918" s="98"/>
      <c r="R918" s="98"/>
      <c r="S918" s="98"/>
      <c r="T918" s="98"/>
      <c r="U918" s="98"/>
      <c r="V918" s="98"/>
      <c r="W918" s="98"/>
      <c r="X918" s="98"/>
      <c r="Y918" s="98"/>
      <c r="Z918" s="98"/>
    </row>
    <row r="919" spans="1:26" ht="12.75" customHeight="1" x14ac:dyDescent="0.2">
      <c r="A919" s="98"/>
      <c r="B919" s="98"/>
      <c r="C919" s="98"/>
      <c r="D919" s="98"/>
      <c r="E919" s="98"/>
      <c r="F919" s="98"/>
      <c r="G919" s="98"/>
      <c r="H919" s="98"/>
      <c r="I919" s="98"/>
      <c r="J919" s="98"/>
      <c r="K919" s="98"/>
      <c r="L919" s="98"/>
      <c r="M919" s="98"/>
      <c r="N919" s="98"/>
      <c r="O919" s="98"/>
      <c r="P919" s="98"/>
      <c r="Q919" s="98"/>
      <c r="R919" s="98"/>
      <c r="S919" s="98"/>
      <c r="T919" s="98"/>
      <c r="U919" s="98"/>
      <c r="V919" s="98"/>
      <c r="W919" s="98"/>
      <c r="X919" s="98"/>
      <c r="Y919" s="98"/>
      <c r="Z919" s="98"/>
    </row>
    <row r="920" spans="1:26" ht="12.75" customHeight="1" x14ac:dyDescent="0.2">
      <c r="A920" s="98"/>
      <c r="B920" s="98"/>
      <c r="C920" s="98"/>
      <c r="D920" s="98"/>
      <c r="E920" s="98"/>
      <c r="F920" s="98"/>
      <c r="G920" s="98"/>
      <c r="H920" s="98"/>
      <c r="I920" s="98"/>
      <c r="J920" s="98"/>
      <c r="K920" s="98"/>
      <c r="L920" s="98"/>
      <c r="M920" s="98"/>
      <c r="N920" s="98"/>
      <c r="O920" s="98"/>
      <c r="P920" s="98"/>
      <c r="Q920" s="98"/>
      <c r="R920" s="98"/>
      <c r="S920" s="98"/>
      <c r="T920" s="98"/>
      <c r="U920" s="98"/>
      <c r="V920" s="98"/>
      <c r="W920" s="98"/>
      <c r="X920" s="98"/>
      <c r="Y920" s="98"/>
      <c r="Z920" s="98"/>
    </row>
    <row r="921" spans="1:26" ht="12.75" customHeight="1" x14ac:dyDescent="0.2">
      <c r="A921" s="98"/>
      <c r="B921" s="98"/>
      <c r="C921" s="98"/>
      <c r="D921" s="98"/>
      <c r="E921" s="98"/>
      <c r="F921" s="98"/>
      <c r="G921" s="98"/>
      <c r="H921" s="98"/>
      <c r="I921" s="98"/>
      <c r="J921" s="98"/>
      <c r="K921" s="98"/>
      <c r="L921" s="98"/>
      <c r="M921" s="98"/>
      <c r="N921" s="98"/>
      <c r="O921" s="98"/>
      <c r="P921" s="98"/>
      <c r="Q921" s="98"/>
      <c r="R921" s="98"/>
      <c r="S921" s="98"/>
      <c r="T921" s="98"/>
      <c r="U921" s="98"/>
      <c r="V921" s="98"/>
      <c r="W921" s="98"/>
      <c r="X921" s="98"/>
      <c r="Y921" s="98"/>
      <c r="Z921" s="98"/>
    </row>
    <row r="922" spans="1:26" ht="12.75" customHeight="1" x14ac:dyDescent="0.2">
      <c r="A922" s="98"/>
      <c r="B922" s="98"/>
      <c r="C922" s="98"/>
      <c r="D922" s="98"/>
      <c r="E922" s="98"/>
      <c r="F922" s="98"/>
      <c r="G922" s="98"/>
      <c r="H922" s="98"/>
      <c r="I922" s="98"/>
      <c r="J922" s="98"/>
      <c r="K922" s="98"/>
      <c r="L922" s="98"/>
      <c r="M922" s="98"/>
      <c r="N922" s="98"/>
      <c r="O922" s="98"/>
      <c r="P922" s="98"/>
      <c r="Q922" s="98"/>
      <c r="R922" s="98"/>
      <c r="S922" s="98"/>
      <c r="T922" s="98"/>
      <c r="U922" s="98"/>
      <c r="V922" s="98"/>
      <c r="W922" s="98"/>
      <c r="X922" s="98"/>
      <c r="Y922" s="98"/>
      <c r="Z922" s="98"/>
    </row>
    <row r="923" spans="1:26" ht="12.75" customHeight="1" x14ac:dyDescent="0.2">
      <c r="A923" s="98"/>
      <c r="B923" s="98"/>
      <c r="C923" s="98"/>
      <c r="D923" s="98"/>
      <c r="E923" s="98"/>
      <c r="F923" s="98"/>
      <c r="G923" s="98"/>
      <c r="H923" s="98"/>
      <c r="I923" s="98"/>
      <c r="J923" s="98"/>
      <c r="K923" s="98"/>
      <c r="L923" s="98"/>
      <c r="M923" s="98"/>
      <c r="N923" s="98"/>
      <c r="O923" s="98"/>
      <c r="P923" s="98"/>
      <c r="Q923" s="98"/>
      <c r="R923" s="98"/>
      <c r="S923" s="98"/>
      <c r="T923" s="98"/>
      <c r="U923" s="98"/>
      <c r="V923" s="98"/>
      <c r="W923" s="98"/>
      <c r="X923" s="98"/>
      <c r="Y923" s="98"/>
      <c r="Z923" s="98"/>
    </row>
    <row r="924" spans="1:26" ht="12.75" customHeight="1" x14ac:dyDescent="0.2">
      <c r="A924" s="98"/>
      <c r="B924" s="98"/>
      <c r="C924" s="98"/>
      <c r="D924" s="98"/>
      <c r="E924" s="98"/>
      <c r="F924" s="98"/>
      <c r="G924" s="98"/>
      <c r="H924" s="98"/>
      <c r="I924" s="98"/>
      <c r="J924" s="98"/>
      <c r="K924" s="98"/>
      <c r="L924" s="98"/>
      <c r="M924" s="98"/>
      <c r="N924" s="98"/>
      <c r="O924" s="98"/>
      <c r="P924" s="98"/>
      <c r="Q924" s="98"/>
      <c r="R924" s="98"/>
      <c r="S924" s="98"/>
      <c r="T924" s="98"/>
      <c r="U924" s="98"/>
      <c r="V924" s="98"/>
      <c r="W924" s="98"/>
      <c r="X924" s="98"/>
      <c r="Y924" s="98"/>
      <c r="Z924" s="98"/>
    </row>
    <row r="925" spans="1:26" ht="12.75" customHeight="1" x14ac:dyDescent="0.2">
      <c r="A925" s="98"/>
      <c r="B925" s="98"/>
      <c r="C925" s="98"/>
      <c r="D925" s="98"/>
      <c r="E925" s="98"/>
      <c r="F925" s="98"/>
      <c r="G925" s="98"/>
      <c r="H925" s="98"/>
      <c r="I925" s="98"/>
      <c r="J925" s="98"/>
      <c r="K925" s="98"/>
      <c r="L925" s="98"/>
      <c r="M925" s="98"/>
      <c r="N925" s="98"/>
      <c r="O925" s="98"/>
      <c r="P925" s="98"/>
      <c r="Q925" s="98"/>
      <c r="R925" s="98"/>
      <c r="S925" s="98"/>
      <c r="T925" s="98"/>
      <c r="U925" s="98"/>
      <c r="V925" s="98"/>
      <c r="W925" s="98"/>
      <c r="X925" s="98"/>
      <c r="Y925" s="98"/>
      <c r="Z925" s="98"/>
    </row>
    <row r="926" spans="1:26" ht="12.75" customHeight="1" x14ac:dyDescent="0.2">
      <c r="A926" s="98"/>
      <c r="B926" s="98"/>
      <c r="C926" s="98"/>
      <c r="D926" s="98"/>
      <c r="E926" s="98"/>
      <c r="F926" s="98"/>
      <c r="G926" s="98"/>
      <c r="H926" s="98"/>
      <c r="I926" s="98"/>
      <c r="J926" s="98"/>
      <c r="K926" s="98"/>
      <c r="L926" s="98"/>
      <c r="M926" s="98"/>
      <c r="N926" s="98"/>
      <c r="O926" s="98"/>
      <c r="P926" s="98"/>
      <c r="Q926" s="98"/>
      <c r="R926" s="98"/>
      <c r="S926" s="98"/>
      <c r="T926" s="98"/>
      <c r="U926" s="98"/>
      <c r="V926" s="98"/>
      <c r="W926" s="98"/>
      <c r="X926" s="98"/>
      <c r="Y926" s="98"/>
      <c r="Z926" s="98"/>
    </row>
    <row r="927" spans="1:26" ht="12.75" customHeight="1" x14ac:dyDescent="0.2">
      <c r="A927" s="98"/>
      <c r="B927" s="98"/>
      <c r="C927" s="98"/>
      <c r="D927" s="98"/>
      <c r="E927" s="98"/>
      <c r="F927" s="98"/>
      <c r="G927" s="98"/>
      <c r="H927" s="98"/>
      <c r="I927" s="98"/>
      <c r="J927" s="98"/>
      <c r="K927" s="98"/>
      <c r="L927" s="98"/>
      <c r="M927" s="98"/>
      <c r="N927" s="98"/>
      <c r="O927" s="98"/>
      <c r="P927" s="98"/>
      <c r="Q927" s="98"/>
      <c r="R927" s="98"/>
      <c r="S927" s="98"/>
      <c r="T927" s="98"/>
      <c r="U927" s="98"/>
      <c r="V927" s="98"/>
      <c r="W927" s="98"/>
      <c r="X927" s="98"/>
      <c r="Y927" s="98"/>
      <c r="Z927" s="98"/>
    </row>
    <row r="928" spans="1:26" ht="12.75" customHeight="1" x14ac:dyDescent="0.2">
      <c r="A928" s="98"/>
      <c r="B928" s="98"/>
      <c r="C928" s="98"/>
      <c r="D928" s="98"/>
      <c r="E928" s="98"/>
      <c r="F928" s="98"/>
      <c r="G928" s="98"/>
      <c r="H928" s="98"/>
      <c r="I928" s="98"/>
      <c r="J928" s="98"/>
      <c r="K928" s="98"/>
      <c r="L928" s="98"/>
      <c r="M928" s="98"/>
      <c r="N928" s="98"/>
      <c r="O928" s="98"/>
      <c r="P928" s="98"/>
      <c r="Q928" s="98"/>
      <c r="R928" s="98"/>
      <c r="S928" s="98"/>
      <c r="T928" s="98"/>
      <c r="U928" s="98"/>
      <c r="V928" s="98"/>
      <c r="W928" s="98"/>
      <c r="X928" s="98"/>
      <c r="Y928" s="98"/>
      <c r="Z928" s="98"/>
    </row>
    <row r="929" spans="1:26" ht="12.75" customHeight="1" x14ac:dyDescent="0.2">
      <c r="A929" s="98"/>
      <c r="B929" s="98"/>
      <c r="C929" s="98"/>
      <c r="D929" s="98"/>
      <c r="E929" s="98"/>
      <c r="F929" s="98"/>
      <c r="G929" s="98"/>
      <c r="H929" s="98"/>
      <c r="I929" s="98"/>
      <c r="J929" s="98"/>
      <c r="K929" s="98"/>
      <c r="L929" s="98"/>
      <c r="M929" s="98"/>
      <c r="N929" s="98"/>
      <c r="O929" s="98"/>
      <c r="P929" s="98"/>
      <c r="Q929" s="98"/>
      <c r="R929" s="98"/>
      <c r="S929" s="98"/>
      <c r="T929" s="98"/>
      <c r="U929" s="98"/>
      <c r="V929" s="98"/>
      <c r="W929" s="98"/>
      <c r="X929" s="98"/>
      <c r="Y929" s="98"/>
      <c r="Z929" s="98"/>
    </row>
    <row r="930" spans="1:26" ht="12.75" customHeight="1" x14ac:dyDescent="0.2">
      <c r="A930" s="98"/>
      <c r="B930" s="98"/>
      <c r="C930" s="98"/>
      <c r="D930" s="98"/>
      <c r="E930" s="98"/>
      <c r="F930" s="98"/>
      <c r="G930" s="98"/>
      <c r="H930" s="98"/>
      <c r="I930" s="98"/>
      <c r="J930" s="98"/>
      <c r="K930" s="98"/>
      <c r="L930" s="98"/>
      <c r="M930" s="98"/>
      <c r="N930" s="98"/>
      <c r="O930" s="98"/>
      <c r="P930" s="98"/>
      <c r="Q930" s="98"/>
      <c r="R930" s="98"/>
      <c r="S930" s="98"/>
      <c r="T930" s="98"/>
      <c r="U930" s="98"/>
      <c r="V930" s="98"/>
      <c r="W930" s="98"/>
      <c r="X930" s="98"/>
      <c r="Y930" s="98"/>
      <c r="Z930" s="98"/>
    </row>
    <row r="931" spans="1:26" ht="12.75" customHeight="1" x14ac:dyDescent="0.2">
      <c r="A931" s="98"/>
      <c r="B931" s="98"/>
      <c r="C931" s="98"/>
      <c r="D931" s="98"/>
      <c r="E931" s="98"/>
      <c r="F931" s="98"/>
      <c r="G931" s="98"/>
      <c r="H931" s="98"/>
      <c r="I931" s="98"/>
      <c r="J931" s="98"/>
      <c r="K931" s="98"/>
      <c r="L931" s="98"/>
      <c r="M931" s="98"/>
      <c r="N931" s="98"/>
      <c r="O931" s="98"/>
      <c r="P931" s="98"/>
      <c r="Q931" s="98"/>
      <c r="R931" s="98"/>
      <c r="S931" s="98"/>
      <c r="T931" s="98"/>
      <c r="U931" s="98"/>
      <c r="V931" s="98"/>
      <c r="W931" s="98"/>
      <c r="X931" s="98"/>
      <c r="Y931" s="98"/>
      <c r="Z931" s="98"/>
    </row>
    <row r="932" spans="1:26" ht="12.75" customHeight="1" x14ac:dyDescent="0.2">
      <c r="A932" s="98"/>
      <c r="B932" s="98"/>
      <c r="C932" s="98"/>
      <c r="D932" s="98"/>
      <c r="E932" s="98"/>
      <c r="F932" s="98"/>
      <c r="G932" s="98"/>
      <c r="H932" s="98"/>
      <c r="I932" s="98"/>
      <c r="J932" s="98"/>
      <c r="K932" s="98"/>
      <c r="L932" s="98"/>
      <c r="M932" s="98"/>
      <c r="N932" s="98"/>
      <c r="O932" s="98"/>
      <c r="P932" s="98"/>
      <c r="Q932" s="98"/>
      <c r="R932" s="98"/>
      <c r="S932" s="98"/>
      <c r="T932" s="98"/>
      <c r="U932" s="98"/>
      <c r="V932" s="98"/>
      <c r="W932" s="98"/>
      <c r="X932" s="98"/>
      <c r="Y932" s="98"/>
      <c r="Z932" s="98"/>
    </row>
    <row r="933" spans="1:26" ht="12.75" customHeight="1" x14ac:dyDescent="0.2">
      <c r="A933" s="98"/>
      <c r="B933" s="98"/>
      <c r="C933" s="98"/>
      <c r="D933" s="98"/>
      <c r="E933" s="98"/>
      <c r="F933" s="98"/>
      <c r="G933" s="98"/>
      <c r="H933" s="98"/>
      <c r="I933" s="98"/>
      <c r="J933" s="98"/>
      <c r="K933" s="98"/>
      <c r="L933" s="98"/>
      <c r="M933" s="98"/>
      <c r="N933" s="98"/>
      <c r="O933" s="98"/>
      <c r="P933" s="98"/>
      <c r="Q933" s="98"/>
      <c r="R933" s="98"/>
      <c r="S933" s="98"/>
      <c r="T933" s="98"/>
      <c r="U933" s="98"/>
      <c r="V933" s="98"/>
      <c r="W933" s="98"/>
      <c r="X933" s="98"/>
      <c r="Y933" s="98"/>
      <c r="Z933" s="98"/>
    </row>
    <row r="934" spans="1:26" ht="12.75" customHeight="1" x14ac:dyDescent="0.2">
      <c r="A934" s="98"/>
      <c r="B934" s="98"/>
      <c r="C934" s="98"/>
      <c r="D934" s="98"/>
      <c r="E934" s="98"/>
      <c r="F934" s="98"/>
      <c r="G934" s="98"/>
      <c r="H934" s="98"/>
      <c r="I934" s="98"/>
      <c r="J934" s="98"/>
      <c r="K934" s="98"/>
      <c r="L934" s="98"/>
      <c r="M934" s="98"/>
      <c r="N934" s="98"/>
      <c r="O934" s="98"/>
      <c r="P934" s="98"/>
      <c r="Q934" s="98"/>
      <c r="R934" s="98"/>
      <c r="S934" s="98"/>
      <c r="T934" s="98"/>
      <c r="U934" s="98"/>
      <c r="V934" s="98"/>
      <c r="W934" s="98"/>
      <c r="X934" s="98"/>
      <c r="Y934" s="98"/>
      <c r="Z934" s="98"/>
    </row>
    <row r="935" spans="1:26" ht="12.75" customHeight="1" x14ac:dyDescent="0.2">
      <c r="A935" s="98"/>
      <c r="B935" s="98"/>
      <c r="C935" s="98"/>
      <c r="D935" s="98"/>
      <c r="E935" s="98"/>
      <c r="F935" s="98"/>
      <c r="G935" s="98"/>
      <c r="H935" s="98"/>
      <c r="I935" s="98"/>
      <c r="J935" s="98"/>
      <c r="K935" s="98"/>
      <c r="L935" s="98"/>
      <c r="M935" s="98"/>
      <c r="N935" s="98"/>
      <c r="O935" s="98"/>
      <c r="P935" s="98"/>
      <c r="Q935" s="98"/>
      <c r="R935" s="98"/>
      <c r="S935" s="98"/>
      <c r="T935" s="98"/>
      <c r="U935" s="98"/>
      <c r="V935" s="98"/>
      <c r="W935" s="98"/>
      <c r="X935" s="98"/>
      <c r="Y935" s="98"/>
      <c r="Z935" s="98"/>
    </row>
    <row r="936" spans="1:26" ht="12.75" customHeight="1" x14ac:dyDescent="0.2">
      <c r="A936" s="98"/>
      <c r="B936" s="98"/>
      <c r="C936" s="98"/>
      <c r="D936" s="98"/>
      <c r="E936" s="98"/>
      <c r="F936" s="98"/>
      <c r="G936" s="98"/>
      <c r="H936" s="98"/>
      <c r="I936" s="98"/>
      <c r="J936" s="98"/>
      <c r="K936" s="98"/>
      <c r="L936" s="98"/>
      <c r="M936" s="98"/>
      <c r="N936" s="98"/>
      <c r="O936" s="98"/>
      <c r="P936" s="98"/>
      <c r="Q936" s="98"/>
      <c r="R936" s="98"/>
      <c r="S936" s="98"/>
      <c r="T936" s="98"/>
      <c r="U936" s="98"/>
      <c r="V936" s="98"/>
      <c r="W936" s="98"/>
      <c r="X936" s="98"/>
      <c r="Y936" s="98"/>
      <c r="Z936" s="98"/>
    </row>
    <row r="937" spans="1:26" ht="12.75" customHeight="1" x14ac:dyDescent="0.2">
      <c r="A937" s="98"/>
      <c r="B937" s="98"/>
      <c r="C937" s="98"/>
      <c r="D937" s="98"/>
      <c r="E937" s="98"/>
      <c r="F937" s="98"/>
      <c r="G937" s="98"/>
      <c r="H937" s="98"/>
      <c r="I937" s="98"/>
      <c r="J937" s="98"/>
      <c r="K937" s="98"/>
      <c r="L937" s="98"/>
      <c r="M937" s="98"/>
      <c r="N937" s="98"/>
      <c r="O937" s="98"/>
      <c r="P937" s="98"/>
      <c r="Q937" s="98"/>
      <c r="R937" s="98"/>
      <c r="S937" s="98"/>
      <c r="T937" s="98"/>
      <c r="U937" s="98"/>
      <c r="V937" s="98"/>
      <c r="W937" s="98"/>
      <c r="X937" s="98"/>
      <c r="Y937" s="98"/>
      <c r="Z937" s="98"/>
    </row>
    <row r="938" spans="1:26" ht="12.75" customHeight="1" x14ac:dyDescent="0.2">
      <c r="A938" s="98"/>
      <c r="B938" s="98"/>
      <c r="C938" s="98"/>
      <c r="D938" s="98"/>
      <c r="E938" s="98"/>
      <c r="F938" s="98"/>
      <c r="G938" s="98"/>
      <c r="H938" s="98"/>
      <c r="I938" s="98"/>
      <c r="J938" s="98"/>
      <c r="K938" s="98"/>
      <c r="L938" s="98"/>
      <c r="M938" s="98"/>
      <c r="N938" s="98"/>
      <c r="O938" s="98"/>
      <c r="P938" s="98"/>
      <c r="Q938" s="98"/>
      <c r="R938" s="98"/>
      <c r="S938" s="98"/>
      <c r="T938" s="98"/>
      <c r="U938" s="98"/>
      <c r="V938" s="98"/>
      <c r="W938" s="98"/>
      <c r="X938" s="98"/>
      <c r="Y938" s="98"/>
      <c r="Z938" s="98"/>
    </row>
    <row r="939" spans="1:26" ht="12.75" customHeight="1" x14ac:dyDescent="0.2">
      <c r="A939" s="98"/>
      <c r="B939" s="98"/>
      <c r="C939" s="98"/>
      <c r="D939" s="98"/>
      <c r="E939" s="98"/>
      <c r="F939" s="98"/>
      <c r="G939" s="98"/>
      <c r="H939" s="98"/>
      <c r="I939" s="98"/>
      <c r="J939" s="98"/>
      <c r="K939" s="98"/>
      <c r="L939" s="98"/>
      <c r="M939" s="98"/>
      <c r="N939" s="98"/>
      <c r="O939" s="98"/>
      <c r="P939" s="98"/>
      <c r="Q939" s="98"/>
      <c r="R939" s="98"/>
      <c r="S939" s="98"/>
      <c r="T939" s="98"/>
      <c r="U939" s="98"/>
      <c r="V939" s="98"/>
      <c r="W939" s="98"/>
      <c r="X939" s="98"/>
      <c r="Y939" s="98"/>
      <c r="Z939" s="98"/>
    </row>
    <row r="940" spans="1:26" ht="12.75" customHeight="1" x14ac:dyDescent="0.2">
      <c r="A940" s="98"/>
      <c r="B940" s="98"/>
      <c r="C940" s="98"/>
      <c r="D940" s="98"/>
      <c r="E940" s="98"/>
      <c r="F940" s="98"/>
      <c r="G940" s="98"/>
      <c r="H940" s="98"/>
      <c r="I940" s="98"/>
      <c r="J940" s="98"/>
      <c r="K940" s="98"/>
      <c r="L940" s="98"/>
      <c r="M940" s="98"/>
      <c r="N940" s="98"/>
      <c r="O940" s="98"/>
      <c r="P940" s="98"/>
      <c r="Q940" s="98"/>
      <c r="R940" s="98"/>
      <c r="S940" s="98"/>
      <c r="T940" s="98"/>
      <c r="U940" s="98"/>
      <c r="V940" s="98"/>
      <c r="W940" s="98"/>
      <c r="X940" s="98"/>
      <c r="Y940" s="98"/>
      <c r="Z940" s="98"/>
    </row>
    <row r="941" spans="1:26" ht="12.75" customHeight="1" x14ac:dyDescent="0.2">
      <c r="A941" s="98"/>
      <c r="B941" s="98"/>
      <c r="C941" s="98"/>
      <c r="D941" s="98"/>
      <c r="E941" s="98"/>
      <c r="F941" s="98"/>
      <c r="G941" s="98"/>
      <c r="H941" s="98"/>
      <c r="I941" s="98"/>
      <c r="J941" s="98"/>
      <c r="K941" s="98"/>
      <c r="L941" s="98"/>
      <c r="M941" s="98"/>
      <c r="N941" s="98"/>
      <c r="O941" s="98"/>
      <c r="P941" s="98"/>
      <c r="Q941" s="98"/>
      <c r="R941" s="98"/>
      <c r="S941" s="98"/>
      <c r="T941" s="98"/>
      <c r="U941" s="98"/>
      <c r="V941" s="98"/>
      <c r="W941" s="98"/>
      <c r="X941" s="98"/>
      <c r="Y941" s="98"/>
      <c r="Z941" s="98"/>
    </row>
    <row r="942" spans="1:26" ht="12.75" customHeight="1" x14ac:dyDescent="0.2">
      <c r="A942" s="98"/>
      <c r="B942" s="98"/>
      <c r="C942" s="98"/>
      <c r="D942" s="98"/>
      <c r="E942" s="98"/>
      <c r="F942" s="98"/>
      <c r="G942" s="98"/>
      <c r="H942" s="98"/>
      <c r="I942" s="98"/>
      <c r="J942" s="98"/>
      <c r="K942" s="98"/>
      <c r="L942" s="98"/>
      <c r="M942" s="98"/>
      <c r="N942" s="98"/>
      <c r="O942" s="98"/>
      <c r="P942" s="98"/>
      <c r="Q942" s="98"/>
      <c r="R942" s="98"/>
      <c r="S942" s="98"/>
      <c r="T942" s="98"/>
      <c r="U942" s="98"/>
      <c r="V942" s="98"/>
      <c r="W942" s="98"/>
      <c r="X942" s="98"/>
      <c r="Y942" s="98"/>
      <c r="Z942" s="98"/>
    </row>
    <row r="943" spans="1:26" ht="12.75" customHeight="1" x14ac:dyDescent="0.2">
      <c r="A943" s="98"/>
      <c r="B943" s="98"/>
      <c r="C943" s="98"/>
      <c r="D943" s="98"/>
      <c r="E943" s="98"/>
      <c r="F943" s="98"/>
      <c r="G943" s="98"/>
      <c r="H943" s="98"/>
      <c r="I943" s="98"/>
      <c r="J943" s="98"/>
      <c r="K943" s="98"/>
      <c r="L943" s="98"/>
      <c r="M943" s="98"/>
      <c r="N943" s="98"/>
      <c r="O943" s="98"/>
      <c r="P943" s="98"/>
      <c r="Q943" s="98"/>
      <c r="R943" s="98"/>
      <c r="S943" s="98"/>
      <c r="T943" s="98"/>
      <c r="U943" s="98"/>
      <c r="V943" s="98"/>
      <c r="W943" s="98"/>
      <c r="X943" s="98"/>
      <c r="Y943" s="98"/>
      <c r="Z943" s="98"/>
    </row>
    <row r="944" spans="1:26" ht="12.75" customHeight="1" x14ac:dyDescent="0.2">
      <c r="A944" s="98"/>
      <c r="B944" s="98"/>
      <c r="C944" s="98"/>
      <c r="D944" s="98"/>
      <c r="E944" s="98"/>
      <c r="F944" s="98"/>
      <c r="G944" s="98"/>
      <c r="H944" s="98"/>
      <c r="I944" s="98"/>
      <c r="J944" s="98"/>
      <c r="K944" s="98"/>
      <c r="L944" s="98"/>
      <c r="M944" s="98"/>
      <c r="N944" s="98"/>
      <c r="O944" s="98"/>
      <c r="P944" s="98"/>
      <c r="Q944" s="98"/>
      <c r="R944" s="98"/>
      <c r="S944" s="98"/>
      <c r="T944" s="98"/>
      <c r="U944" s="98"/>
      <c r="V944" s="98"/>
      <c r="W944" s="98"/>
      <c r="X944" s="98"/>
      <c r="Y944" s="98"/>
      <c r="Z944" s="98"/>
    </row>
    <row r="945" spans="1:26" ht="12.75" customHeight="1" x14ac:dyDescent="0.2">
      <c r="A945" s="98"/>
      <c r="B945" s="98"/>
      <c r="C945" s="98"/>
      <c r="D945" s="98"/>
      <c r="E945" s="98"/>
      <c r="F945" s="98"/>
      <c r="G945" s="98"/>
      <c r="H945" s="98"/>
      <c r="I945" s="98"/>
      <c r="J945" s="98"/>
      <c r="K945" s="98"/>
      <c r="L945" s="98"/>
      <c r="M945" s="98"/>
      <c r="N945" s="98"/>
      <c r="O945" s="98"/>
      <c r="P945" s="98"/>
      <c r="Q945" s="98"/>
      <c r="R945" s="98"/>
      <c r="S945" s="98"/>
      <c r="T945" s="98"/>
      <c r="U945" s="98"/>
      <c r="V945" s="98"/>
      <c r="W945" s="98"/>
      <c r="X945" s="98"/>
      <c r="Y945" s="98"/>
      <c r="Z945" s="98"/>
    </row>
    <row r="946" spans="1:26" ht="12.75" customHeight="1" x14ac:dyDescent="0.2">
      <c r="A946" s="98"/>
      <c r="B946" s="98"/>
      <c r="C946" s="98"/>
      <c r="D946" s="98"/>
      <c r="E946" s="98"/>
      <c r="F946" s="98"/>
      <c r="G946" s="98"/>
      <c r="H946" s="98"/>
      <c r="I946" s="98"/>
      <c r="J946" s="98"/>
      <c r="K946" s="98"/>
      <c r="L946" s="98"/>
      <c r="M946" s="98"/>
      <c r="N946" s="98"/>
      <c r="O946" s="98"/>
      <c r="P946" s="98"/>
      <c r="Q946" s="98"/>
      <c r="R946" s="98"/>
      <c r="S946" s="98"/>
      <c r="T946" s="98"/>
      <c r="U946" s="98"/>
      <c r="V946" s="98"/>
      <c r="W946" s="98"/>
      <c r="X946" s="98"/>
      <c r="Y946" s="98"/>
      <c r="Z946" s="98"/>
    </row>
    <row r="947" spans="1:26" ht="12.75" customHeight="1" x14ac:dyDescent="0.2">
      <c r="A947" s="98"/>
      <c r="B947" s="98"/>
      <c r="C947" s="98"/>
      <c r="D947" s="98"/>
      <c r="E947" s="98"/>
      <c r="F947" s="98"/>
      <c r="G947" s="98"/>
      <c r="H947" s="98"/>
      <c r="I947" s="98"/>
      <c r="J947" s="98"/>
      <c r="K947" s="98"/>
      <c r="L947" s="98"/>
      <c r="M947" s="98"/>
      <c r="N947" s="98"/>
      <c r="O947" s="98"/>
      <c r="P947" s="98"/>
      <c r="Q947" s="98"/>
      <c r="R947" s="98"/>
      <c r="S947" s="98"/>
      <c r="T947" s="98"/>
      <c r="U947" s="98"/>
      <c r="V947" s="98"/>
      <c r="W947" s="98"/>
      <c r="X947" s="98"/>
      <c r="Y947" s="98"/>
      <c r="Z947" s="98"/>
    </row>
    <row r="948" spans="1:26" ht="12.75" customHeight="1" x14ac:dyDescent="0.2">
      <c r="A948" s="98"/>
      <c r="B948" s="98"/>
      <c r="C948" s="98"/>
      <c r="D948" s="98"/>
      <c r="E948" s="98"/>
      <c r="F948" s="98"/>
      <c r="G948" s="98"/>
      <c r="H948" s="98"/>
      <c r="I948" s="98"/>
      <c r="J948" s="98"/>
      <c r="K948" s="98"/>
      <c r="L948" s="98"/>
      <c r="M948" s="98"/>
      <c r="N948" s="98"/>
      <c r="O948" s="98"/>
      <c r="P948" s="98"/>
      <c r="Q948" s="98"/>
      <c r="R948" s="98"/>
      <c r="S948" s="98"/>
      <c r="T948" s="98"/>
      <c r="U948" s="98"/>
      <c r="V948" s="98"/>
      <c r="W948" s="98"/>
      <c r="X948" s="98"/>
      <c r="Y948" s="98"/>
      <c r="Z948" s="98"/>
    </row>
    <row r="949" spans="1:26" ht="12.75" customHeight="1" x14ac:dyDescent="0.2">
      <c r="A949" s="98"/>
      <c r="B949" s="98"/>
      <c r="C949" s="98"/>
      <c r="D949" s="98"/>
      <c r="E949" s="98"/>
      <c r="F949" s="98"/>
      <c r="G949" s="98"/>
      <c r="H949" s="98"/>
      <c r="I949" s="98"/>
      <c r="J949" s="98"/>
      <c r="K949" s="98"/>
      <c r="L949" s="98"/>
      <c r="M949" s="98"/>
      <c r="N949" s="98"/>
      <c r="O949" s="98"/>
      <c r="P949" s="98"/>
      <c r="Q949" s="98"/>
      <c r="R949" s="98"/>
      <c r="S949" s="98"/>
      <c r="T949" s="98"/>
      <c r="U949" s="98"/>
      <c r="V949" s="98"/>
      <c r="W949" s="98"/>
      <c r="X949" s="98"/>
      <c r="Y949" s="98"/>
      <c r="Z949" s="98"/>
    </row>
    <row r="950" spans="1:26" ht="12.75" customHeight="1" x14ac:dyDescent="0.2">
      <c r="A950" s="98"/>
      <c r="B950" s="98"/>
      <c r="C950" s="98"/>
      <c r="D950" s="98"/>
      <c r="E950" s="98"/>
      <c r="F950" s="98"/>
      <c r="G950" s="98"/>
      <c r="H950" s="98"/>
      <c r="I950" s="98"/>
      <c r="J950" s="98"/>
      <c r="K950" s="98"/>
      <c r="L950" s="98"/>
      <c r="M950" s="98"/>
      <c r="N950" s="98"/>
      <c r="O950" s="98"/>
      <c r="P950" s="98"/>
      <c r="Q950" s="98"/>
      <c r="R950" s="98"/>
      <c r="S950" s="98"/>
      <c r="T950" s="98"/>
      <c r="U950" s="98"/>
      <c r="V950" s="98"/>
      <c r="W950" s="98"/>
      <c r="X950" s="98"/>
      <c r="Y950" s="98"/>
      <c r="Z950" s="98"/>
    </row>
    <row r="951" spans="1:26" ht="12.75" customHeight="1" x14ac:dyDescent="0.2">
      <c r="A951" s="98"/>
      <c r="B951" s="98"/>
      <c r="C951" s="98"/>
      <c r="D951" s="98"/>
      <c r="E951" s="98"/>
      <c r="F951" s="98"/>
      <c r="G951" s="98"/>
      <c r="H951" s="98"/>
      <c r="I951" s="98"/>
      <c r="J951" s="98"/>
      <c r="K951" s="98"/>
      <c r="L951" s="98"/>
      <c r="M951" s="98"/>
      <c r="N951" s="98"/>
      <c r="O951" s="98"/>
      <c r="P951" s="98"/>
      <c r="Q951" s="98"/>
      <c r="R951" s="98"/>
      <c r="S951" s="98"/>
      <c r="T951" s="98"/>
      <c r="U951" s="98"/>
      <c r="V951" s="98"/>
      <c r="W951" s="98"/>
      <c r="X951" s="98"/>
      <c r="Y951" s="98"/>
      <c r="Z951" s="98"/>
    </row>
    <row r="952" spans="1:26" ht="12.75" customHeight="1" x14ac:dyDescent="0.2">
      <c r="A952" s="98"/>
      <c r="B952" s="98"/>
      <c r="C952" s="98"/>
      <c r="D952" s="98"/>
      <c r="E952" s="98"/>
      <c r="F952" s="98"/>
      <c r="G952" s="98"/>
      <c r="H952" s="98"/>
      <c r="I952" s="98"/>
      <c r="J952" s="98"/>
      <c r="K952" s="98"/>
      <c r="L952" s="98"/>
      <c r="M952" s="98"/>
      <c r="N952" s="98"/>
      <c r="O952" s="98"/>
      <c r="P952" s="98"/>
      <c r="Q952" s="98"/>
      <c r="R952" s="98"/>
      <c r="S952" s="98"/>
      <c r="T952" s="98"/>
      <c r="U952" s="98"/>
      <c r="V952" s="98"/>
      <c r="W952" s="98"/>
      <c r="X952" s="98"/>
      <c r="Y952" s="98"/>
      <c r="Z952" s="98"/>
    </row>
    <row r="953" spans="1:26" ht="12.75" customHeight="1" x14ac:dyDescent="0.2">
      <c r="A953" s="98"/>
      <c r="B953" s="98"/>
      <c r="C953" s="98"/>
      <c r="D953" s="98"/>
      <c r="E953" s="98"/>
      <c r="F953" s="98"/>
      <c r="G953" s="98"/>
      <c r="H953" s="98"/>
      <c r="I953" s="98"/>
      <c r="J953" s="98"/>
      <c r="K953" s="98"/>
      <c r="L953" s="98"/>
      <c r="M953" s="98"/>
      <c r="N953" s="98"/>
      <c r="O953" s="98"/>
      <c r="P953" s="98"/>
      <c r="Q953" s="98"/>
      <c r="R953" s="98"/>
      <c r="S953" s="98"/>
      <c r="T953" s="98"/>
      <c r="U953" s="98"/>
      <c r="V953" s="98"/>
      <c r="W953" s="98"/>
      <c r="X953" s="98"/>
      <c r="Y953" s="98"/>
      <c r="Z953" s="98"/>
    </row>
    <row r="954" spans="1:26" ht="12.75" customHeight="1" x14ac:dyDescent="0.2">
      <c r="A954" s="98"/>
      <c r="B954" s="98"/>
      <c r="C954" s="98"/>
      <c r="D954" s="98"/>
      <c r="E954" s="98"/>
      <c r="F954" s="98"/>
      <c r="G954" s="98"/>
      <c r="H954" s="98"/>
      <c r="I954" s="98"/>
      <c r="J954" s="98"/>
      <c r="K954" s="98"/>
      <c r="L954" s="98"/>
      <c r="M954" s="98"/>
      <c r="N954" s="98"/>
      <c r="O954" s="98"/>
      <c r="P954" s="98"/>
      <c r="Q954" s="98"/>
      <c r="R954" s="98"/>
      <c r="S954" s="98"/>
      <c r="T954" s="98"/>
      <c r="U954" s="98"/>
      <c r="V954" s="98"/>
      <c r="W954" s="98"/>
      <c r="X954" s="98"/>
      <c r="Y954" s="98"/>
      <c r="Z954" s="98"/>
    </row>
    <row r="955" spans="1:26" ht="12.75" customHeight="1" x14ac:dyDescent="0.2">
      <c r="A955" s="98"/>
      <c r="B955" s="98"/>
      <c r="C955" s="98"/>
      <c r="D955" s="98"/>
      <c r="E955" s="98"/>
      <c r="F955" s="98"/>
      <c r="G955" s="98"/>
      <c r="H955" s="98"/>
      <c r="I955" s="98"/>
      <c r="J955" s="98"/>
      <c r="K955" s="98"/>
      <c r="L955" s="98"/>
      <c r="M955" s="98"/>
      <c r="N955" s="98"/>
      <c r="O955" s="98"/>
      <c r="P955" s="98"/>
      <c r="Q955" s="98"/>
      <c r="R955" s="98"/>
      <c r="S955" s="98"/>
      <c r="T955" s="98"/>
      <c r="U955" s="98"/>
      <c r="V955" s="98"/>
      <c r="W955" s="98"/>
      <c r="X955" s="98"/>
      <c r="Y955" s="98"/>
      <c r="Z955" s="98"/>
    </row>
    <row r="956" spans="1:26" ht="12.75" customHeight="1" x14ac:dyDescent="0.2">
      <c r="A956" s="98"/>
      <c r="B956" s="98"/>
      <c r="C956" s="98"/>
      <c r="D956" s="98"/>
      <c r="E956" s="98"/>
      <c r="F956" s="98"/>
      <c r="G956" s="98"/>
      <c r="H956" s="98"/>
      <c r="I956" s="98"/>
      <c r="J956" s="98"/>
      <c r="K956" s="98"/>
      <c r="L956" s="98"/>
      <c r="M956" s="98"/>
      <c r="N956" s="98"/>
      <c r="O956" s="98"/>
      <c r="P956" s="98"/>
      <c r="Q956" s="98"/>
      <c r="R956" s="98"/>
      <c r="S956" s="98"/>
      <c r="T956" s="98"/>
      <c r="U956" s="98"/>
      <c r="V956" s="98"/>
      <c r="W956" s="98"/>
      <c r="X956" s="98"/>
      <c r="Y956" s="98"/>
      <c r="Z956" s="98"/>
    </row>
    <row r="957" spans="1:26" ht="12.75" customHeight="1" x14ac:dyDescent="0.2">
      <c r="A957" s="98"/>
      <c r="B957" s="98"/>
      <c r="C957" s="98"/>
      <c r="D957" s="98"/>
      <c r="E957" s="98"/>
      <c r="F957" s="98"/>
      <c r="G957" s="98"/>
      <c r="H957" s="98"/>
      <c r="I957" s="98"/>
      <c r="J957" s="98"/>
      <c r="K957" s="98"/>
      <c r="L957" s="98"/>
      <c r="M957" s="98"/>
      <c r="N957" s="98"/>
      <c r="O957" s="98"/>
      <c r="P957" s="98"/>
      <c r="Q957" s="98"/>
      <c r="R957" s="98"/>
      <c r="S957" s="98"/>
      <c r="T957" s="98"/>
      <c r="U957" s="98"/>
      <c r="V957" s="98"/>
      <c r="W957" s="98"/>
      <c r="X957" s="98"/>
      <c r="Y957" s="98"/>
      <c r="Z957" s="98"/>
    </row>
    <row r="958" spans="1:26" ht="12.75" customHeight="1" x14ac:dyDescent="0.2">
      <c r="A958" s="98"/>
      <c r="B958" s="98"/>
      <c r="C958" s="98"/>
      <c r="D958" s="98"/>
      <c r="E958" s="98"/>
      <c r="F958" s="98"/>
      <c r="G958" s="98"/>
      <c r="H958" s="98"/>
      <c r="I958" s="98"/>
      <c r="J958" s="98"/>
      <c r="K958" s="98"/>
      <c r="L958" s="98"/>
      <c r="M958" s="98"/>
      <c r="N958" s="98"/>
      <c r="O958" s="98"/>
      <c r="P958" s="98"/>
      <c r="Q958" s="98"/>
      <c r="R958" s="98"/>
      <c r="S958" s="98"/>
      <c r="T958" s="98"/>
      <c r="U958" s="98"/>
      <c r="V958" s="98"/>
      <c r="W958" s="98"/>
      <c r="X958" s="98"/>
      <c r="Y958" s="98"/>
      <c r="Z958" s="98"/>
    </row>
    <row r="959" spans="1:26" ht="12.75" customHeight="1" x14ac:dyDescent="0.2">
      <c r="A959" s="98"/>
      <c r="B959" s="98"/>
      <c r="C959" s="98"/>
      <c r="D959" s="98"/>
      <c r="E959" s="98"/>
      <c r="F959" s="98"/>
      <c r="G959" s="98"/>
      <c r="H959" s="98"/>
      <c r="I959" s="98"/>
      <c r="J959" s="98"/>
      <c r="K959" s="98"/>
      <c r="L959" s="98"/>
      <c r="M959" s="98"/>
      <c r="N959" s="98"/>
      <c r="O959" s="98"/>
      <c r="P959" s="98"/>
      <c r="Q959" s="98"/>
      <c r="R959" s="98"/>
      <c r="S959" s="98"/>
      <c r="T959" s="98"/>
      <c r="U959" s="98"/>
      <c r="V959" s="98"/>
      <c r="W959" s="98"/>
      <c r="X959" s="98"/>
      <c r="Y959" s="98"/>
      <c r="Z959" s="98"/>
    </row>
    <row r="960" spans="1:26" ht="12.75" customHeight="1" x14ac:dyDescent="0.2">
      <c r="A960" s="98"/>
      <c r="B960" s="98"/>
      <c r="C960" s="98"/>
      <c r="D960" s="98"/>
      <c r="E960" s="98"/>
      <c r="F960" s="98"/>
      <c r="G960" s="98"/>
      <c r="H960" s="98"/>
      <c r="I960" s="98"/>
      <c r="J960" s="98"/>
      <c r="K960" s="98"/>
      <c r="L960" s="98"/>
      <c r="M960" s="98"/>
      <c r="N960" s="98"/>
      <c r="O960" s="98"/>
      <c r="P960" s="98"/>
      <c r="Q960" s="98"/>
      <c r="R960" s="98"/>
      <c r="S960" s="98"/>
      <c r="T960" s="98"/>
      <c r="U960" s="98"/>
      <c r="V960" s="98"/>
      <c r="W960" s="98"/>
      <c r="X960" s="98"/>
      <c r="Y960" s="98"/>
      <c r="Z960" s="98"/>
    </row>
    <row r="961" spans="1:26" ht="12.75" customHeight="1" x14ac:dyDescent="0.2">
      <c r="A961" s="98"/>
      <c r="B961" s="98"/>
      <c r="C961" s="98"/>
      <c r="D961" s="98"/>
      <c r="E961" s="98"/>
      <c r="F961" s="98"/>
      <c r="G961" s="98"/>
      <c r="H961" s="98"/>
      <c r="I961" s="98"/>
      <c r="J961" s="98"/>
      <c r="K961" s="98"/>
      <c r="L961" s="98"/>
      <c r="M961" s="98"/>
      <c r="N961" s="98"/>
      <c r="O961" s="98"/>
      <c r="P961" s="98"/>
      <c r="Q961" s="98"/>
      <c r="R961" s="98"/>
      <c r="S961" s="98"/>
      <c r="T961" s="98"/>
      <c r="U961" s="98"/>
      <c r="V961" s="98"/>
      <c r="W961" s="98"/>
      <c r="X961" s="98"/>
      <c r="Y961" s="98"/>
      <c r="Z961" s="98"/>
    </row>
    <row r="962" spans="1:26" ht="12.75" customHeight="1" x14ac:dyDescent="0.2">
      <c r="A962" s="98"/>
      <c r="B962" s="98"/>
      <c r="C962" s="98"/>
      <c r="D962" s="98"/>
      <c r="E962" s="98"/>
      <c r="F962" s="98"/>
      <c r="G962" s="98"/>
      <c r="H962" s="98"/>
      <c r="I962" s="98"/>
      <c r="J962" s="98"/>
      <c r="K962" s="98"/>
      <c r="L962" s="98"/>
      <c r="M962" s="98"/>
      <c r="N962" s="98"/>
      <c r="O962" s="98"/>
      <c r="P962" s="98"/>
      <c r="Q962" s="98"/>
      <c r="R962" s="98"/>
      <c r="S962" s="98"/>
      <c r="T962" s="98"/>
      <c r="U962" s="98"/>
      <c r="V962" s="98"/>
      <c r="W962" s="98"/>
      <c r="X962" s="98"/>
      <c r="Y962" s="98"/>
      <c r="Z962" s="98"/>
    </row>
    <row r="963" spans="1:26" ht="12.75" customHeight="1" x14ac:dyDescent="0.2">
      <c r="A963" s="98"/>
      <c r="B963" s="98"/>
      <c r="C963" s="98"/>
      <c r="D963" s="98"/>
      <c r="E963" s="98"/>
      <c r="F963" s="98"/>
      <c r="G963" s="98"/>
      <c r="H963" s="98"/>
      <c r="I963" s="98"/>
      <c r="J963" s="98"/>
      <c r="K963" s="98"/>
      <c r="L963" s="98"/>
      <c r="M963" s="98"/>
      <c r="N963" s="98"/>
      <c r="O963" s="98"/>
      <c r="P963" s="98"/>
      <c r="Q963" s="98"/>
      <c r="R963" s="98"/>
      <c r="S963" s="98"/>
      <c r="T963" s="98"/>
      <c r="U963" s="98"/>
      <c r="V963" s="98"/>
      <c r="W963" s="98"/>
      <c r="X963" s="98"/>
      <c r="Y963" s="98"/>
      <c r="Z963" s="98"/>
    </row>
    <row r="964" spans="1:26" ht="12.75" customHeight="1" x14ac:dyDescent="0.2">
      <c r="A964" s="98"/>
      <c r="B964" s="98"/>
      <c r="C964" s="98"/>
      <c r="D964" s="98"/>
      <c r="E964" s="98"/>
      <c r="F964" s="98"/>
      <c r="G964" s="98"/>
      <c r="H964" s="98"/>
      <c r="I964" s="98"/>
      <c r="J964" s="98"/>
      <c r="K964" s="98"/>
      <c r="L964" s="98"/>
      <c r="M964" s="98"/>
      <c r="N964" s="98"/>
      <c r="O964" s="98"/>
      <c r="P964" s="98"/>
      <c r="Q964" s="98"/>
      <c r="R964" s="98"/>
      <c r="S964" s="98"/>
      <c r="T964" s="98"/>
      <c r="U964" s="98"/>
      <c r="V964" s="98"/>
      <c r="W964" s="98"/>
      <c r="X964" s="98"/>
      <c r="Y964" s="98"/>
      <c r="Z964" s="98"/>
    </row>
    <row r="965" spans="1:26" ht="12.75" customHeight="1" x14ac:dyDescent="0.2">
      <c r="A965" s="98"/>
      <c r="B965" s="98"/>
      <c r="C965" s="98"/>
      <c r="D965" s="98"/>
      <c r="E965" s="98"/>
      <c r="F965" s="98"/>
      <c r="G965" s="98"/>
      <c r="H965" s="98"/>
      <c r="I965" s="98"/>
      <c r="J965" s="98"/>
      <c r="K965" s="98"/>
      <c r="L965" s="98"/>
      <c r="M965" s="98"/>
      <c r="N965" s="98"/>
      <c r="O965" s="98"/>
      <c r="P965" s="98"/>
      <c r="Q965" s="98"/>
      <c r="R965" s="98"/>
      <c r="S965" s="98"/>
      <c r="T965" s="98"/>
      <c r="U965" s="98"/>
      <c r="V965" s="98"/>
      <c r="W965" s="98"/>
      <c r="X965" s="98"/>
      <c r="Y965" s="98"/>
      <c r="Z965" s="98"/>
    </row>
    <row r="966" spans="1:26" ht="12.75" customHeight="1" x14ac:dyDescent="0.2">
      <c r="A966" s="98"/>
      <c r="B966" s="98"/>
      <c r="C966" s="98"/>
      <c r="D966" s="98"/>
      <c r="E966" s="98"/>
      <c r="F966" s="98"/>
      <c r="G966" s="98"/>
      <c r="H966" s="98"/>
      <c r="I966" s="98"/>
      <c r="J966" s="98"/>
      <c r="K966" s="98"/>
      <c r="L966" s="98"/>
      <c r="M966" s="98"/>
      <c r="N966" s="98"/>
      <c r="O966" s="98"/>
      <c r="P966" s="98"/>
      <c r="Q966" s="98"/>
      <c r="R966" s="98"/>
      <c r="S966" s="98"/>
      <c r="T966" s="98"/>
      <c r="U966" s="98"/>
      <c r="V966" s="98"/>
      <c r="W966" s="98"/>
      <c r="X966" s="98"/>
      <c r="Y966" s="98"/>
      <c r="Z966" s="98"/>
    </row>
    <row r="967" spans="1:26" ht="12.75" customHeight="1" x14ac:dyDescent="0.2">
      <c r="A967" s="98"/>
      <c r="B967" s="98"/>
      <c r="C967" s="98"/>
      <c r="D967" s="98"/>
      <c r="E967" s="98"/>
      <c r="F967" s="98"/>
      <c r="G967" s="98"/>
      <c r="H967" s="98"/>
      <c r="I967" s="98"/>
      <c r="J967" s="98"/>
      <c r="K967" s="98"/>
      <c r="L967" s="98"/>
      <c r="M967" s="98"/>
      <c r="N967" s="98"/>
      <c r="O967" s="98"/>
      <c r="P967" s="98"/>
      <c r="Q967" s="98"/>
      <c r="R967" s="98"/>
      <c r="S967" s="98"/>
      <c r="T967" s="98"/>
      <c r="U967" s="98"/>
      <c r="V967" s="98"/>
      <c r="W967" s="98"/>
      <c r="X967" s="98"/>
      <c r="Y967" s="98"/>
      <c r="Z967" s="98"/>
    </row>
    <row r="968" spans="1:26" ht="12.75" customHeight="1" x14ac:dyDescent="0.2">
      <c r="A968" s="98"/>
      <c r="B968" s="98"/>
      <c r="C968" s="98"/>
      <c r="D968" s="98"/>
      <c r="E968" s="98"/>
      <c r="F968" s="98"/>
      <c r="G968" s="98"/>
      <c r="H968" s="98"/>
      <c r="I968" s="98"/>
      <c r="J968" s="98"/>
      <c r="K968" s="98"/>
      <c r="L968" s="98"/>
      <c r="M968" s="98"/>
      <c r="N968" s="98"/>
      <c r="O968" s="98"/>
      <c r="P968" s="98"/>
      <c r="Q968" s="98"/>
      <c r="R968" s="98"/>
      <c r="S968" s="98"/>
      <c r="T968" s="98"/>
      <c r="U968" s="98"/>
      <c r="V968" s="98"/>
      <c r="W968" s="98"/>
      <c r="X968" s="98"/>
      <c r="Y968" s="98"/>
      <c r="Z968" s="98"/>
    </row>
    <row r="969" spans="1:26" ht="12.75" customHeight="1" x14ac:dyDescent="0.2">
      <c r="A969" s="98"/>
      <c r="B969" s="98"/>
      <c r="C969" s="98"/>
      <c r="D969" s="98"/>
      <c r="E969" s="98"/>
      <c r="F969" s="98"/>
      <c r="G969" s="98"/>
      <c r="H969" s="98"/>
      <c r="I969" s="98"/>
      <c r="J969" s="98"/>
      <c r="K969" s="98"/>
      <c r="L969" s="98"/>
      <c r="M969" s="98"/>
      <c r="N969" s="98"/>
      <c r="O969" s="98"/>
      <c r="P969" s="98"/>
      <c r="Q969" s="98"/>
      <c r="R969" s="98"/>
      <c r="S969" s="98"/>
      <c r="T969" s="98"/>
      <c r="U969" s="98"/>
      <c r="V969" s="98"/>
      <c r="W969" s="98"/>
      <c r="X969" s="98"/>
      <c r="Y969" s="98"/>
      <c r="Z969" s="98"/>
    </row>
    <row r="970" spans="1:26" ht="12.75" customHeight="1" x14ac:dyDescent="0.2">
      <c r="A970" s="98"/>
      <c r="B970" s="98"/>
      <c r="C970" s="98"/>
      <c r="D970" s="98"/>
      <c r="E970" s="98"/>
      <c r="F970" s="98"/>
      <c r="G970" s="98"/>
      <c r="H970" s="98"/>
      <c r="I970" s="98"/>
      <c r="J970" s="98"/>
      <c r="K970" s="98"/>
      <c r="L970" s="98"/>
      <c r="M970" s="98"/>
      <c r="N970" s="98"/>
      <c r="O970" s="98"/>
      <c r="P970" s="98"/>
      <c r="Q970" s="98"/>
      <c r="R970" s="98"/>
      <c r="S970" s="98"/>
      <c r="T970" s="98"/>
      <c r="U970" s="98"/>
      <c r="V970" s="98"/>
      <c r="W970" s="98"/>
      <c r="X970" s="98"/>
      <c r="Y970" s="98"/>
      <c r="Z970" s="98"/>
    </row>
    <row r="971" spans="1:26" ht="12.75" customHeight="1" x14ac:dyDescent="0.2">
      <c r="A971" s="98"/>
      <c r="B971" s="98"/>
      <c r="C971" s="98"/>
      <c r="D971" s="98"/>
      <c r="E971" s="98"/>
      <c r="F971" s="98"/>
      <c r="G971" s="98"/>
      <c r="H971" s="98"/>
      <c r="I971" s="98"/>
      <c r="J971" s="98"/>
      <c r="K971" s="98"/>
      <c r="L971" s="98"/>
      <c r="M971" s="98"/>
      <c r="N971" s="98"/>
      <c r="O971" s="98"/>
      <c r="P971" s="98"/>
      <c r="Q971" s="98"/>
      <c r="R971" s="98"/>
      <c r="S971" s="98"/>
      <c r="T971" s="98"/>
      <c r="U971" s="98"/>
      <c r="V971" s="98"/>
      <c r="W971" s="98"/>
      <c r="X971" s="98"/>
      <c r="Y971" s="98"/>
      <c r="Z971" s="98"/>
    </row>
    <row r="972" spans="1:26" ht="12.75" customHeight="1" x14ac:dyDescent="0.2">
      <c r="A972" s="98"/>
      <c r="B972" s="98"/>
      <c r="C972" s="98"/>
      <c r="D972" s="98"/>
      <c r="E972" s="98"/>
      <c r="F972" s="98"/>
      <c r="G972" s="98"/>
      <c r="H972" s="98"/>
      <c r="I972" s="98"/>
      <c r="J972" s="98"/>
      <c r="K972" s="98"/>
      <c r="L972" s="98"/>
      <c r="M972" s="98"/>
      <c r="N972" s="98"/>
      <c r="O972" s="98"/>
      <c r="P972" s="98"/>
      <c r="Q972" s="98"/>
      <c r="R972" s="98"/>
      <c r="S972" s="98"/>
      <c r="T972" s="98"/>
      <c r="U972" s="98"/>
      <c r="V972" s="98"/>
      <c r="W972" s="98"/>
      <c r="X972" s="98"/>
      <c r="Y972" s="98"/>
      <c r="Z972" s="98"/>
    </row>
    <row r="973" spans="1:26" ht="12.75" customHeight="1" x14ac:dyDescent="0.2">
      <c r="A973" s="98"/>
      <c r="B973" s="98"/>
      <c r="C973" s="98"/>
      <c r="D973" s="98"/>
      <c r="E973" s="98"/>
      <c r="F973" s="98"/>
      <c r="G973" s="98"/>
      <c r="H973" s="98"/>
      <c r="I973" s="98"/>
      <c r="J973" s="98"/>
      <c r="K973" s="98"/>
      <c r="L973" s="98"/>
      <c r="M973" s="98"/>
      <c r="N973" s="98"/>
      <c r="O973" s="98"/>
      <c r="P973" s="98"/>
      <c r="Q973" s="98"/>
      <c r="R973" s="98"/>
      <c r="S973" s="98"/>
      <c r="T973" s="98"/>
      <c r="U973" s="98"/>
      <c r="V973" s="98"/>
      <c r="W973" s="98"/>
      <c r="X973" s="98"/>
      <c r="Y973" s="98"/>
      <c r="Z973" s="98"/>
    </row>
    <row r="974" spans="1:26" ht="12.75" customHeight="1" x14ac:dyDescent="0.2">
      <c r="A974" s="98"/>
      <c r="B974" s="98"/>
      <c r="C974" s="98"/>
      <c r="D974" s="98"/>
      <c r="E974" s="98"/>
      <c r="F974" s="98"/>
      <c r="G974" s="98"/>
      <c r="H974" s="98"/>
      <c r="I974" s="98"/>
      <c r="J974" s="98"/>
      <c r="K974" s="98"/>
      <c r="L974" s="98"/>
      <c r="M974" s="98"/>
      <c r="N974" s="98"/>
      <c r="O974" s="98"/>
      <c r="P974" s="98"/>
      <c r="Q974" s="98"/>
      <c r="R974" s="98"/>
      <c r="S974" s="98"/>
      <c r="T974" s="98"/>
      <c r="U974" s="98"/>
      <c r="V974" s="98"/>
      <c r="W974" s="98"/>
      <c r="X974" s="98"/>
      <c r="Y974" s="98"/>
      <c r="Z974" s="98"/>
    </row>
    <row r="975" spans="1:26" ht="12.75" customHeight="1" x14ac:dyDescent="0.2">
      <c r="A975" s="98"/>
      <c r="B975" s="98"/>
      <c r="C975" s="98"/>
      <c r="D975" s="98"/>
      <c r="E975" s="98"/>
      <c r="F975" s="98"/>
      <c r="G975" s="98"/>
      <c r="H975" s="98"/>
      <c r="I975" s="98"/>
      <c r="J975" s="98"/>
      <c r="K975" s="98"/>
      <c r="L975" s="98"/>
      <c r="M975" s="98"/>
      <c r="N975" s="98"/>
      <c r="O975" s="98"/>
      <c r="P975" s="98"/>
      <c r="Q975" s="98"/>
      <c r="R975" s="98"/>
      <c r="S975" s="98"/>
      <c r="T975" s="98"/>
      <c r="U975" s="98"/>
      <c r="V975" s="98"/>
      <c r="W975" s="98"/>
      <c r="X975" s="98"/>
      <c r="Y975" s="98"/>
      <c r="Z975" s="98"/>
    </row>
    <row r="976" spans="1:26" ht="12.75" customHeight="1" x14ac:dyDescent="0.2">
      <c r="A976" s="98"/>
      <c r="B976" s="98"/>
      <c r="C976" s="98"/>
      <c r="D976" s="98"/>
      <c r="E976" s="98"/>
      <c r="F976" s="98"/>
      <c r="G976" s="98"/>
      <c r="H976" s="98"/>
      <c r="I976" s="98"/>
      <c r="J976" s="98"/>
      <c r="K976" s="98"/>
      <c r="L976" s="98"/>
      <c r="M976" s="98"/>
      <c r="N976" s="98"/>
      <c r="O976" s="98"/>
      <c r="P976" s="98"/>
      <c r="Q976" s="98"/>
      <c r="R976" s="98"/>
      <c r="S976" s="98"/>
      <c r="T976" s="98"/>
      <c r="U976" s="98"/>
      <c r="V976" s="98"/>
      <c r="W976" s="98"/>
      <c r="X976" s="98"/>
      <c r="Y976" s="98"/>
      <c r="Z976" s="98"/>
    </row>
    <row r="977" spans="1:26" ht="12.75" customHeight="1" x14ac:dyDescent="0.2">
      <c r="A977" s="98"/>
      <c r="B977" s="98"/>
      <c r="C977" s="98"/>
      <c r="D977" s="98"/>
      <c r="E977" s="98"/>
      <c r="F977" s="98"/>
      <c r="G977" s="98"/>
      <c r="H977" s="98"/>
      <c r="I977" s="98"/>
      <c r="J977" s="98"/>
      <c r="K977" s="98"/>
      <c r="L977" s="98"/>
      <c r="M977" s="98"/>
      <c r="N977" s="98"/>
      <c r="O977" s="98"/>
      <c r="P977" s="98"/>
      <c r="Q977" s="98"/>
      <c r="R977" s="98"/>
      <c r="S977" s="98"/>
      <c r="T977" s="98"/>
      <c r="U977" s="98"/>
      <c r="V977" s="98"/>
      <c r="W977" s="98"/>
      <c r="X977" s="98"/>
      <c r="Y977" s="98"/>
      <c r="Z977" s="98"/>
    </row>
    <row r="978" spans="1:26" ht="12.75" customHeight="1" x14ac:dyDescent="0.2">
      <c r="A978" s="98"/>
      <c r="B978" s="98"/>
      <c r="C978" s="98"/>
      <c r="D978" s="98"/>
      <c r="E978" s="98"/>
      <c r="F978" s="98"/>
      <c r="G978" s="98"/>
      <c r="H978" s="98"/>
      <c r="I978" s="98"/>
      <c r="J978" s="98"/>
      <c r="K978" s="98"/>
      <c r="L978" s="98"/>
      <c r="M978" s="98"/>
      <c r="N978" s="98"/>
      <c r="O978" s="98"/>
      <c r="P978" s="98"/>
      <c r="Q978" s="98"/>
      <c r="R978" s="98"/>
      <c r="S978" s="98"/>
      <c r="T978" s="98"/>
      <c r="U978" s="98"/>
      <c r="V978" s="98"/>
      <c r="W978" s="98"/>
      <c r="X978" s="98"/>
      <c r="Y978" s="98"/>
      <c r="Z978" s="98"/>
    </row>
    <row r="979" spans="1:26" ht="12.75" customHeight="1" x14ac:dyDescent="0.2">
      <c r="A979" s="98"/>
      <c r="B979" s="98"/>
      <c r="C979" s="98"/>
      <c r="D979" s="98"/>
      <c r="E979" s="98"/>
      <c r="F979" s="98"/>
      <c r="G979" s="98"/>
      <c r="H979" s="98"/>
      <c r="I979" s="98"/>
      <c r="J979" s="98"/>
      <c r="K979" s="98"/>
      <c r="L979" s="98"/>
      <c r="M979" s="98"/>
      <c r="N979" s="98"/>
      <c r="O979" s="98"/>
      <c r="P979" s="98"/>
      <c r="Q979" s="98"/>
      <c r="R979" s="98"/>
      <c r="S979" s="98"/>
      <c r="T979" s="98"/>
      <c r="U979" s="98"/>
      <c r="V979" s="98"/>
      <c r="W979" s="98"/>
      <c r="X979" s="98"/>
      <c r="Y979" s="98"/>
      <c r="Z979" s="98"/>
    </row>
    <row r="980" spans="1:26" ht="12.75" customHeight="1" x14ac:dyDescent="0.2">
      <c r="A980" s="98"/>
      <c r="B980" s="98"/>
      <c r="C980" s="98"/>
      <c r="D980" s="98"/>
      <c r="E980" s="98"/>
      <c r="F980" s="98"/>
      <c r="G980" s="98"/>
      <c r="H980" s="98"/>
      <c r="I980" s="98"/>
      <c r="J980" s="98"/>
      <c r="K980" s="98"/>
      <c r="L980" s="98"/>
      <c r="M980" s="98"/>
      <c r="N980" s="98"/>
      <c r="O980" s="98"/>
      <c r="P980" s="98"/>
      <c r="Q980" s="98"/>
      <c r="R980" s="98"/>
      <c r="S980" s="98"/>
      <c r="T980" s="98"/>
      <c r="U980" s="98"/>
      <c r="V980" s="98"/>
      <c r="W980" s="98"/>
      <c r="X980" s="98"/>
      <c r="Y980" s="98"/>
      <c r="Z980" s="98"/>
    </row>
    <row r="981" spans="1:26" ht="12.75" customHeight="1" x14ac:dyDescent="0.2">
      <c r="A981" s="98"/>
      <c r="B981" s="98"/>
      <c r="C981" s="98"/>
      <c r="D981" s="98"/>
      <c r="E981" s="98"/>
      <c r="F981" s="98"/>
      <c r="G981" s="98"/>
      <c r="H981" s="98"/>
      <c r="I981" s="98"/>
      <c r="J981" s="98"/>
      <c r="K981" s="98"/>
      <c r="L981" s="98"/>
      <c r="M981" s="98"/>
      <c r="N981" s="98"/>
      <c r="O981" s="98"/>
      <c r="P981" s="98"/>
      <c r="Q981" s="98"/>
      <c r="R981" s="98"/>
      <c r="S981" s="98"/>
      <c r="T981" s="98"/>
      <c r="U981" s="98"/>
      <c r="V981" s="98"/>
      <c r="W981" s="98"/>
      <c r="X981" s="98"/>
      <c r="Y981" s="98"/>
      <c r="Z981" s="98"/>
    </row>
    <row r="982" spans="1:26" ht="12.75" customHeight="1" x14ac:dyDescent="0.2">
      <c r="A982" s="98"/>
      <c r="B982" s="98"/>
      <c r="C982" s="98"/>
      <c r="D982" s="98"/>
      <c r="E982" s="98"/>
      <c r="F982" s="98"/>
      <c r="G982" s="98"/>
      <c r="H982" s="98"/>
      <c r="I982" s="98"/>
      <c r="J982" s="98"/>
      <c r="K982" s="98"/>
      <c r="L982" s="98"/>
      <c r="M982" s="98"/>
      <c r="N982" s="98"/>
      <c r="O982" s="98"/>
      <c r="P982" s="98"/>
      <c r="Q982" s="98"/>
      <c r="R982" s="98"/>
      <c r="S982" s="98"/>
      <c r="T982" s="98"/>
      <c r="U982" s="98"/>
      <c r="V982" s="98"/>
      <c r="W982" s="98"/>
      <c r="X982" s="98"/>
      <c r="Y982" s="98"/>
      <c r="Z982" s="98"/>
    </row>
    <row r="983" spans="1:26" ht="12.75" customHeight="1" x14ac:dyDescent="0.2">
      <c r="A983" s="98"/>
      <c r="B983" s="98"/>
      <c r="C983" s="98"/>
      <c r="D983" s="98"/>
      <c r="E983" s="98"/>
      <c r="F983" s="98"/>
      <c r="G983" s="98"/>
      <c r="H983" s="98"/>
      <c r="I983" s="98"/>
      <c r="J983" s="98"/>
      <c r="K983" s="98"/>
      <c r="L983" s="98"/>
      <c r="M983" s="98"/>
      <c r="N983" s="98"/>
      <c r="O983" s="98"/>
      <c r="P983" s="98"/>
      <c r="Q983" s="98"/>
      <c r="R983" s="98"/>
      <c r="S983" s="98"/>
      <c r="T983" s="98"/>
      <c r="U983" s="98"/>
      <c r="V983" s="98"/>
      <c r="W983" s="98"/>
      <c r="X983" s="98"/>
      <c r="Y983" s="98"/>
      <c r="Z983" s="98"/>
    </row>
    <row r="984" spans="1:26" ht="12.75" customHeight="1" x14ac:dyDescent="0.2">
      <c r="A984" s="98"/>
      <c r="B984" s="98"/>
      <c r="C984" s="98"/>
      <c r="D984" s="98"/>
      <c r="E984" s="98"/>
      <c r="F984" s="98"/>
      <c r="G984" s="98"/>
      <c r="H984" s="98"/>
      <c r="I984" s="98"/>
      <c r="J984" s="98"/>
      <c r="K984" s="98"/>
      <c r="L984" s="98"/>
      <c r="M984" s="98"/>
      <c r="N984" s="98"/>
      <c r="O984" s="98"/>
      <c r="P984" s="98"/>
      <c r="Q984" s="98"/>
      <c r="R984" s="98"/>
      <c r="S984" s="98"/>
      <c r="T984" s="98"/>
      <c r="U984" s="98"/>
      <c r="V984" s="98"/>
      <c r="W984" s="98"/>
      <c r="X984" s="98"/>
      <c r="Y984" s="98"/>
      <c r="Z984" s="98"/>
    </row>
    <row r="985" spans="1:26" ht="12.75" customHeight="1" x14ac:dyDescent="0.2">
      <c r="A985" s="98"/>
      <c r="B985" s="98"/>
      <c r="C985" s="98"/>
      <c r="D985" s="98"/>
      <c r="E985" s="98"/>
      <c r="F985" s="98"/>
      <c r="G985" s="98"/>
      <c r="H985" s="98"/>
      <c r="I985" s="98"/>
      <c r="J985" s="98"/>
      <c r="K985" s="98"/>
      <c r="L985" s="98"/>
      <c r="M985" s="98"/>
      <c r="N985" s="98"/>
      <c r="O985" s="98"/>
      <c r="P985" s="98"/>
      <c r="Q985" s="98"/>
      <c r="R985" s="98"/>
      <c r="S985" s="98"/>
      <c r="T985" s="98"/>
      <c r="U985" s="98"/>
      <c r="V985" s="98"/>
      <c r="W985" s="98"/>
      <c r="X985" s="98"/>
      <c r="Y985" s="98"/>
      <c r="Z985" s="98"/>
    </row>
    <row r="986" spans="1:26" ht="12.75" customHeight="1" x14ac:dyDescent="0.2">
      <c r="A986" s="98"/>
      <c r="B986" s="98"/>
      <c r="C986" s="98"/>
      <c r="D986" s="98"/>
      <c r="E986" s="98"/>
      <c r="F986" s="98"/>
      <c r="G986" s="98"/>
      <c r="H986" s="98"/>
      <c r="I986" s="98"/>
      <c r="J986" s="98"/>
      <c r="K986" s="98"/>
      <c r="L986" s="98"/>
      <c r="M986" s="98"/>
      <c r="N986" s="98"/>
      <c r="O986" s="98"/>
      <c r="P986" s="98"/>
      <c r="Q986" s="98"/>
      <c r="R986" s="98"/>
      <c r="S986" s="98"/>
      <c r="T986" s="98"/>
      <c r="U986" s="98"/>
      <c r="V986" s="98"/>
      <c r="W986" s="98"/>
      <c r="X986" s="98"/>
      <c r="Y986" s="98"/>
      <c r="Z986" s="98"/>
    </row>
    <row r="987" spans="1:26" ht="12.75" customHeight="1" x14ac:dyDescent="0.2">
      <c r="A987" s="98"/>
      <c r="B987" s="98"/>
      <c r="C987" s="98"/>
      <c r="D987" s="98"/>
      <c r="E987" s="98"/>
      <c r="F987" s="98"/>
      <c r="G987" s="98"/>
      <c r="H987" s="98"/>
      <c r="I987" s="98"/>
      <c r="J987" s="98"/>
      <c r="K987" s="98"/>
      <c r="L987" s="98"/>
      <c r="M987" s="98"/>
      <c r="N987" s="98"/>
      <c r="O987" s="98"/>
      <c r="P987" s="98"/>
      <c r="Q987" s="98"/>
      <c r="R987" s="98"/>
      <c r="S987" s="98"/>
      <c r="T987" s="98"/>
      <c r="U987" s="98"/>
      <c r="V987" s="98"/>
      <c r="W987" s="98"/>
      <c r="X987" s="98"/>
      <c r="Y987" s="98"/>
      <c r="Z987" s="98"/>
    </row>
    <row r="988" spans="1:26" ht="12.75" customHeight="1" x14ac:dyDescent="0.2">
      <c r="A988" s="98"/>
      <c r="B988" s="98"/>
      <c r="C988" s="98"/>
      <c r="D988" s="98"/>
      <c r="E988" s="98"/>
      <c r="F988" s="98"/>
      <c r="G988" s="98"/>
      <c r="H988" s="98"/>
      <c r="I988" s="98"/>
      <c r="J988" s="98"/>
      <c r="K988" s="98"/>
      <c r="L988" s="98"/>
      <c r="M988" s="98"/>
      <c r="N988" s="98"/>
      <c r="O988" s="98"/>
      <c r="P988" s="98"/>
      <c r="Q988" s="98"/>
      <c r="R988" s="98"/>
      <c r="S988" s="98"/>
      <c r="T988" s="98"/>
      <c r="U988" s="98"/>
      <c r="V988" s="98"/>
      <c r="W988" s="98"/>
      <c r="X988" s="98"/>
      <c r="Y988" s="98"/>
      <c r="Z988" s="98"/>
    </row>
    <row r="989" spans="1:26" ht="12.75" customHeight="1" x14ac:dyDescent="0.2">
      <c r="A989" s="98"/>
      <c r="B989" s="98"/>
      <c r="C989" s="98"/>
      <c r="D989" s="98"/>
      <c r="E989" s="98"/>
      <c r="F989" s="98"/>
      <c r="G989" s="98"/>
      <c r="H989" s="98"/>
      <c r="I989" s="98"/>
      <c r="J989" s="98"/>
      <c r="K989" s="98"/>
      <c r="L989" s="98"/>
      <c r="M989" s="98"/>
      <c r="N989" s="98"/>
      <c r="O989" s="98"/>
      <c r="P989" s="98"/>
      <c r="Q989" s="98"/>
      <c r="R989" s="98"/>
      <c r="S989" s="98"/>
      <c r="T989" s="98"/>
      <c r="U989" s="98"/>
      <c r="V989" s="98"/>
      <c r="W989" s="98"/>
      <c r="X989" s="98"/>
      <c r="Y989" s="98"/>
      <c r="Z989" s="98"/>
    </row>
    <row r="990" spans="1:26" ht="12.75" customHeight="1" x14ac:dyDescent="0.2">
      <c r="A990" s="98"/>
      <c r="B990" s="98"/>
      <c r="C990" s="98"/>
      <c r="D990" s="98"/>
      <c r="E990" s="98"/>
      <c r="F990" s="98"/>
      <c r="G990" s="98"/>
      <c r="H990" s="98"/>
      <c r="I990" s="98"/>
      <c r="J990" s="98"/>
      <c r="K990" s="98"/>
      <c r="L990" s="98"/>
      <c r="M990" s="98"/>
      <c r="N990" s="98"/>
      <c r="O990" s="98"/>
      <c r="P990" s="98"/>
      <c r="Q990" s="98"/>
      <c r="R990" s="98"/>
      <c r="S990" s="98"/>
      <c r="T990" s="98"/>
      <c r="U990" s="98"/>
      <c r="V990" s="98"/>
      <c r="W990" s="98"/>
      <c r="X990" s="98"/>
      <c r="Y990" s="98"/>
      <c r="Z990" s="98"/>
    </row>
    <row r="991" spans="1:26" ht="12.75" customHeight="1" x14ac:dyDescent="0.2">
      <c r="A991" s="98"/>
      <c r="B991" s="98"/>
      <c r="C991" s="98"/>
      <c r="D991" s="98"/>
      <c r="E991" s="98"/>
      <c r="F991" s="98"/>
      <c r="G991" s="98"/>
      <c r="H991" s="98"/>
      <c r="I991" s="98"/>
      <c r="J991" s="98"/>
      <c r="K991" s="98"/>
      <c r="L991" s="98"/>
      <c r="M991" s="98"/>
      <c r="N991" s="98"/>
      <c r="O991" s="98"/>
      <c r="P991" s="98"/>
      <c r="Q991" s="98"/>
      <c r="R991" s="98"/>
      <c r="S991" s="98"/>
      <c r="T991" s="98"/>
      <c r="U991" s="98"/>
      <c r="V991" s="98"/>
      <c r="W991" s="98"/>
      <c r="X991" s="98"/>
      <c r="Y991" s="98"/>
      <c r="Z991" s="98"/>
    </row>
    <row r="992" spans="1:26" ht="12.75" customHeight="1" x14ac:dyDescent="0.2">
      <c r="A992" s="98"/>
      <c r="B992" s="98"/>
      <c r="C992" s="98"/>
      <c r="D992" s="98"/>
      <c r="E992" s="98"/>
      <c r="F992" s="98"/>
      <c r="G992" s="98"/>
      <c r="H992" s="98"/>
      <c r="I992" s="98"/>
      <c r="J992" s="98"/>
      <c r="K992" s="98"/>
      <c r="L992" s="98"/>
      <c r="M992" s="98"/>
      <c r="N992" s="98"/>
      <c r="O992" s="98"/>
      <c r="P992" s="98"/>
      <c r="Q992" s="98"/>
      <c r="R992" s="98"/>
      <c r="S992" s="98"/>
      <c r="T992" s="98"/>
      <c r="U992" s="98"/>
      <c r="V992" s="98"/>
      <c r="W992" s="98"/>
      <c r="X992" s="98"/>
      <c r="Y992" s="98"/>
      <c r="Z992" s="98"/>
    </row>
    <row r="993" spans="1:26" ht="12.75" customHeight="1" x14ac:dyDescent="0.2">
      <c r="A993" s="98"/>
      <c r="B993" s="98"/>
      <c r="C993" s="98"/>
      <c r="D993" s="98"/>
      <c r="E993" s="98"/>
      <c r="F993" s="98"/>
      <c r="G993" s="98"/>
      <c r="H993" s="98"/>
      <c r="I993" s="98"/>
      <c r="J993" s="98"/>
      <c r="K993" s="98"/>
      <c r="L993" s="98"/>
      <c r="M993" s="98"/>
      <c r="N993" s="98"/>
      <c r="O993" s="98"/>
      <c r="P993" s="98"/>
      <c r="Q993" s="98"/>
      <c r="R993" s="98"/>
      <c r="S993" s="98"/>
      <c r="T993" s="98"/>
      <c r="U993" s="98"/>
      <c r="V993" s="98"/>
      <c r="W993" s="98"/>
      <c r="X993" s="98"/>
      <c r="Y993" s="98"/>
      <c r="Z993" s="98"/>
    </row>
    <row r="994" spans="1:26" ht="12.75" customHeight="1" x14ac:dyDescent="0.2">
      <c r="A994" s="98"/>
      <c r="B994" s="98"/>
      <c r="C994" s="98"/>
      <c r="D994" s="98"/>
      <c r="E994" s="98"/>
      <c r="F994" s="98"/>
      <c r="G994" s="98"/>
      <c r="H994" s="98"/>
      <c r="I994" s="98"/>
      <c r="J994" s="98"/>
      <c r="K994" s="98"/>
      <c r="L994" s="98"/>
      <c r="M994" s="98"/>
      <c r="N994" s="98"/>
      <c r="O994" s="98"/>
      <c r="P994" s="98"/>
      <c r="Q994" s="98"/>
      <c r="R994" s="98"/>
      <c r="S994" s="98"/>
      <c r="T994" s="98"/>
      <c r="U994" s="98"/>
      <c r="V994" s="98"/>
      <c r="W994" s="98"/>
      <c r="X994" s="98"/>
      <c r="Y994" s="98"/>
      <c r="Z994" s="98"/>
    </row>
    <row r="995" spans="1:26" ht="12.75" customHeight="1" x14ac:dyDescent="0.2">
      <c r="A995" s="98"/>
      <c r="B995" s="98"/>
      <c r="C995" s="98"/>
      <c r="D995" s="98"/>
      <c r="E995" s="98"/>
      <c r="F995" s="98"/>
      <c r="G995" s="98"/>
      <c r="H995" s="98"/>
      <c r="I995" s="98"/>
      <c r="J995" s="98"/>
      <c r="K995" s="98"/>
      <c r="L995" s="98"/>
      <c r="M995" s="98"/>
      <c r="N995" s="98"/>
      <c r="O995" s="98"/>
      <c r="P995" s="98"/>
      <c r="Q995" s="98"/>
      <c r="R995" s="98"/>
      <c r="S995" s="98"/>
      <c r="T995" s="98"/>
      <c r="U995" s="98"/>
      <c r="V995" s="98"/>
      <c r="W995" s="98"/>
      <c r="X995" s="98"/>
      <c r="Y995" s="98"/>
      <c r="Z995" s="98"/>
    </row>
    <row r="996" spans="1:26" ht="12.75" customHeight="1" x14ac:dyDescent="0.2">
      <c r="A996" s="98"/>
      <c r="B996" s="98"/>
      <c r="C996" s="98"/>
      <c r="D996" s="98"/>
      <c r="E996" s="98"/>
      <c r="F996" s="98"/>
      <c r="G996" s="98"/>
      <c r="H996" s="98"/>
      <c r="I996" s="98"/>
      <c r="J996" s="98"/>
      <c r="K996" s="98"/>
      <c r="L996" s="98"/>
      <c r="M996" s="98"/>
      <c r="N996" s="98"/>
      <c r="O996" s="98"/>
      <c r="P996" s="98"/>
      <c r="Q996" s="98"/>
      <c r="R996" s="98"/>
      <c r="S996" s="98"/>
      <c r="T996" s="98"/>
      <c r="U996" s="98"/>
      <c r="V996" s="98"/>
      <c r="W996" s="98"/>
      <c r="X996" s="98"/>
      <c r="Y996" s="98"/>
      <c r="Z996" s="98"/>
    </row>
    <row r="997" spans="1:26" ht="12.75" customHeight="1" x14ac:dyDescent="0.2">
      <c r="A997" s="98"/>
      <c r="B997" s="98"/>
      <c r="C997" s="98"/>
      <c r="D997" s="98"/>
      <c r="E997" s="98"/>
      <c r="F997" s="98"/>
      <c r="G997" s="98"/>
      <c r="H997" s="98"/>
      <c r="I997" s="98"/>
      <c r="J997" s="98"/>
      <c r="K997" s="98"/>
      <c r="L997" s="98"/>
      <c r="M997" s="98"/>
      <c r="N997" s="98"/>
      <c r="O997" s="98"/>
      <c r="P997" s="98"/>
      <c r="Q997" s="98"/>
      <c r="R997" s="98"/>
      <c r="S997" s="98"/>
      <c r="T997" s="98"/>
      <c r="U997" s="98"/>
      <c r="V997" s="98"/>
      <c r="W997" s="98"/>
      <c r="X997" s="98"/>
      <c r="Y997" s="98"/>
      <c r="Z997" s="98"/>
    </row>
    <row r="998" spans="1:26" ht="12.75" customHeight="1" x14ac:dyDescent="0.2">
      <c r="A998" s="98"/>
      <c r="B998" s="98"/>
      <c r="C998" s="98"/>
      <c r="D998" s="98"/>
      <c r="E998" s="98"/>
      <c r="F998" s="98"/>
      <c r="G998" s="98"/>
      <c r="H998" s="98"/>
      <c r="I998" s="98"/>
      <c r="J998" s="98"/>
      <c r="K998" s="98"/>
      <c r="L998" s="98"/>
      <c r="M998" s="98"/>
      <c r="N998" s="98"/>
      <c r="O998" s="98"/>
      <c r="P998" s="98"/>
      <c r="Q998" s="98"/>
      <c r="R998" s="98"/>
      <c r="S998" s="98"/>
      <c r="T998" s="98"/>
      <c r="U998" s="98"/>
      <c r="V998" s="98"/>
      <c r="W998" s="98"/>
      <c r="X998" s="98"/>
      <c r="Y998" s="98"/>
      <c r="Z998" s="98"/>
    </row>
    <row r="999" spans="1:26" ht="12.75" customHeight="1" x14ac:dyDescent="0.2">
      <c r="A999" s="98"/>
      <c r="B999" s="98"/>
      <c r="C999" s="98"/>
      <c r="D999" s="98"/>
      <c r="E999" s="98"/>
      <c r="F999" s="98"/>
      <c r="G999" s="98"/>
      <c r="H999" s="98"/>
      <c r="I999" s="98"/>
      <c r="J999" s="98"/>
      <c r="K999" s="98"/>
      <c r="L999" s="98"/>
      <c r="M999" s="98"/>
      <c r="N999" s="98"/>
      <c r="O999" s="98"/>
      <c r="P999" s="98"/>
      <c r="Q999" s="98"/>
      <c r="R999" s="98"/>
      <c r="S999" s="98"/>
      <c r="T999" s="98"/>
      <c r="U999" s="98"/>
      <c r="V999" s="98"/>
      <c r="W999" s="98"/>
      <c r="X999" s="98"/>
      <c r="Y999" s="98"/>
      <c r="Z999" s="98"/>
    </row>
    <row r="1000" spans="1:26" ht="12.75" customHeight="1" x14ac:dyDescent="0.2">
      <c r="A1000" s="98"/>
      <c r="B1000" s="98"/>
      <c r="C1000" s="98"/>
      <c r="D1000" s="98"/>
      <c r="E1000" s="98"/>
      <c r="F1000" s="98"/>
      <c r="G1000" s="98"/>
      <c r="H1000" s="98"/>
      <c r="I1000" s="98"/>
      <c r="J1000" s="98"/>
      <c r="K1000" s="98"/>
      <c r="L1000" s="98"/>
      <c r="M1000" s="98"/>
      <c r="N1000" s="98"/>
      <c r="O1000" s="98"/>
      <c r="P1000" s="98"/>
      <c r="Q1000" s="98"/>
      <c r="R1000" s="98"/>
      <c r="S1000" s="98"/>
      <c r="T1000" s="98"/>
      <c r="U1000" s="98"/>
      <c r="V1000" s="98"/>
      <c r="W1000" s="98"/>
      <c r="X1000" s="98"/>
      <c r="Y1000" s="98"/>
      <c r="Z1000" s="98"/>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A24" sqref="A24:A27"/>
    </sheetView>
  </sheetViews>
  <sheetFormatPr baseColWidth="10" defaultColWidth="12.625" defaultRowHeight="15" customHeight="1" x14ac:dyDescent="0.2"/>
  <cols>
    <col min="1" max="1" width="28.625" customWidth="1"/>
    <col min="2" max="6" width="10" customWidth="1"/>
    <col min="7" max="26" width="9.375" customWidth="1"/>
  </cols>
  <sheetData>
    <row r="1" spans="1:26" ht="12.75" customHeight="1" x14ac:dyDescent="0.2">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row>
    <row r="2" spans="1:26" ht="12.75" customHeigh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12.75" customHeight="1" x14ac:dyDescent="0.2">
      <c r="A3" s="114" t="s">
        <v>161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2.75" customHeight="1" x14ac:dyDescent="0.2">
      <c r="A4" s="114" t="s">
        <v>163</v>
      </c>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12.75" customHeight="1" x14ac:dyDescent="0.2">
      <c r="A5" s="114" t="s">
        <v>165</v>
      </c>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12.75" customHeight="1" x14ac:dyDescent="0.2">
      <c r="A6" s="114" t="s">
        <v>167</v>
      </c>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12.75" customHeight="1" x14ac:dyDescent="0.2">
      <c r="A7" s="114" t="s">
        <v>169</v>
      </c>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12.75" customHeight="1" x14ac:dyDescent="0.2">
      <c r="A8" s="114" t="s">
        <v>172</v>
      </c>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12.75" customHeight="1" x14ac:dyDescent="0.2">
      <c r="A9" s="114" t="s">
        <v>175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12.75" customHeight="1" x14ac:dyDescent="0.2">
      <c r="A10" s="114" t="s">
        <v>177</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12.75" customHeight="1" x14ac:dyDescent="0.2">
      <c r="A11" s="114" t="s">
        <v>179</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12.75" customHeight="1" x14ac:dyDescent="0.2">
      <c r="A12" s="114" t="s">
        <v>203</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12.75" customHeight="1" x14ac:dyDescent="0.2">
      <c r="A13" s="114" t="s">
        <v>204</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12.75" customHeight="1" x14ac:dyDescent="0.2">
      <c r="A14" s="114" t="s">
        <v>205</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12.75" customHeight="1" x14ac:dyDescent="0.2">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12.75" customHeight="1" x14ac:dyDescent="0.2">
      <c r="A16" s="114" t="s">
        <v>206</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12.75" customHeight="1" x14ac:dyDescent="0.2">
      <c r="A17" s="114" t="s">
        <v>186</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12.75" customHeight="1" x14ac:dyDescent="0.2">
      <c r="A18" s="114" t="s">
        <v>188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12.75" customHeight="1" x14ac:dyDescent="0.2">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12.75" customHeight="1" x14ac:dyDescent="0.2">
      <c r="A20" s="114" t="s">
        <v>194</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12.75" customHeight="1" x14ac:dyDescent="0.2">
      <c r="A21" s="114" t="s">
        <v>195</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12.75" customHeight="1" x14ac:dyDescent="0.2">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12.75" customHeight="1" x14ac:dyDescent="0.2">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12.75" customHeight="1" x14ac:dyDescent="0.2">
      <c r="A24" s="113" t="s">
        <v>493</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12.75" customHeight="1" x14ac:dyDescent="0.2">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12.75" customHeight="1" x14ac:dyDescent="0.2">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12.75"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12.75" customHeight="1" x14ac:dyDescent="0.2">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12.75" customHeight="1" x14ac:dyDescent="0.2">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12.75" customHeight="1" x14ac:dyDescent="0.2">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12.75" customHeight="1" x14ac:dyDescent="0.2">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12.75" customHeight="1" x14ac:dyDescent="0.2">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12.75" customHeight="1" x14ac:dyDescent="0.2">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12.75" customHeight="1" x14ac:dyDescent="0.2">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12.75" customHeight="1" x14ac:dyDescent="0.2">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12.75" customHeight="1" x14ac:dyDescent="0.2">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12.75" customHeight="1" x14ac:dyDescent="0.2">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12.75" customHeight="1" x14ac:dyDescent="0.2">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12.75" customHeight="1" x14ac:dyDescent="0.2">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12.75" customHeight="1" x14ac:dyDescent="0.2">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12.75" customHeight="1" x14ac:dyDescent="0.2">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12.75" customHeight="1" x14ac:dyDescent="0.2">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12.75" customHeight="1" x14ac:dyDescent="0.2">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12.75" customHeight="1" x14ac:dyDescent="0.2">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12.75" customHeight="1" x14ac:dyDescent="0.2">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12.75" customHeight="1" x14ac:dyDescent="0.2">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12.75" customHeight="1" x14ac:dyDescent="0.2">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12.75" customHeight="1" x14ac:dyDescent="0.2">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12.75" customHeight="1" x14ac:dyDescent="0.2">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12.75" customHeight="1" x14ac:dyDescent="0.2">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12.75" customHeight="1" x14ac:dyDescent="0.2">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12.75" customHeight="1" x14ac:dyDescent="0.2">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12.75" customHeight="1" x14ac:dyDescent="0.2">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12.75" customHeight="1" x14ac:dyDescent="0.2">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12.75" customHeight="1" x14ac:dyDescent="0.2">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12.75" customHeight="1" x14ac:dyDescent="0.2">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12.75" customHeight="1" x14ac:dyDescent="0.2">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12.75" customHeight="1" x14ac:dyDescent="0.2">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2.75" customHeight="1" x14ac:dyDescent="0.2">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12.75" customHeight="1" x14ac:dyDescent="0.2">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12.75" customHeight="1" x14ac:dyDescent="0.2">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12.75" customHeight="1" x14ac:dyDescent="0.2">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12.75" customHeight="1" x14ac:dyDescent="0.2">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12.75" customHeight="1" x14ac:dyDescent="0.2">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12.75" customHeight="1" x14ac:dyDescent="0.2">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12.75" customHeight="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12.75" customHeight="1" x14ac:dyDescent="0.2">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2.75" customHeight="1" x14ac:dyDescent="0.2">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12.75" customHeight="1" x14ac:dyDescent="0.2">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12.75" customHeight="1" x14ac:dyDescent="0.2">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12.75" customHeight="1" x14ac:dyDescent="0.2">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12.75" customHeight="1" x14ac:dyDescent="0.2">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12.75" customHeight="1" x14ac:dyDescent="0.2">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12.75" customHeight="1" x14ac:dyDescent="0.2">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12.75" customHeight="1" x14ac:dyDescent="0.2">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12.75" customHeight="1" x14ac:dyDescent="0.2">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12.75" customHeight="1" x14ac:dyDescent="0.2">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12.75" customHeight="1" x14ac:dyDescent="0.2">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12.75" customHeight="1" x14ac:dyDescent="0.2">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2.75" customHeight="1" x14ac:dyDescent="0.2">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12.75" customHeight="1" x14ac:dyDescent="0.2">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12.75" customHeight="1" x14ac:dyDescent="0.2">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12.75" customHeight="1" x14ac:dyDescent="0.2">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12.75" customHeight="1" x14ac:dyDescent="0.2">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12.75" customHeight="1" x14ac:dyDescent="0.2">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12.75"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12.75" customHeight="1"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12.75" customHeight="1" x14ac:dyDescent="0.2">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2.75" customHeight="1" x14ac:dyDescent="0.2">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12.75" customHeight="1" x14ac:dyDescent="0.2">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12.75" customHeight="1" x14ac:dyDescent="0.2">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12.75"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12.75" customHeight="1" x14ac:dyDescent="0.2">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12.75" customHeight="1"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12.75" customHeight="1" x14ac:dyDescent="0.2">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12.75" customHeight="1" x14ac:dyDescent="0.2">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12.75" customHeight="1" x14ac:dyDescent="0.2">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12.75" customHeight="1" x14ac:dyDescent="0.2">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12.75" customHeight="1" x14ac:dyDescent="0.2">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12.75" customHeight="1" x14ac:dyDescent="0.2">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12.75" customHeight="1" x14ac:dyDescent="0.2">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12.75" customHeight="1" x14ac:dyDescent="0.2">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12.75" customHeight="1" x14ac:dyDescent="0.2">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12.75" customHeight="1" x14ac:dyDescent="0.2">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12.75" customHeight="1" x14ac:dyDescent="0.2">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12.75" customHeight="1" x14ac:dyDescent="0.2">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12.75" customHeight="1" x14ac:dyDescent="0.2">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12.75" customHeight="1" x14ac:dyDescent="0.2">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12.75" customHeight="1" x14ac:dyDescent="0.2">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12.75" customHeight="1" x14ac:dyDescent="0.2">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12.75" customHeight="1" x14ac:dyDescent="0.2">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12.75" customHeight="1" x14ac:dyDescent="0.2">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2.75" customHeight="1" x14ac:dyDescent="0.2">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2.75" customHeight="1" x14ac:dyDescent="0.2">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12.75" customHeight="1" x14ac:dyDescent="0.2">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12.75" customHeight="1" x14ac:dyDescent="0.2">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12.75" customHeight="1" x14ac:dyDescent="0.2">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12.75" customHeight="1" x14ac:dyDescent="0.2">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12.75" customHeight="1" x14ac:dyDescent="0.2">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12.75" customHeight="1" x14ac:dyDescent="0.2">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2.75" customHeight="1" x14ac:dyDescent="0.2">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12.75" customHeight="1" x14ac:dyDescent="0.2">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12.75" customHeight="1" x14ac:dyDescent="0.2">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12.75" customHeight="1" x14ac:dyDescent="0.2">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2.75" customHeight="1" x14ac:dyDescent="0.2">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12.75" customHeight="1" x14ac:dyDescent="0.2">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12.75" customHeight="1" x14ac:dyDescent="0.2">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12.75" customHeight="1" x14ac:dyDescent="0.2">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12.75" customHeight="1" x14ac:dyDescent="0.2">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12.75" customHeight="1" x14ac:dyDescent="0.2">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12.75" customHeight="1" x14ac:dyDescent="0.2">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12.75" customHeight="1" x14ac:dyDescent="0.2">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12.75" customHeight="1" x14ac:dyDescent="0.2">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12.75" customHeight="1" x14ac:dyDescent="0.2">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2.75" customHeight="1" x14ac:dyDescent="0.2">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12.75" customHeight="1" x14ac:dyDescent="0.2">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12.75" customHeight="1" x14ac:dyDescent="0.2">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12.75" customHeight="1" x14ac:dyDescent="0.2">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12.75" customHeight="1" x14ac:dyDescent="0.2">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2.75" customHeight="1" x14ac:dyDescent="0.2">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12.75" customHeight="1" x14ac:dyDescent="0.2">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12.75" customHeight="1" x14ac:dyDescent="0.2">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12.75" customHeight="1" x14ac:dyDescent="0.2">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2.75" customHeight="1" x14ac:dyDescent="0.2">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12.75" customHeight="1" x14ac:dyDescent="0.2">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12.75" customHeight="1" x14ac:dyDescent="0.2">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12.75" customHeight="1" x14ac:dyDescent="0.2">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12.75" customHeight="1" x14ac:dyDescent="0.2">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12.75" customHeight="1" x14ac:dyDescent="0.2">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12.75" customHeight="1" x14ac:dyDescent="0.2">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2.75" customHeight="1" x14ac:dyDescent="0.2">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12.75" customHeight="1" x14ac:dyDescent="0.2">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12.75" customHeight="1" x14ac:dyDescent="0.2">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12.75" customHeight="1" x14ac:dyDescent="0.2">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12.75" customHeight="1" x14ac:dyDescent="0.2">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12.75" customHeight="1" x14ac:dyDescent="0.2">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12.75" customHeight="1" x14ac:dyDescent="0.2">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2.75" customHeight="1" x14ac:dyDescent="0.2">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12.75" customHeight="1" x14ac:dyDescent="0.2">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12.75" customHeight="1" x14ac:dyDescent="0.2">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2.75" customHeight="1" x14ac:dyDescent="0.2">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12.75" customHeight="1" x14ac:dyDescent="0.2">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2.75" customHeight="1" x14ac:dyDescent="0.2">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12.75" customHeight="1" x14ac:dyDescent="0.2">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12.75" customHeight="1" x14ac:dyDescent="0.2">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12.75" customHeight="1" x14ac:dyDescent="0.2">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12.75" customHeight="1" x14ac:dyDescent="0.2">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12.75" customHeight="1" x14ac:dyDescent="0.2">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2.75" customHeight="1" x14ac:dyDescent="0.2">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12.75" customHeight="1" x14ac:dyDescent="0.2">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12.75" customHeight="1" x14ac:dyDescent="0.2">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12.75" customHeight="1" x14ac:dyDescent="0.2">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12.75" customHeight="1" x14ac:dyDescent="0.2">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12.75" customHeight="1" x14ac:dyDescent="0.2">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12.75" customHeight="1" x14ac:dyDescent="0.2">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12.75" customHeight="1" x14ac:dyDescent="0.2">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12.75" customHeight="1" x14ac:dyDescent="0.2">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12.75" customHeight="1" x14ac:dyDescent="0.2">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12.75" customHeight="1" x14ac:dyDescent="0.2">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12.75" customHeight="1" x14ac:dyDescent="0.2">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12.75" customHeight="1" x14ac:dyDescent="0.2">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12.75" customHeight="1" x14ac:dyDescent="0.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12.75" customHeight="1" x14ac:dyDescent="0.2">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12.75" customHeight="1" x14ac:dyDescent="0.2">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12.75" customHeight="1" x14ac:dyDescent="0.2">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12.75" customHeight="1" x14ac:dyDescent="0.2">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2.75" customHeight="1" x14ac:dyDescent="0.2">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2.75" customHeight="1" x14ac:dyDescent="0.2">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12.75" customHeight="1" x14ac:dyDescent="0.2">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12.75" customHeight="1" x14ac:dyDescent="0.2">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12.75" customHeight="1" x14ac:dyDescent="0.2">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12.75" customHeight="1" x14ac:dyDescent="0.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12.75" customHeight="1" x14ac:dyDescent="0.2">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12.75" customHeight="1" x14ac:dyDescent="0.2">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2.75" customHeight="1" x14ac:dyDescent="0.2">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2.75" customHeight="1" x14ac:dyDescent="0.2">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2.75" customHeight="1" x14ac:dyDescent="0.2">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12.75" customHeight="1" x14ac:dyDescent="0.2">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2.75" customHeight="1" x14ac:dyDescent="0.2">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2.75" customHeight="1" x14ac:dyDescent="0.2">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2.75" customHeight="1" x14ac:dyDescent="0.2">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2.75" customHeight="1" x14ac:dyDescent="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2.75" customHeight="1" x14ac:dyDescent="0.2">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2.75" customHeight="1" x14ac:dyDescent="0.2">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2.75" customHeight="1" x14ac:dyDescent="0.2">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2.75" customHeight="1" x14ac:dyDescent="0.2">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2.75" customHeight="1" x14ac:dyDescent="0.2">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2.75" customHeight="1" x14ac:dyDescent="0.2">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2.75" customHeight="1" x14ac:dyDescent="0.2">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2.75" customHeight="1" x14ac:dyDescent="0.2">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2.75" customHeight="1" x14ac:dyDescent="0.2">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2.75" customHeight="1" x14ac:dyDescent="0.2">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2.75" customHeight="1" x14ac:dyDescent="0.2">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2.75" customHeight="1" x14ac:dyDescent="0.2">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2.75" customHeight="1" x14ac:dyDescent="0.2">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2.75" customHeight="1" x14ac:dyDescent="0.2">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2.75" customHeight="1" x14ac:dyDescent="0.2">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2.75" customHeight="1" x14ac:dyDescent="0.2">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2.75" customHeight="1" x14ac:dyDescent="0.2">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2.75" customHeight="1" x14ac:dyDescent="0.2">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2.75" customHeight="1" x14ac:dyDescent="0.2">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2.75" customHeight="1" x14ac:dyDescent="0.2">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2.75" customHeight="1" x14ac:dyDescent="0.2">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2.75" customHeight="1" x14ac:dyDescent="0.2">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2.75" customHeight="1" x14ac:dyDescent="0.2">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2.75" customHeight="1" x14ac:dyDescent="0.2">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2.75" customHeight="1" x14ac:dyDescent="0.2">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2.75" customHeight="1" x14ac:dyDescent="0.2">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2.75" customHeight="1" x14ac:dyDescent="0.2">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2.75" customHeight="1" x14ac:dyDescent="0.2">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2.75" customHeight="1" x14ac:dyDescent="0.2">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2.75" customHeight="1" x14ac:dyDescent="0.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2.75" customHeight="1" x14ac:dyDescent="0.2">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2.75" customHeight="1" x14ac:dyDescent="0.2">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2.75" customHeight="1" x14ac:dyDescent="0.2">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2.75" customHeight="1" x14ac:dyDescent="0.2">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2.75" customHeight="1" x14ac:dyDescent="0.2">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2.75" customHeight="1" x14ac:dyDescent="0.2">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2.75" customHeight="1" x14ac:dyDescent="0.2">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2.75" customHeight="1" x14ac:dyDescent="0.2">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2.75" customHeight="1" x14ac:dyDescent="0.2">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2.75" customHeight="1" x14ac:dyDescent="0.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2.75" customHeight="1" x14ac:dyDescent="0.2">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2.75" customHeight="1"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2.75" customHeight="1" x14ac:dyDescent="0.2">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2.75" customHeight="1" x14ac:dyDescent="0.2">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2.75" customHeight="1" x14ac:dyDescent="0.2">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2.75" customHeight="1" x14ac:dyDescent="0.2">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2.75" customHeight="1" x14ac:dyDescent="0.2">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2.75" customHeight="1" x14ac:dyDescent="0.2">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2.75" customHeight="1" x14ac:dyDescent="0.2">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2.75" customHeight="1" x14ac:dyDescent="0.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2.75" customHeight="1" x14ac:dyDescent="0.2">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2.75" customHeight="1" x14ac:dyDescent="0.2">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2.75" customHeight="1" x14ac:dyDescent="0.2">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2.75" customHeight="1" x14ac:dyDescent="0.2">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2.75" customHeight="1" x14ac:dyDescent="0.2">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2.75" customHeight="1" x14ac:dyDescent="0.2">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2.75" customHeight="1" x14ac:dyDescent="0.2">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2.75" customHeight="1" x14ac:dyDescent="0.2">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2.75" customHeight="1" x14ac:dyDescent="0.2">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2.75" customHeight="1" x14ac:dyDescent="0.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2.75" customHeight="1" x14ac:dyDescent="0.2">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2.75" customHeight="1" x14ac:dyDescent="0.2">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2.75" customHeight="1" x14ac:dyDescent="0.2">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2.75" customHeight="1" x14ac:dyDescent="0.2">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2.75" customHeight="1" x14ac:dyDescent="0.2">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2.75" customHeight="1" x14ac:dyDescent="0.2">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2.75" customHeight="1" x14ac:dyDescent="0.2">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2.75" customHeight="1" x14ac:dyDescent="0.2">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2.75" customHeight="1" x14ac:dyDescent="0.2">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2.75" customHeight="1" x14ac:dyDescent="0.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2.75" customHeight="1" x14ac:dyDescent="0.2">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2.75" customHeight="1" x14ac:dyDescent="0.2">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2.75" customHeight="1" x14ac:dyDescent="0.2">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2.75" customHeight="1" x14ac:dyDescent="0.2">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2.75" customHeight="1" x14ac:dyDescent="0.2">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2.75" customHeight="1" x14ac:dyDescent="0.2">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2.75" customHeight="1" x14ac:dyDescent="0.2">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2.75" customHeight="1" x14ac:dyDescent="0.2">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2.75" customHeight="1" x14ac:dyDescent="0.2">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2.75" customHeight="1" x14ac:dyDescent="0.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2.75" customHeight="1" x14ac:dyDescent="0.2">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2.75" customHeight="1" x14ac:dyDescent="0.2">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2.75" customHeight="1" x14ac:dyDescent="0.2">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2.75" customHeight="1" x14ac:dyDescent="0.2">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2.75" customHeight="1" x14ac:dyDescent="0.2">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2.75" customHeight="1" x14ac:dyDescent="0.2">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2.75" customHeight="1" x14ac:dyDescent="0.2">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2.75" customHeight="1" x14ac:dyDescent="0.2">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2.75" customHeight="1" x14ac:dyDescent="0.2">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2.75" customHeight="1" x14ac:dyDescent="0.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2.75" customHeight="1" x14ac:dyDescent="0.2">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2.75" customHeight="1" x14ac:dyDescent="0.2">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2.75" customHeight="1" x14ac:dyDescent="0.2">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2.75" customHeight="1" x14ac:dyDescent="0.2">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2.75" customHeight="1" x14ac:dyDescent="0.2">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2.75" customHeight="1" x14ac:dyDescent="0.2">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2.75" customHeight="1" x14ac:dyDescent="0.2">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2.75" customHeight="1" x14ac:dyDescent="0.2">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2.75" customHeight="1" x14ac:dyDescent="0.2">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2.75" customHeight="1" x14ac:dyDescent="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2.75" customHeight="1" x14ac:dyDescent="0.2">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2.75" customHeight="1" x14ac:dyDescent="0.2">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2.75" customHeight="1" x14ac:dyDescent="0.2">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2.75" customHeight="1" x14ac:dyDescent="0.2">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2.75" customHeight="1" x14ac:dyDescent="0.2">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2.75" customHeight="1" x14ac:dyDescent="0.2">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2.75" customHeight="1" x14ac:dyDescent="0.2">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2.75" customHeight="1" x14ac:dyDescent="0.2">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2.75" customHeight="1" x14ac:dyDescent="0.2">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2.75" customHeight="1" x14ac:dyDescent="0.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2.75" customHeight="1" x14ac:dyDescent="0.2">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2.75" customHeight="1" x14ac:dyDescent="0.2">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2.75" customHeight="1" x14ac:dyDescent="0.2">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2.75" customHeight="1" x14ac:dyDescent="0.2">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2.75" customHeight="1" x14ac:dyDescent="0.2">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2.75" customHeight="1" x14ac:dyDescent="0.2">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2.75" customHeight="1" x14ac:dyDescent="0.2">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2.75" customHeight="1" x14ac:dyDescent="0.2">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2.75" customHeight="1" x14ac:dyDescent="0.2">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2.75" customHeight="1" x14ac:dyDescent="0.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2.75" customHeight="1" x14ac:dyDescent="0.2">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2.75" customHeight="1" x14ac:dyDescent="0.2">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2.75" customHeight="1" x14ac:dyDescent="0.2">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2.75" customHeight="1" x14ac:dyDescent="0.2">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2.75" customHeight="1" x14ac:dyDescent="0.2">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2.75" customHeight="1" x14ac:dyDescent="0.2">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2.75" customHeight="1" x14ac:dyDescent="0.2">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2.75" customHeight="1" x14ac:dyDescent="0.2">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2.75" customHeight="1" x14ac:dyDescent="0.2">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2.75" customHeight="1" x14ac:dyDescent="0.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2.75" customHeight="1" x14ac:dyDescent="0.2">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2.75" customHeight="1" x14ac:dyDescent="0.2">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2.75" customHeight="1" x14ac:dyDescent="0.2">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2.75" customHeight="1" x14ac:dyDescent="0.2">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2.75" customHeight="1" x14ac:dyDescent="0.2">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2.75" customHeight="1" x14ac:dyDescent="0.2">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2.75" customHeight="1" x14ac:dyDescent="0.2">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2.75" customHeight="1" x14ac:dyDescent="0.2">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2.75" customHeight="1" x14ac:dyDescent="0.2">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2.75" customHeight="1" x14ac:dyDescent="0.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2.75" customHeight="1" x14ac:dyDescent="0.2">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2.75" customHeight="1" x14ac:dyDescent="0.2">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2.75" customHeight="1" x14ac:dyDescent="0.2">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2.75" customHeight="1" x14ac:dyDescent="0.2">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2.75" customHeight="1" x14ac:dyDescent="0.2">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2.75" customHeight="1" x14ac:dyDescent="0.2">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2.75" customHeight="1" x14ac:dyDescent="0.2">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2.75" customHeight="1" x14ac:dyDescent="0.2">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2.75" customHeight="1" x14ac:dyDescent="0.2">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2.75" customHeight="1" x14ac:dyDescent="0.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2.75" customHeight="1" x14ac:dyDescent="0.2">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2.75" customHeight="1" x14ac:dyDescent="0.2">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2.75" customHeight="1" x14ac:dyDescent="0.2">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2.75" customHeight="1" x14ac:dyDescent="0.2">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2.75" customHeight="1" x14ac:dyDescent="0.2">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2.75" customHeight="1" x14ac:dyDescent="0.2">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2.75" customHeight="1" x14ac:dyDescent="0.2">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2.75" customHeight="1" x14ac:dyDescent="0.2">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2.75" customHeight="1" x14ac:dyDescent="0.2">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2.75" customHeight="1" x14ac:dyDescent="0.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2.75" customHeight="1" x14ac:dyDescent="0.2">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2.75" customHeight="1" x14ac:dyDescent="0.2">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2.75" customHeight="1" x14ac:dyDescent="0.2">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2.75" customHeight="1" x14ac:dyDescent="0.2">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2.75" customHeight="1" x14ac:dyDescent="0.2">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2.75" customHeight="1" x14ac:dyDescent="0.2">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2.75" customHeight="1" x14ac:dyDescent="0.2">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2.75" customHeight="1" x14ac:dyDescent="0.2">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2.75" customHeight="1" x14ac:dyDescent="0.2">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2.75" customHeight="1" x14ac:dyDescent="0.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2.75" customHeight="1" x14ac:dyDescent="0.2">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2.75" customHeight="1" x14ac:dyDescent="0.2">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2.75" customHeight="1" x14ac:dyDescent="0.2">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2.75" customHeight="1" x14ac:dyDescent="0.2">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2.75" customHeight="1" x14ac:dyDescent="0.2">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2.75" customHeight="1" x14ac:dyDescent="0.2">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2.75" customHeight="1" x14ac:dyDescent="0.2">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2.75" customHeight="1" x14ac:dyDescent="0.2">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2.75" customHeight="1" x14ac:dyDescent="0.2">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2.75" customHeight="1" x14ac:dyDescent="0.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2.75" customHeight="1" x14ac:dyDescent="0.2">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2.75" customHeight="1" x14ac:dyDescent="0.2">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2.75" customHeight="1" x14ac:dyDescent="0.2">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2.75" customHeight="1" x14ac:dyDescent="0.2">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2.75" customHeight="1" x14ac:dyDescent="0.2">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2.75" customHeight="1" x14ac:dyDescent="0.2">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2.75" customHeight="1" x14ac:dyDescent="0.2">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2.75" customHeight="1" x14ac:dyDescent="0.2">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2.75" customHeight="1" x14ac:dyDescent="0.2">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2.75" customHeight="1" x14ac:dyDescent="0.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2.75" customHeight="1" x14ac:dyDescent="0.2">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2.75" customHeight="1" x14ac:dyDescent="0.2">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2.75" customHeight="1" x14ac:dyDescent="0.2">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2.75" customHeight="1" x14ac:dyDescent="0.2">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2.75" customHeight="1" x14ac:dyDescent="0.2">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2.75" customHeight="1" x14ac:dyDescent="0.2">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2.75" customHeight="1" x14ac:dyDescent="0.2">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2.75" customHeight="1" x14ac:dyDescent="0.2">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2.75" customHeight="1" x14ac:dyDescent="0.2">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2.75" customHeight="1" x14ac:dyDescent="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2.75" customHeight="1" x14ac:dyDescent="0.2">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2.75" customHeight="1" x14ac:dyDescent="0.2">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2.75" customHeight="1" x14ac:dyDescent="0.2">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2.75" customHeight="1" x14ac:dyDescent="0.2">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2.75" customHeight="1" x14ac:dyDescent="0.2">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2.75" customHeight="1" x14ac:dyDescent="0.2">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2.75" customHeight="1" x14ac:dyDescent="0.2">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2.75" customHeight="1" x14ac:dyDescent="0.2">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2.75" customHeight="1" x14ac:dyDescent="0.2">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2.75" customHeight="1" x14ac:dyDescent="0.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2.75" customHeight="1" x14ac:dyDescent="0.2">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2.75" customHeight="1" x14ac:dyDescent="0.2">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2.75" customHeight="1" x14ac:dyDescent="0.2">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2.75" customHeight="1" x14ac:dyDescent="0.2">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2.75" customHeight="1" x14ac:dyDescent="0.2">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2.75" customHeight="1" x14ac:dyDescent="0.2">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2.75" customHeight="1" x14ac:dyDescent="0.2">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2.75" customHeight="1" x14ac:dyDescent="0.2">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2.75" customHeight="1" x14ac:dyDescent="0.2">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2.75" customHeight="1" x14ac:dyDescent="0.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2.75" customHeight="1" x14ac:dyDescent="0.2">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2.75" customHeight="1" x14ac:dyDescent="0.2">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2.75" customHeight="1" x14ac:dyDescent="0.2">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2.75" customHeight="1" x14ac:dyDescent="0.2">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2.75" customHeight="1" x14ac:dyDescent="0.2">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2.75" customHeight="1" x14ac:dyDescent="0.2">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2.75" customHeight="1" x14ac:dyDescent="0.2">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2.75" customHeight="1" x14ac:dyDescent="0.2">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2.75" customHeight="1" x14ac:dyDescent="0.2">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2.75" customHeight="1" x14ac:dyDescent="0.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2.75" customHeight="1" x14ac:dyDescent="0.2">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2.75" customHeight="1" x14ac:dyDescent="0.2">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2.75" customHeight="1" x14ac:dyDescent="0.2">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2.75" customHeight="1" x14ac:dyDescent="0.2">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2.75" customHeight="1" x14ac:dyDescent="0.2">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2.75" customHeight="1" x14ac:dyDescent="0.2">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2.75" customHeight="1" x14ac:dyDescent="0.2">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2.75" customHeight="1" x14ac:dyDescent="0.2">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2.75" customHeight="1" x14ac:dyDescent="0.2">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2.75" customHeight="1" x14ac:dyDescent="0.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2.75" customHeight="1" x14ac:dyDescent="0.2">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2.75" customHeight="1" x14ac:dyDescent="0.2">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2.75" customHeight="1" x14ac:dyDescent="0.2">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2.75" customHeight="1" x14ac:dyDescent="0.2">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2.75" customHeight="1" x14ac:dyDescent="0.2">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2.75" customHeight="1" x14ac:dyDescent="0.2">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2.75" customHeight="1" x14ac:dyDescent="0.2">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2.75" customHeight="1" x14ac:dyDescent="0.2">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2.75" customHeight="1" x14ac:dyDescent="0.2">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2.75" customHeight="1" x14ac:dyDescent="0.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2.75" customHeight="1" x14ac:dyDescent="0.2">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2.75" customHeight="1" x14ac:dyDescent="0.2">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2.75" customHeight="1" x14ac:dyDescent="0.2">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2.75" customHeight="1" x14ac:dyDescent="0.2">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2.75" customHeight="1" x14ac:dyDescent="0.2">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2.75" customHeight="1" x14ac:dyDescent="0.2">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2.75" customHeight="1" x14ac:dyDescent="0.2">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2.75" customHeight="1" x14ac:dyDescent="0.2">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2.75" customHeight="1" x14ac:dyDescent="0.2">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2.75" customHeight="1" x14ac:dyDescent="0.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2.75" customHeight="1" x14ac:dyDescent="0.2">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2.75" customHeight="1" x14ac:dyDescent="0.2">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2.75" customHeight="1" x14ac:dyDescent="0.2">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2.75" customHeight="1" x14ac:dyDescent="0.2">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2.75" customHeight="1" x14ac:dyDescent="0.2">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2.75" customHeight="1" x14ac:dyDescent="0.2">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2.75" customHeight="1" x14ac:dyDescent="0.2">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2.75" customHeight="1" x14ac:dyDescent="0.2">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2.75" customHeight="1" x14ac:dyDescent="0.2">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2.75" customHeight="1" x14ac:dyDescent="0.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2.75" customHeight="1" x14ac:dyDescent="0.2">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2.75" customHeight="1" x14ac:dyDescent="0.2">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2.75" customHeight="1" x14ac:dyDescent="0.2">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2.75" customHeight="1" x14ac:dyDescent="0.2">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2.75" customHeight="1" x14ac:dyDescent="0.2">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2.75" customHeight="1" x14ac:dyDescent="0.2">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2.75" customHeight="1" x14ac:dyDescent="0.2">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2.75" customHeight="1" x14ac:dyDescent="0.2">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2.75" customHeight="1" x14ac:dyDescent="0.2">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2.75" customHeight="1" x14ac:dyDescent="0.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2.75" customHeight="1" x14ac:dyDescent="0.2">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2.75" customHeight="1" x14ac:dyDescent="0.2">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2.75" customHeight="1" x14ac:dyDescent="0.2">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2.75" customHeight="1" x14ac:dyDescent="0.2">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2.75" customHeight="1" x14ac:dyDescent="0.2">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2.75" customHeight="1" x14ac:dyDescent="0.2">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2.75" customHeight="1" x14ac:dyDescent="0.2">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2.75" customHeight="1" x14ac:dyDescent="0.2">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2.75" customHeight="1" x14ac:dyDescent="0.2">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2.75" customHeight="1" x14ac:dyDescent="0.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2.75" customHeight="1" x14ac:dyDescent="0.2">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2.75" customHeight="1" x14ac:dyDescent="0.2">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2.75" customHeight="1" x14ac:dyDescent="0.2">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2.75" customHeight="1" x14ac:dyDescent="0.2">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2.75" customHeight="1" x14ac:dyDescent="0.2">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2.75" customHeight="1" x14ac:dyDescent="0.2">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2.75" customHeight="1" x14ac:dyDescent="0.2">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2.75" customHeight="1" x14ac:dyDescent="0.2">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2.75" customHeight="1" x14ac:dyDescent="0.2">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2.75" customHeight="1" x14ac:dyDescent="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2.75" customHeight="1" x14ac:dyDescent="0.2">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2.75" customHeight="1" x14ac:dyDescent="0.2">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2.75" customHeight="1" x14ac:dyDescent="0.2">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2.75" customHeight="1" x14ac:dyDescent="0.2">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2.75" customHeight="1" x14ac:dyDescent="0.2">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2.75" customHeight="1" x14ac:dyDescent="0.2">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2.75" customHeight="1" x14ac:dyDescent="0.2">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2.75" customHeight="1" x14ac:dyDescent="0.2">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2.75" customHeight="1" x14ac:dyDescent="0.2">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2.75" customHeight="1" x14ac:dyDescent="0.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2.75" customHeight="1" x14ac:dyDescent="0.2">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2.75" customHeight="1" x14ac:dyDescent="0.2">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2.75" customHeight="1" x14ac:dyDescent="0.2">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2.75" customHeight="1" x14ac:dyDescent="0.2">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2.75" customHeight="1" x14ac:dyDescent="0.2">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2.75" customHeight="1" x14ac:dyDescent="0.2">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2.75" customHeight="1" x14ac:dyDescent="0.2">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2.75" customHeight="1" x14ac:dyDescent="0.2">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2.75" customHeight="1" x14ac:dyDescent="0.2">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2.75" customHeight="1" x14ac:dyDescent="0.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2.75" customHeight="1" x14ac:dyDescent="0.2">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2.75" customHeight="1" x14ac:dyDescent="0.2">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2.75" customHeight="1" x14ac:dyDescent="0.2">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2.75" customHeight="1" x14ac:dyDescent="0.2">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2.75" customHeight="1" x14ac:dyDescent="0.2">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2.75" customHeight="1" x14ac:dyDescent="0.2">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2.75" customHeight="1" x14ac:dyDescent="0.2">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2.75" customHeight="1" x14ac:dyDescent="0.2">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2.75" customHeight="1" x14ac:dyDescent="0.2">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2.75" customHeight="1" x14ac:dyDescent="0.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2.75" customHeight="1" x14ac:dyDescent="0.2">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2.75" customHeight="1" x14ac:dyDescent="0.2">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2.75" customHeight="1" x14ac:dyDescent="0.2">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2.75" customHeight="1" x14ac:dyDescent="0.2">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2.75" customHeight="1" x14ac:dyDescent="0.2">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2.75" customHeight="1" x14ac:dyDescent="0.2">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2.75" customHeight="1" x14ac:dyDescent="0.2">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2.75" customHeight="1" x14ac:dyDescent="0.2">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2.75" customHeight="1" x14ac:dyDescent="0.2">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2.75" customHeight="1" x14ac:dyDescent="0.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2.75" customHeight="1" x14ac:dyDescent="0.2">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2.75" customHeight="1" x14ac:dyDescent="0.2">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2.75" customHeight="1" x14ac:dyDescent="0.2">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2.75" customHeight="1" x14ac:dyDescent="0.2">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2.75" customHeight="1" x14ac:dyDescent="0.2">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2.75" customHeight="1" x14ac:dyDescent="0.2">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2.75" customHeight="1" x14ac:dyDescent="0.2">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2.75" customHeight="1" x14ac:dyDescent="0.2">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2.75" customHeight="1" x14ac:dyDescent="0.2">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2.75" customHeight="1" x14ac:dyDescent="0.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2.75" customHeight="1" x14ac:dyDescent="0.2">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2.75" customHeight="1" x14ac:dyDescent="0.2">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2.75" customHeight="1" x14ac:dyDescent="0.2">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2.75" customHeight="1" x14ac:dyDescent="0.2">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2.75" customHeight="1" x14ac:dyDescent="0.2">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2.75" customHeight="1" x14ac:dyDescent="0.2">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2.75" customHeight="1" x14ac:dyDescent="0.2">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2.75" customHeight="1" x14ac:dyDescent="0.2">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2.75" customHeight="1" x14ac:dyDescent="0.2">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2.75" customHeight="1" x14ac:dyDescent="0.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2.75" customHeight="1" x14ac:dyDescent="0.2">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2.75" customHeight="1" x14ac:dyDescent="0.2">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2.75" customHeight="1" x14ac:dyDescent="0.2">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2.75" customHeight="1" x14ac:dyDescent="0.2">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2.75" customHeight="1" x14ac:dyDescent="0.2">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2.75" customHeight="1" x14ac:dyDescent="0.2">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2.75" customHeight="1" x14ac:dyDescent="0.2">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2.75" customHeight="1" x14ac:dyDescent="0.2">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2.75" customHeight="1" x14ac:dyDescent="0.2">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2.75" customHeight="1" x14ac:dyDescent="0.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2.75" customHeight="1" x14ac:dyDescent="0.2">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2.75" customHeight="1" x14ac:dyDescent="0.2">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2.75" customHeight="1" x14ac:dyDescent="0.2">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2.75" customHeight="1" x14ac:dyDescent="0.2">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2.75" customHeight="1" x14ac:dyDescent="0.2">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2.75" customHeight="1" x14ac:dyDescent="0.2">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2.75" customHeight="1" x14ac:dyDescent="0.2">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2.75" customHeight="1" x14ac:dyDescent="0.2">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2.75" customHeight="1" x14ac:dyDescent="0.2">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2.75" customHeight="1" x14ac:dyDescent="0.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2.75" customHeight="1" x14ac:dyDescent="0.2">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2.75" customHeight="1" x14ac:dyDescent="0.2">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2.75" customHeight="1" x14ac:dyDescent="0.2">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2.75" customHeight="1" x14ac:dyDescent="0.2">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2.75" customHeight="1" x14ac:dyDescent="0.2">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2.75" customHeight="1" x14ac:dyDescent="0.2">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2.75" customHeight="1" x14ac:dyDescent="0.2">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2.75" customHeight="1" x14ac:dyDescent="0.2">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2.75" customHeight="1" x14ac:dyDescent="0.2">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2.75" customHeight="1" x14ac:dyDescent="0.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2.75" customHeight="1" x14ac:dyDescent="0.2">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2.75" customHeight="1" x14ac:dyDescent="0.2">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2.75" customHeight="1" x14ac:dyDescent="0.2">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2.75" customHeight="1" x14ac:dyDescent="0.2">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2.75" customHeight="1" x14ac:dyDescent="0.2">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2.75" customHeight="1" x14ac:dyDescent="0.2">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2.75" customHeight="1" x14ac:dyDescent="0.2">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2.75" customHeight="1" x14ac:dyDescent="0.2">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2.75" customHeight="1" x14ac:dyDescent="0.2">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2.75" customHeight="1" x14ac:dyDescent="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2.75" customHeight="1" x14ac:dyDescent="0.2">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2.75" customHeight="1" x14ac:dyDescent="0.2">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2.75" customHeight="1" x14ac:dyDescent="0.2">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2.75" customHeight="1" x14ac:dyDescent="0.2">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2.75" customHeight="1" x14ac:dyDescent="0.2">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2.75" customHeight="1" x14ac:dyDescent="0.2">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2.75" customHeight="1" x14ac:dyDescent="0.2">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2.75" customHeight="1" x14ac:dyDescent="0.2">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2.75" customHeight="1" x14ac:dyDescent="0.2">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2.75" customHeight="1" x14ac:dyDescent="0.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2.75" customHeight="1" x14ac:dyDescent="0.2">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2.75" customHeight="1" x14ac:dyDescent="0.2">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2.75" customHeight="1" x14ac:dyDescent="0.2">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2.75" customHeight="1" x14ac:dyDescent="0.2">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2.75" customHeight="1" x14ac:dyDescent="0.2">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2.75" customHeight="1" x14ac:dyDescent="0.2">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2.75" customHeight="1" x14ac:dyDescent="0.2">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2.75" customHeight="1" x14ac:dyDescent="0.2">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2.75" customHeight="1" x14ac:dyDescent="0.2">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2.75" customHeight="1" x14ac:dyDescent="0.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2.75" customHeight="1" x14ac:dyDescent="0.2">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2.75" customHeight="1" x14ac:dyDescent="0.2">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2.75" customHeight="1" x14ac:dyDescent="0.2">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2.75" customHeight="1" x14ac:dyDescent="0.2">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2.75" customHeight="1" x14ac:dyDescent="0.2">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2.75" customHeight="1" x14ac:dyDescent="0.2">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2.75" customHeight="1" x14ac:dyDescent="0.2">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2.75" customHeight="1" x14ac:dyDescent="0.2">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2.75" customHeight="1" x14ac:dyDescent="0.2">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2.75" customHeight="1" x14ac:dyDescent="0.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2.75" customHeight="1" x14ac:dyDescent="0.2">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2.75" customHeight="1" x14ac:dyDescent="0.2">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2.75" customHeight="1" x14ac:dyDescent="0.2">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2.75" customHeight="1" x14ac:dyDescent="0.2">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2.75" customHeight="1" x14ac:dyDescent="0.2">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2.75" customHeight="1" x14ac:dyDescent="0.2">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2.75" customHeight="1" x14ac:dyDescent="0.2">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2.75" customHeight="1" x14ac:dyDescent="0.2">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2.75" customHeight="1" x14ac:dyDescent="0.2">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2.75" customHeight="1" x14ac:dyDescent="0.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2.75" customHeight="1" x14ac:dyDescent="0.2">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2.75" customHeight="1" x14ac:dyDescent="0.2">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2.75" customHeight="1" x14ac:dyDescent="0.2">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2.75" customHeight="1" x14ac:dyDescent="0.2">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2.75" customHeight="1" x14ac:dyDescent="0.2">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2.75" customHeight="1" x14ac:dyDescent="0.2">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2.75" customHeight="1" x14ac:dyDescent="0.2">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2.75" customHeight="1" x14ac:dyDescent="0.2">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2.75" customHeight="1" x14ac:dyDescent="0.2">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2.75" customHeight="1" x14ac:dyDescent="0.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2.75" customHeight="1" x14ac:dyDescent="0.2">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2.75" customHeight="1" x14ac:dyDescent="0.2">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2.75" customHeight="1" x14ac:dyDescent="0.2">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2.75" customHeight="1" x14ac:dyDescent="0.2">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2.75" customHeight="1" x14ac:dyDescent="0.2">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2.75" customHeight="1" x14ac:dyDescent="0.2">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2.75" customHeight="1" x14ac:dyDescent="0.2">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2.75" customHeight="1" x14ac:dyDescent="0.2">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2.75" customHeight="1" x14ac:dyDescent="0.2">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2.75" customHeight="1" x14ac:dyDescent="0.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2.75" customHeight="1" x14ac:dyDescent="0.2">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2.75" customHeight="1" x14ac:dyDescent="0.2">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2.75" customHeight="1" x14ac:dyDescent="0.2">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2.75" customHeight="1" x14ac:dyDescent="0.2">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2.75" customHeight="1" x14ac:dyDescent="0.2">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2.75" customHeight="1" x14ac:dyDescent="0.2">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2.75" customHeight="1" x14ac:dyDescent="0.2">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2.75" customHeight="1" x14ac:dyDescent="0.2">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2.75" customHeight="1" x14ac:dyDescent="0.2">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2.75" customHeight="1" x14ac:dyDescent="0.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2.75" customHeight="1" x14ac:dyDescent="0.2">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2.75" customHeight="1" x14ac:dyDescent="0.2">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2.75" customHeight="1" x14ac:dyDescent="0.2">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2.75" customHeight="1" x14ac:dyDescent="0.2">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2.75" customHeight="1" x14ac:dyDescent="0.2">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2.75" customHeight="1" x14ac:dyDescent="0.2">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2.75" customHeight="1" x14ac:dyDescent="0.2">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2.75" customHeight="1" x14ac:dyDescent="0.2">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2.75" customHeight="1" x14ac:dyDescent="0.2">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2.75" customHeight="1" x14ac:dyDescent="0.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2.75" customHeight="1" x14ac:dyDescent="0.2">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2.75" customHeight="1" x14ac:dyDescent="0.2">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2.75" customHeight="1" x14ac:dyDescent="0.2">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2.75" customHeight="1" x14ac:dyDescent="0.2">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2.75" customHeight="1" x14ac:dyDescent="0.2">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2.75" customHeight="1" x14ac:dyDescent="0.2">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2.75" customHeight="1" x14ac:dyDescent="0.2">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2.75" customHeight="1" x14ac:dyDescent="0.2">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2.75" customHeight="1" x14ac:dyDescent="0.2">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2.75" customHeight="1" x14ac:dyDescent="0.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2.75" customHeight="1" x14ac:dyDescent="0.2">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2.75" customHeight="1" x14ac:dyDescent="0.2">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2.75" customHeight="1" x14ac:dyDescent="0.2">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2.75" customHeight="1" x14ac:dyDescent="0.2">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2.75" customHeight="1" x14ac:dyDescent="0.2">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2.75" customHeight="1" x14ac:dyDescent="0.2">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2.75" customHeight="1" x14ac:dyDescent="0.2">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2.75" customHeight="1" x14ac:dyDescent="0.2">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2.75" customHeight="1" x14ac:dyDescent="0.2">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2.75" customHeight="1" x14ac:dyDescent="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2.75" customHeight="1" x14ac:dyDescent="0.2">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2.75" customHeight="1" x14ac:dyDescent="0.2">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2.75" customHeight="1" x14ac:dyDescent="0.2">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2.75" customHeight="1" x14ac:dyDescent="0.2">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2.75" customHeight="1" x14ac:dyDescent="0.2">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2.75" customHeight="1" x14ac:dyDescent="0.2">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2.75" customHeight="1" x14ac:dyDescent="0.2">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2.75" customHeight="1" x14ac:dyDescent="0.2">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2.75" customHeight="1" x14ac:dyDescent="0.2">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2.75" customHeight="1" x14ac:dyDescent="0.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2.75" customHeight="1" x14ac:dyDescent="0.2">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2.75" customHeight="1" x14ac:dyDescent="0.2">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2.75" customHeight="1" x14ac:dyDescent="0.2">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2.75" customHeight="1" x14ac:dyDescent="0.2">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2.75" customHeight="1" x14ac:dyDescent="0.2">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2.75" customHeight="1" x14ac:dyDescent="0.2">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2.75" customHeight="1" x14ac:dyDescent="0.2">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2.75" customHeight="1" x14ac:dyDescent="0.2">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2.75" customHeight="1" x14ac:dyDescent="0.2">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2.75" customHeight="1" x14ac:dyDescent="0.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2.75" customHeight="1" x14ac:dyDescent="0.2">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2.75" customHeight="1" x14ac:dyDescent="0.2">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2.75" customHeight="1" x14ac:dyDescent="0.2">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2.75" customHeight="1" x14ac:dyDescent="0.2">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2.75" customHeight="1" x14ac:dyDescent="0.2">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2.75" customHeight="1" x14ac:dyDescent="0.2">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2.75" customHeight="1" x14ac:dyDescent="0.2">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2.75" customHeight="1" x14ac:dyDescent="0.2">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2.75" customHeight="1" x14ac:dyDescent="0.2">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2.75" customHeight="1" x14ac:dyDescent="0.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2.75" customHeight="1" x14ac:dyDescent="0.2">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2.75" customHeight="1" x14ac:dyDescent="0.2">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2.75" customHeight="1" x14ac:dyDescent="0.2">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2.75" customHeight="1" x14ac:dyDescent="0.2">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2.75" customHeight="1" x14ac:dyDescent="0.2">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2.75" customHeight="1" x14ac:dyDescent="0.2">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2.75" customHeight="1" x14ac:dyDescent="0.2">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2.75" customHeight="1" x14ac:dyDescent="0.2">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2.75" customHeight="1" x14ac:dyDescent="0.2">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2.75" customHeight="1" x14ac:dyDescent="0.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2.75" customHeight="1" x14ac:dyDescent="0.2">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2.75" customHeight="1" x14ac:dyDescent="0.2">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2.75" customHeight="1" x14ac:dyDescent="0.2">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2.75" customHeight="1" x14ac:dyDescent="0.2">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2.75" customHeight="1" x14ac:dyDescent="0.2">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2.75" customHeight="1" x14ac:dyDescent="0.2">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2.75" customHeight="1" x14ac:dyDescent="0.2">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2.75" customHeight="1" x14ac:dyDescent="0.2">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2.75" customHeight="1" x14ac:dyDescent="0.2">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2.75" customHeight="1" x14ac:dyDescent="0.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2.75" customHeight="1" x14ac:dyDescent="0.2">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2.75" customHeight="1" x14ac:dyDescent="0.2">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2.75" customHeight="1" x14ac:dyDescent="0.2">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2.75" customHeight="1" x14ac:dyDescent="0.2">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2.75" customHeight="1" x14ac:dyDescent="0.2">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2.75" customHeight="1" x14ac:dyDescent="0.2">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2.75" customHeight="1" x14ac:dyDescent="0.2">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2.75" customHeight="1" x14ac:dyDescent="0.2">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2.75" customHeight="1" x14ac:dyDescent="0.2">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2.75" customHeight="1" x14ac:dyDescent="0.2">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2.75" customHeight="1" x14ac:dyDescent="0.2">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2.75" customHeight="1" x14ac:dyDescent="0.2">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2.75" customHeight="1" x14ac:dyDescent="0.2">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2.75" customHeight="1" x14ac:dyDescent="0.2">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2.75" customHeight="1" x14ac:dyDescent="0.2">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2.75" customHeight="1" x14ac:dyDescent="0.2">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2.75" customHeight="1" x14ac:dyDescent="0.2">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2.75" customHeight="1" x14ac:dyDescent="0.2">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2.75" customHeight="1" x14ac:dyDescent="0.2">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2.75" customHeight="1" x14ac:dyDescent="0.2">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2.75" customHeight="1" x14ac:dyDescent="0.2">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2.75" customHeight="1" x14ac:dyDescent="0.2">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2.75" customHeight="1" x14ac:dyDescent="0.2">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2.75" customHeight="1" x14ac:dyDescent="0.2">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2.75" customHeight="1" x14ac:dyDescent="0.2">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2.75" customHeight="1" x14ac:dyDescent="0.2">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2.75" customHeight="1" x14ac:dyDescent="0.2">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2.75" customHeight="1" x14ac:dyDescent="0.2">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2.75" customHeight="1" x14ac:dyDescent="0.2">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2.75" customHeight="1" x14ac:dyDescent="0.2">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2.75" customHeight="1" x14ac:dyDescent="0.2">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2.75" customHeight="1" x14ac:dyDescent="0.2">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2.75" customHeight="1" x14ac:dyDescent="0.2">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2.75" customHeight="1" x14ac:dyDescent="0.2">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2.75" customHeight="1" x14ac:dyDescent="0.2">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2.75" customHeight="1" x14ac:dyDescent="0.2">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2.75" customHeight="1" x14ac:dyDescent="0.2">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2.75" customHeight="1" x14ac:dyDescent="0.2">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2.75" customHeight="1" x14ac:dyDescent="0.2">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2.75" customHeight="1" x14ac:dyDescent="0.2">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2.75" customHeight="1" x14ac:dyDescent="0.2">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2.75" customHeight="1" x14ac:dyDescent="0.2">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2.75" customHeight="1" x14ac:dyDescent="0.2">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2.75" customHeight="1" x14ac:dyDescent="0.2">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2.75" customHeight="1" x14ac:dyDescent="0.2">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2.75" customHeight="1" x14ac:dyDescent="0.2">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2.75" customHeight="1" x14ac:dyDescent="0.2">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2.75" customHeight="1" x14ac:dyDescent="0.2">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2.75" customHeight="1" x14ac:dyDescent="0.2">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2.75" customHeight="1" x14ac:dyDescent="0.2">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2.75" customHeight="1" x14ac:dyDescent="0.2">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2.75" customHeight="1" x14ac:dyDescent="0.2">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2.75" customHeight="1" x14ac:dyDescent="0.2">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2.75" customHeight="1" x14ac:dyDescent="0.2">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2.75" customHeight="1" x14ac:dyDescent="0.2">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2.75" customHeight="1" x14ac:dyDescent="0.2">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2.75" customHeight="1" x14ac:dyDescent="0.2">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2.75" customHeight="1" x14ac:dyDescent="0.2">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2.75" customHeight="1" x14ac:dyDescent="0.2">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2.75" customHeight="1" x14ac:dyDescent="0.2">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2.75" customHeight="1" x14ac:dyDescent="0.2">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2.75" customHeight="1" x14ac:dyDescent="0.2">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2.75" customHeight="1" x14ac:dyDescent="0.2">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2.75" customHeight="1" x14ac:dyDescent="0.2">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2.75" customHeight="1" x14ac:dyDescent="0.2">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2.75" customHeight="1" x14ac:dyDescent="0.2">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2.75" customHeight="1" x14ac:dyDescent="0.2">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2.75" customHeight="1" x14ac:dyDescent="0.2">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2.75" customHeight="1" x14ac:dyDescent="0.2">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2.75" customHeight="1" x14ac:dyDescent="0.2">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2.75" customHeight="1" x14ac:dyDescent="0.2">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2.75" customHeight="1" x14ac:dyDescent="0.2">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2.75" customHeight="1" x14ac:dyDescent="0.2">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2.75" customHeight="1" x14ac:dyDescent="0.2">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2.75" customHeight="1" x14ac:dyDescent="0.2">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2.75" customHeight="1" x14ac:dyDescent="0.2">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2.75" customHeight="1" x14ac:dyDescent="0.2">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2.75" customHeight="1" x14ac:dyDescent="0.2">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2.75" customHeight="1" x14ac:dyDescent="0.2">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2.75" customHeight="1" x14ac:dyDescent="0.2">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2.75" customHeight="1" x14ac:dyDescent="0.2">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2.75" customHeight="1" x14ac:dyDescent="0.2">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2.75" customHeight="1" x14ac:dyDescent="0.2">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2.75" customHeight="1" x14ac:dyDescent="0.2">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2.75" customHeight="1" x14ac:dyDescent="0.2">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2.75" customHeight="1" x14ac:dyDescent="0.2">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2.75" customHeight="1" x14ac:dyDescent="0.2">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2.75" customHeight="1" x14ac:dyDescent="0.2">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2.75" customHeight="1" x14ac:dyDescent="0.2">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2.75" customHeight="1" x14ac:dyDescent="0.2">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2.75" customHeight="1" x14ac:dyDescent="0.2">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2.75" customHeight="1" x14ac:dyDescent="0.2">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2.75" customHeight="1" x14ac:dyDescent="0.2">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2.75" customHeight="1" x14ac:dyDescent="0.2">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2.75" customHeight="1" x14ac:dyDescent="0.2">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2.75" customHeight="1" x14ac:dyDescent="0.2">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2.75" customHeight="1" x14ac:dyDescent="0.2">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2.75" customHeight="1" x14ac:dyDescent="0.2">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2.75" customHeight="1" x14ac:dyDescent="0.2">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2.75" customHeight="1" x14ac:dyDescent="0.2">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2.75" customHeight="1" x14ac:dyDescent="0.2">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2.75" customHeight="1" x14ac:dyDescent="0.2">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2.75" customHeight="1" x14ac:dyDescent="0.2">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2.75" customHeight="1" x14ac:dyDescent="0.2">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2.75" customHeight="1" x14ac:dyDescent="0.2">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2.75" customHeight="1" x14ac:dyDescent="0.2">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2.75" customHeight="1" x14ac:dyDescent="0.2">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2.75" customHeight="1" x14ac:dyDescent="0.2">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2.75" customHeight="1" x14ac:dyDescent="0.2">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2.75" customHeight="1" x14ac:dyDescent="0.2">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2.75" customHeight="1" x14ac:dyDescent="0.2">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2.75" customHeight="1" x14ac:dyDescent="0.2">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2.75" customHeight="1" x14ac:dyDescent="0.2">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2.75" customHeight="1" x14ac:dyDescent="0.2">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2.75" customHeight="1" x14ac:dyDescent="0.2">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2.75" customHeight="1" x14ac:dyDescent="0.2">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2.75" customHeight="1" x14ac:dyDescent="0.2">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2.75" customHeight="1" x14ac:dyDescent="0.2">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2.75" customHeight="1" x14ac:dyDescent="0.2">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2.75" customHeight="1" x14ac:dyDescent="0.2">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2.75" customHeight="1" x14ac:dyDescent="0.2">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2.75" customHeight="1" x14ac:dyDescent="0.2">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2.75" customHeight="1" x14ac:dyDescent="0.2">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2.75" customHeight="1" x14ac:dyDescent="0.2">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2.75" customHeight="1" x14ac:dyDescent="0.2">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2.75" customHeight="1" x14ac:dyDescent="0.2">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2.75" customHeight="1" x14ac:dyDescent="0.2">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2.75" customHeight="1" x14ac:dyDescent="0.2">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2.75" customHeight="1" x14ac:dyDescent="0.2">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2.75" customHeight="1" x14ac:dyDescent="0.2">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2.75" customHeight="1" x14ac:dyDescent="0.2">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2.75" customHeight="1" x14ac:dyDescent="0.2">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2.75" customHeight="1" x14ac:dyDescent="0.2">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2.75" customHeight="1" x14ac:dyDescent="0.2">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2.75" customHeight="1" x14ac:dyDescent="0.2">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2.75" customHeight="1" x14ac:dyDescent="0.2">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2.75" customHeight="1" x14ac:dyDescent="0.2">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2.75" customHeight="1" x14ac:dyDescent="0.2">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2.75" customHeight="1" x14ac:dyDescent="0.2">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2.75" customHeight="1" x14ac:dyDescent="0.2">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2.75" customHeight="1" x14ac:dyDescent="0.2">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2.75" customHeight="1" x14ac:dyDescent="0.2">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2.75" customHeight="1" x14ac:dyDescent="0.2">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2.75" customHeight="1" x14ac:dyDescent="0.2">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2.75" customHeight="1" x14ac:dyDescent="0.2">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2.75" customHeight="1" x14ac:dyDescent="0.2">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2.75" customHeight="1" x14ac:dyDescent="0.2">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2.75" customHeight="1" x14ac:dyDescent="0.2">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2.75" customHeight="1" x14ac:dyDescent="0.2">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2.75" customHeight="1" x14ac:dyDescent="0.2">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2.75" customHeight="1" x14ac:dyDescent="0.2">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2.75" customHeight="1" x14ac:dyDescent="0.2">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2.75" customHeight="1" x14ac:dyDescent="0.2">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2.75" customHeight="1" x14ac:dyDescent="0.2">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2.75" customHeight="1" x14ac:dyDescent="0.2">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2.75" customHeight="1" x14ac:dyDescent="0.2">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2.75" customHeight="1" x14ac:dyDescent="0.2">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2.75" customHeight="1" x14ac:dyDescent="0.2">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2.75" customHeight="1" x14ac:dyDescent="0.2">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2.75" customHeight="1" x14ac:dyDescent="0.2">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2.75" customHeight="1" x14ac:dyDescent="0.2">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2.75" customHeight="1" x14ac:dyDescent="0.2">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2.75" customHeight="1" x14ac:dyDescent="0.2">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2.75" customHeight="1" x14ac:dyDescent="0.2">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2.75" customHeight="1" x14ac:dyDescent="0.2">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2.75" customHeight="1" x14ac:dyDescent="0.2">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2.75" customHeight="1" x14ac:dyDescent="0.2">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2.75" customHeight="1" x14ac:dyDescent="0.2">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2.75" customHeight="1" x14ac:dyDescent="0.2">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2.75" customHeight="1" x14ac:dyDescent="0.2">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2.75" customHeight="1" x14ac:dyDescent="0.2">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2.75" customHeight="1" x14ac:dyDescent="0.2">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2.75" customHeight="1" x14ac:dyDescent="0.2">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2.75" customHeight="1" x14ac:dyDescent="0.2">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2.75" customHeight="1" x14ac:dyDescent="0.2">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2.75" customHeight="1" x14ac:dyDescent="0.2">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2.75" customHeight="1" x14ac:dyDescent="0.2">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2.75" customHeight="1" x14ac:dyDescent="0.2">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2.75" customHeight="1" x14ac:dyDescent="0.2">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2.75" customHeight="1" x14ac:dyDescent="0.2">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2.75" customHeight="1" x14ac:dyDescent="0.2">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2.75" customHeight="1" x14ac:dyDescent="0.2">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2.75" customHeight="1" x14ac:dyDescent="0.2">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2.75" customHeight="1" x14ac:dyDescent="0.2">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2.75" customHeight="1" x14ac:dyDescent="0.2">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2.75" customHeight="1" x14ac:dyDescent="0.2">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2.75" customHeight="1" x14ac:dyDescent="0.2">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2.75" customHeight="1" x14ac:dyDescent="0.2">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2.75" customHeight="1" x14ac:dyDescent="0.2">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2.75" customHeight="1" x14ac:dyDescent="0.2">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2.75" customHeight="1" x14ac:dyDescent="0.2">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2.75" customHeight="1" x14ac:dyDescent="0.2">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2.75" customHeight="1" x14ac:dyDescent="0.2">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2.75" customHeight="1" x14ac:dyDescent="0.2">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2.75" customHeight="1" x14ac:dyDescent="0.2">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2.75" customHeight="1" x14ac:dyDescent="0.2">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2.75" customHeight="1" x14ac:dyDescent="0.2">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2.75" customHeight="1" x14ac:dyDescent="0.2">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2.75" customHeight="1" x14ac:dyDescent="0.2">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2.75" customHeight="1" x14ac:dyDescent="0.2">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2.75" customHeight="1" x14ac:dyDescent="0.2">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2.75" customHeight="1" x14ac:dyDescent="0.2">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2.75" customHeight="1" x14ac:dyDescent="0.2">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2.75" customHeight="1" x14ac:dyDescent="0.2">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2.75" customHeight="1" x14ac:dyDescent="0.2">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2.75" customHeight="1" x14ac:dyDescent="0.2">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2.75" customHeight="1" x14ac:dyDescent="0.2">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2.75" customHeight="1" x14ac:dyDescent="0.2">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2.75" customHeight="1" x14ac:dyDescent="0.2">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2.75" customHeight="1" x14ac:dyDescent="0.2">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2.75" customHeight="1" x14ac:dyDescent="0.2">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2.75" customHeight="1" x14ac:dyDescent="0.2">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2.75" customHeight="1" x14ac:dyDescent="0.2">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2.75" customHeight="1" x14ac:dyDescent="0.2">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2.75" customHeight="1" x14ac:dyDescent="0.2">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2.75" customHeight="1" x14ac:dyDescent="0.2">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2.75" customHeight="1" x14ac:dyDescent="0.2">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2.75" customHeight="1" x14ac:dyDescent="0.2">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2.75" customHeight="1" x14ac:dyDescent="0.2">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2.75" customHeight="1" x14ac:dyDescent="0.2">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2.75" customHeight="1" x14ac:dyDescent="0.2">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2.75" customHeight="1" x14ac:dyDescent="0.2">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2.75" customHeight="1" x14ac:dyDescent="0.2">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2.75" customHeight="1" x14ac:dyDescent="0.2">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2.75" customHeight="1" x14ac:dyDescent="0.2">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2.75" customHeight="1" x14ac:dyDescent="0.2">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2.75" customHeight="1" x14ac:dyDescent="0.2">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2.75" customHeight="1" x14ac:dyDescent="0.2">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2.75" customHeight="1" x14ac:dyDescent="0.2">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2.75" customHeight="1" x14ac:dyDescent="0.2">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2.75" customHeight="1" x14ac:dyDescent="0.2">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2.75" customHeight="1" x14ac:dyDescent="0.2">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2.75" customHeight="1" x14ac:dyDescent="0.2">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2.75" customHeight="1" x14ac:dyDescent="0.2">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2.75" customHeight="1" x14ac:dyDescent="0.2">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2.75" customHeight="1" x14ac:dyDescent="0.2">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2.75" customHeight="1" x14ac:dyDescent="0.2">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2.75" customHeight="1" x14ac:dyDescent="0.2">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2.75" customHeight="1" x14ac:dyDescent="0.2">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2.75" customHeight="1" x14ac:dyDescent="0.2">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2.75" customHeight="1" x14ac:dyDescent="0.2">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2.75" customHeight="1" x14ac:dyDescent="0.2">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2.75" customHeight="1" x14ac:dyDescent="0.2">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2.75" customHeight="1" x14ac:dyDescent="0.2">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2.75" customHeight="1" x14ac:dyDescent="0.2">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2.75" customHeight="1" x14ac:dyDescent="0.2">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2.75" customHeight="1" x14ac:dyDescent="0.2">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2.75" customHeight="1" x14ac:dyDescent="0.2">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Intructivo</vt:lpstr>
      <vt:lpstr>Mapa final</vt:lpstr>
      <vt:lpstr>Opciones Tratamiento</vt:lpstr>
      <vt:lpstr>Matriz Calor Inherente</vt:lpstr>
      <vt:lpstr>Matriz Calor Residual</vt:lpstr>
      <vt:lpstr>Tabla probabilidad</vt:lpstr>
      <vt:lpstr>Tabla Impacto</vt:lpstr>
      <vt:lpstr>Tabla Valoración controles</vt:lpstr>
      <vt:lpstr>Hoja1</vt:lpstr>
      <vt:lpstr>De_corrupción</vt:lpstr>
      <vt:lpstr>De_gestión</vt:lpstr>
      <vt:lpstr>De_seguridad_de_la_información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dcterms:created xsi:type="dcterms:W3CDTF">2020-03-24T23:12:47Z</dcterms:created>
  <dcterms:modified xsi:type="dcterms:W3CDTF">2024-09-24T20:38:27Z</dcterms:modified>
</cp:coreProperties>
</file>