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202300"/>
  <mc:AlternateContent xmlns:mc="http://schemas.openxmlformats.org/markup-compatibility/2006">
    <mc:Choice Requires="x15">
      <x15ac:absPath xmlns:x15ac="http://schemas.microsoft.com/office/spreadsheetml/2010/11/ac" url="https://d.docs.live.net/91f16a127d3eb837/Documents/SSF/CONTRATO 2025/EJECUCION SSF 2025/MAPAS DE RIESFGO/MAPAS DE RIESGOS 2025/"/>
    </mc:Choice>
  </mc:AlternateContent>
  <xr:revisionPtr revIDLastSave="0" documentId="8_{E41F3353-C5C4-B140-B25C-4038C78C6166}" xr6:coauthVersionLast="47" xr6:coauthVersionMax="47" xr10:uidLastSave="{00000000-0000-0000-0000-000000000000}"/>
  <bookViews>
    <workbookView xWindow="0" yWindow="760" windowWidth="34200" windowHeight="21380" xr2:uid="{F5267A29-7E79-1047-84DD-802150D5DC0A}"/>
  </bookViews>
  <sheets>
    <sheet name="Hoja1" sheetId="1" r:id="rId1"/>
  </sheets>
  <externalReferences>
    <externalReference r:id="rId2"/>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5" i="1" l="1"/>
  <c r="AQ5" i="1"/>
  <c r="AO5" i="1"/>
  <c r="AN5" i="1"/>
  <c r="AT4" i="1"/>
  <c r="AQ4" i="1"/>
  <c r="AO4" i="1"/>
  <c r="AN4" i="1"/>
  <c r="L4" i="1"/>
  <c r="H4" i="1"/>
  <c r="AT3" i="1"/>
  <c r="AQ3" i="1"/>
  <c r="AO3" i="1"/>
  <c r="AN3" i="1"/>
  <c r="L3" i="1"/>
  <c r="H3" i="1"/>
  <c r="M3" i="1" l="1"/>
  <c r="AX3" i="1" s="1"/>
  <c r="M4" i="1"/>
  <c r="AX4" i="1" s="1"/>
  <c r="AZ4" i="1" l="1"/>
  <c r="AX5" i="1" s="1"/>
  <c r="AY4" i="1"/>
  <c r="AZ3" i="1"/>
  <c r="AY3" i="1"/>
  <c r="AZ5" i="1" l="1"/>
  <c r="AY5" i="1"/>
  <c r="O3" i="1" l="1"/>
  <c r="AI3" i="1" s="1"/>
  <c r="O4" i="1"/>
  <c r="AI4" i="1" s="1"/>
  <c r="AJ4" i="1" l="1"/>
  <c r="BB4" i="1" s="1"/>
  <c r="AK4" i="1"/>
  <c r="AJ3" i="1"/>
  <c r="BB3" i="1" s="1"/>
  <c r="BA3" i="1" s="1"/>
  <c r="BC3" i="1" s="1"/>
  <c r="AK3" i="1"/>
  <c r="BA4" i="1" l="1"/>
  <c r="BC4" i="1" s="1"/>
  <c r="BB5" i="1"/>
  <c r="BA5" i="1" s="1"/>
  <c r="BC5" i="1" s="1"/>
</calcChain>
</file>

<file path=xl/sharedStrings.xml><?xml version="1.0" encoding="utf-8"?>
<sst xmlns="http://schemas.openxmlformats.org/spreadsheetml/2006/main" count="104" uniqueCount="84">
  <si>
    <t xml:space="preserve">Referencia </t>
  </si>
  <si>
    <t>Proceso</t>
  </si>
  <si>
    <t>Impacto</t>
  </si>
  <si>
    <t>Tipo de Riesgo</t>
  </si>
  <si>
    <t>Activo de información</t>
  </si>
  <si>
    <t>Causa Inmediata / Amenaza S I</t>
  </si>
  <si>
    <t>Causa Raíz /  S I</t>
  </si>
  <si>
    <t>Descripción del Riesgo</t>
  </si>
  <si>
    <t>Clasificación del Riesgo</t>
  </si>
  <si>
    <t>¿Genera Interrupción?</t>
  </si>
  <si>
    <t>Frecuencia con la cual se realiza la actividad (PROMEDIO)</t>
  </si>
  <si>
    <t>Probabilidad Inherente</t>
  </si>
  <si>
    <t>%</t>
  </si>
  <si>
    <t>Criterios de impacto para riesgos de gestión y/o seguridad de la información</t>
  </si>
  <si>
    <t>Observación de criterio</t>
  </si>
  <si>
    <t>CRITERIOS DE IMPACTO RIESGOS DE CORRUPCIÓN</t>
  </si>
  <si>
    <t>Impacto 
Inherente</t>
  </si>
  <si>
    <t>Zona de Riesgo Inherente</t>
  </si>
  <si>
    <t>No. Control</t>
  </si>
  <si>
    <t>ALINEACIÓN ISO 27001</t>
  </si>
  <si>
    <t>Descripción del Control</t>
  </si>
  <si>
    <t>Afectación</t>
  </si>
  <si>
    <t>Atributos</t>
  </si>
  <si>
    <t>Probabilidad Residual</t>
  </si>
  <si>
    <t>Probabilidad Residual Final</t>
  </si>
  <si>
    <t>Impacto Residual Final</t>
  </si>
  <si>
    <t>Zona de Riesgo Final</t>
  </si>
  <si>
    <t>Tratamiento</t>
  </si>
  <si>
    <t>Plan de Acción</t>
  </si>
  <si>
    <t>Responsable</t>
  </si>
  <si>
    <t>Fecha Implementación</t>
  </si>
  <si>
    <t>Fecha Seguimiento</t>
  </si>
  <si>
    <t>Seguimiento</t>
  </si>
  <si>
    <t>Estado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</si>
  <si>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</si>
  <si>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</si>
  <si>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</si>
  <si>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</si>
  <si>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</si>
  <si>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</si>
  <si>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</si>
  <si>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</si>
  <si>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</si>
  <si>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</si>
  <si>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</si>
  <si>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</si>
  <si>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</si>
  <si>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</si>
  <si>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</si>
  <si>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</si>
  <si>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</si>
  <si>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</si>
  <si>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</si>
  <si>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Nombre del control de acuerdo a la norma</t>
  </si>
  <si>
    <t>ID del control</t>
  </si>
  <si>
    <t>Objetivo del control</t>
  </si>
  <si>
    <t>Tipo</t>
  </si>
  <si>
    <t>Implementación</t>
  </si>
  <si>
    <t>Calificación</t>
  </si>
  <si>
    <t>Documentación</t>
  </si>
  <si>
    <t>Frecuencia</t>
  </si>
  <si>
    <t>Evidencia</t>
  </si>
  <si>
    <t>DIRECCIONAMIENTO ESTRATÉGICO</t>
  </si>
  <si>
    <t>Reputacional</t>
  </si>
  <si>
    <t>De_gestión</t>
  </si>
  <si>
    <t xml:space="preserve"> Toma errada decisiones sobre la evaluación, adopción  e implementación de lineamientos de carácter misional, estratégico y administrativo</t>
  </si>
  <si>
    <t>Las decisiones no se encuentren en la normatividad vigente</t>
  </si>
  <si>
    <t>Ejecucion y Administracion de procesos</t>
  </si>
  <si>
    <t>No</t>
  </si>
  <si>
    <t>Mensual</t>
  </si>
  <si>
    <t xml:space="preserve">     El riesgo afecta la imagen de la entidad con algunos usuarios de relevancia frente al logro de los objetivos</t>
  </si>
  <si>
    <t>Realizar perodicamente el comité institucional de gestión y desempeño con el propósito de validad su pertinencia para la entidad.</t>
  </si>
  <si>
    <t>Preventivo</t>
  </si>
  <si>
    <t>Manual</t>
  </si>
  <si>
    <t>Documentado</t>
  </si>
  <si>
    <t>Continua</t>
  </si>
  <si>
    <t>Con Registro</t>
  </si>
  <si>
    <t>Aceptar</t>
  </si>
  <si>
    <t>PLANEACIÓN INSTITUCIONAL</t>
  </si>
  <si>
    <t>Falta de oportunidad en  la asesoría para la planeación institucional  y la  implementación del MIPG.</t>
  </si>
  <si>
    <t>Desconocimiento  o no aplicación  de los lineamientos, necesidades institucionales y marco legal para la formulación de planes, programas y proyectos por parte de las personas del proceso de Planeación Institucional</t>
  </si>
  <si>
    <t>El profesional de la OAP realiza  el seguimiento a la ejecución de las actividades de acompañamiento a través de la verificación del cumplimiento del  cronograma de informes y actividades de la Oficina Asesora de Planeación</t>
  </si>
  <si>
    <t>Reducir (mitigar)</t>
  </si>
  <si>
    <t>El profesional de la OAP realiza  el seguimiento a la ejecución de los proyectos de inversión a través de la verificación de los archivos de los proyectos de inversión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</si>
</sst>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Aptos Narrow"/>
      <family val="2"/>
      <scheme val="minor"/>
    </font>
    <font>
      <b/>
      <sz val="14"/>
      <color rgb="FF000000"/>
      <name val="Arial Narrow"/>
      <family val="2"/>
    </font>
    <font>
      <b/>
      <sz val="11"/>
      <color rgb="FF000000"/>
      <name val="Arial Narrow"/>
      <family val="2"/>
    </font>
    <font>
      <b/>
      <sz val="16"/>
      <color rgb="FF000000"/>
      <name val="Arial Narrow"/>
      <family val="2"/>
    </font>
    <font>
      <sz val="11"/>
      <name val="Arial"/>
      <family val="2"/>
    </font>
    <font>
      <b/>
      <sz val="10"/>
      <name val="Arial"/>
      <family val="2"/>
    </font>
    <font>
      <sz val="11"/>
      <color rgb="FF000000"/>
      <name val="Arial Narrow"/>
      <family val="2"/>
    </font>
    <font>
      <sz val="10"/>
      <color rgb="FF000000"/>
      <name val="Arial Narrow"/>
      <family val="2"/>
    </font>
  </fonts>
  <fills count="7">
    <fill>
      <patternFill patternType="none"/>
    </fill>
    <fill>
      <patternFill patternType="gray125"/>
    </fill>
    <fill>
      <patternFill patternType="solid">
        <fgColor rgb="FFFBD4B4"/>
        <bgColor rgb="FFFBD4B4"/>
      </patternFill>
    </fill>
    <fill>
      <patternFill patternType="solid">
        <fgColor rgb="FFB8CCE4"/>
        <bgColor rgb="FFFBD4B4"/>
      </patternFill>
    </fill>
    <fill>
      <patternFill patternType="solid">
        <fgColor rgb="FFD9D9D9"/>
        <bgColor rgb="FFFBD4B4"/>
      </patternFill>
    </fill>
    <fill>
      <patternFill patternType="solid">
        <fgColor rgb="FFB8CCE4"/>
        <bgColor rgb="FF000000"/>
      </patternFill>
    </fill>
    <fill>
      <patternFill patternType="solid">
        <fgColor rgb="FFD9D9D9"/>
        <bgColor rgb="FF000000"/>
      </patternFill>
    </fill>
  </fills>
  <borders count="16">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ashed">
        <color rgb="FFE26B0A"/>
      </left>
      <right style="dashed">
        <color rgb="FFE26B0A"/>
      </right>
      <top style="dashed">
        <color rgb="FFE26B0A"/>
      </top>
      <bottom/>
      <diagonal/>
    </border>
    <border>
      <left style="dashed">
        <color rgb="FFE26B0A"/>
      </left>
      <right style="dashed">
        <color rgb="FFE26B0A"/>
      </right>
      <top style="dashed">
        <color rgb="FFE26B0A"/>
      </top>
      <bottom style="dashed">
        <color rgb="FFE26B0A"/>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2" borderId="1" xfId="0" applyFont="1" applyFill="1" applyBorder="1" applyAlignment="1">
      <alignment horizontal="center" vertical="center" textRotation="90"/>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0" borderId="8" xfId="0" applyFont="1" applyBorder="1"/>
    <xf numFmtId="0" fontId="4" fillId="0" borderId="9" xfId="0" applyFont="1" applyBorder="1"/>
    <xf numFmtId="0" fontId="4" fillId="0" borderId="10" xfId="0" applyFont="1" applyBorder="1"/>
    <xf numFmtId="0" fontId="4" fillId="5" borderId="10" xfId="0" applyFont="1" applyFill="1" applyBorder="1"/>
    <xf numFmtId="0" fontId="4" fillId="0" borderId="10" xfId="0" applyFont="1" applyBorder="1" applyAlignment="1">
      <alignment wrapText="1"/>
    </xf>
    <xf numFmtId="0" fontId="4" fillId="0" borderId="11" xfId="0" applyFont="1" applyBorder="1"/>
    <xf numFmtId="0" fontId="5" fillId="6" borderId="11" xfId="0" applyFont="1" applyFill="1" applyBorder="1" applyAlignment="1">
      <alignment wrapText="1"/>
    </xf>
    <xf numFmtId="0" fontId="2" fillId="3" borderId="12" xfId="0" applyFont="1" applyFill="1" applyBorder="1" applyAlignment="1">
      <alignment horizontal="center" vertical="center" wrapText="1"/>
    </xf>
    <xf numFmtId="0" fontId="2" fillId="2" borderId="12" xfId="0" applyFont="1" applyFill="1" applyBorder="1" applyAlignment="1">
      <alignment horizontal="center" vertical="center" textRotation="90"/>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13" xfId="0" applyFont="1" applyBorder="1" applyAlignment="1" applyProtection="1">
      <alignment horizontal="center" vertical="top" wrapText="1"/>
      <protection locked="0"/>
    </xf>
    <xf numFmtId="0" fontId="2" fillId="0" borderId="1" xfId="0" applyFont="1" applyBorder="1" applyAlignment="1">
      <alignment horizontal="center" vertical="top" wrapText="1"/>
    </xf>
    <xf numFmtId="9" fontId="6"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6" fillId="0" borderId="12" xfId="0" applyFont="1" applyBorder="1" applyAlignment="1">
      <alignment horizontal="center" vertical="top"/>
    </xf>
    <xf numFmtId="0" fontId="7" fillId="0" borderId="12" xfId="0" applyFont="1" applyBorder="1" applyAlignment="1">
      <alignment horizontal="left" vertical="top" wrapText="1"/>
    </xf>
    <xf numFmtId="0" fontId="7" fillId="0" borderId="14" xfId="0" applyFont="1" applyBorder="1" applyAlignment="1" applyProtection="1">
      <alignment horizontal="justify" vertical="top" wrapText="1"/>
      <protection locked="0"/>
    </xf>
    <xf numFmtId="0" fontId="6" fillId="0" borderId="12" xfId="0" applyFont="1" applyBorder="1" applyAlignment="1">
      <alignment horizontal="center" vertical="top" textRotation="90"/>
    </xf>
    <xf numFmtId="9" fontId="6" fillId="0" borderId="12" xfId="0" applyNumberFormat="1" applyFont="1" applyBorder="1" applyAlignment="1">
      <alignment horizontal="center" vertical="top"/>
    </xf>
    <xf numFmtId="164" fontId="6" fillId="0" borderId="12" xfId="0" applyNumberFormat="1" applyFont="1" applyBorder="1" applyAlignment="1">
      <alignment horizontal="center" vertical="top"/>
    </xf>
    <xf numFmtId="0" fontId="2" fillId="0" borderId="12" xfId="0" applyFont="1" applyBorder="1" applyAlignment="1">
      <alignment horizontal="center" vertical="top" textRotation="90" wrapText="1"/>
    </xf>
    <xf numFmtId="9" fontId="6" fillId="0" borderId="1" xfId="0" applyNumberFormat="1" applyFont="1" applyBorder="1" applyAlignment="1">
      <alignment horizontal="center" vertical="top"/>
    </xf>
    <xf numFmtId="0" fontId="2" fillId="0" borderId="12" xfId="0" applyFont="1" applyBorder="1" applyAlignment="1">
      <alignment horizontal="center" vertical="top" textRotation="90"/>
    </xf>
    <xf numFmtId="0" fontId="6" fillId="0" borderId="1" xfId="0" applyFont="1" applyBorder="1" applyAlignment="1">
      <alignment horizontal="center" vertical="top" textRotation="90"/>
    </xf>
    <xf numFmtId="0" fontId="6" fillId="0" borderId="12" xfId="0" applyFont="1" applyBorder="1" applyAlignment="1">
      <alignment horizontal="center" vertical="top" wrapText="1"/>
    </xf>
    <xf numFmtId="14" fontId="6" fillId="0" borderId="12" xfId="0" applyNumberFormat="1" applyFont="1" applyBorder="1" applyAlignment="1">
      <alignment horizontal="center"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15" xfId="0" applyFont="1" applyBorder="1" applyAlignment="1">
      <alignment horizontal="center" vertical="top" wrapText="1"/>
    </xf>
    <xf numFmtId="0" fontId="2" fillId="0" borderId="1" xfId="0" applyFont="1" applyBorder="1" applyAlignment="1">
      <alignment horizontal="center" vertical="top" wrapText="1"/>
    </xf>
    <xf numFmtId="9" fontId="6"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7" fillId="0" borderId="15" xfId="0" applyFont="1" applyBorder="1" applyAlignment="1" applyProtection="1">
      <alignment horizontal="justify" vertical="top" wrapText="1"/>
      <protection locked="0"/>
    </xf>
    <xf numFmtId="0" fontId="4" fillId="0" borderId="2" xfId="0" applyFont="1" applyBorder="1"/>
    <xf numFmtId="0" fontId="6" fillId="0" borderId="10" xfId="0" applyFont="1" applyBorder="1" applyAlignment="1">
      <alignment horizontal="center" vertical="top" wrapText="1"/>
    </xf>
    <xf numFmtId="0" fontId="4" fillId="0" borderId="15" xfId="0" applyFont="1" applyBorder="1"/>
  </cellXfs>
  <cellStyles count="1">
    <cellStyle name="Normal" xfId="0" builtinId="0"/>
  </cellStyles>
  <dxfs count="29">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91f16a127d3eb837/Documents/SSF/CONTRATO%202025/EJECUCION%20SSF%202025/MAPAS%20DE%20RIESFGO/MAPAS%20DE%20RIESGOS%202025/MAPA%20CONSOLIDADO%20DE%20RIESGOS%20DE%20GESTIO&#769;N%202025.xlsx" TargetMode="External"/><Relationship Id="rId1" Type="http://schemas.openxmlformats.org/officeDocument/2006/relationships/externalLinkPath" Target="MAPA%20CONSOLIDADO%20DE%20RIESGOS%20DE%20GESTIO&#769;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sheetData sheetId="2">
        <row r="2">
          <cell r="E2" t="str">
            <v>Económico</v>
          </cell>
          <cell r="H2" t="str">
            <v>De_gestión</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H3" t="str">
            <v>De_corrupción</v>
          </cell>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H4" t="str">
            <v>De_seguridad_de_la_información</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89318-4811-E247-9B00-EF920A68F84A}">
  <dimension ref="A1:BJ5"/>
  <sheetViews>
    <sheetView tabSelected="1" workbookViewId="0">
      <selection activeCell="P2" sqref="P1:AH1048576"/>
    </sheetView>
  </sheetViews>
  <sheetFormatPr baseColWidth="10" defaultRowHeight="16" x14ac:dyDescent="0.2"/>
  <cols>
    <col min="6" max="9" width="67.6640625" customWidth="1"/>
    <col min="14" max="14" width="53.6640625" customWidth="1"/>
    <col min="15" max="15" width="57.6640625" customWidth="1"/>
    <col min="16" max="34" width="0" hidden="1" customWidth="1"/>
    <col min="39" max="41" width="0" hidden="1" customWidth="1"/>
    <col min="42" max="42" width="64.6640625" customWidth="1"/>
  </cols>
  <sheetData>
    <row r="1" spans="1:62" ht="20" x14ac:dyDescent="0.2">
      <c r="A1" s="1" t="s">
        <v>0</v>
      </c>
      <c r="B1" s="2" t="s">
        <v>1</v>
      </c>
      <c r="C1" s="2" t="s">
        <v>2</v>
      </c>
      <c r="D1" s="3" t="s">
        <v>3</v>
      </c>
      <c r="E1" s="4" t="s">
        <v>4</v>
      </c>
      <c r="F1" s="3" t="s">
        <v>5</v>
      </c>
      <c r="G1" s="3" t="s">
        <v>6</v>
      </c>
      <c r="H1" s="5" t="s">
        <v>7</v>
      </c>
      <c r="I1" s="6" t="s">
        <v>8</v>
      </c>
      <c r="J1" s="3" t="s">
        <v>9</v>
      </c>
      <c r="K1" s="3" t="s">
        <v>10</v>
      </c>
      <c r="L1" s="3" t="s">
        <v>11</v>
      </c>
      <c r="M1" s="7" t="s">
        <v>12</v>
      </c>
      <c r="N1" s="6" t="s">
        <v>13</v>
      </c>
      <c r="O1" s="6" t="s">
        <v>14</v>
      </c>
      <c r="P1" s="8" t="s">
        <v>15</v>
      </c>
      <c r="Q1" s="9"/>
      <c r="R1" s="9"/>
      <c r="S1" s="9"/>
      <c r="T1" s="9"/>
      <c r="U1" s="9"/>
      <c r="V1" s="9"/>
      <c r="W1" s="9"/>
      <c r="X1" s="9"/>
      <c r="Y1" s="9"/>
      <c r="Z1" s="9"/>
      <c r="AA1" s="9"/>
      <c r="AB1" s="9"/>
      <c r="AC1" s="9"/>
      <c r="AD1" s="9"/>
      <c r="AE1" s="9"/>
      <c r="AF1" s="9"/>
      <c r="AG1" s="9"/>
      <c r="AH1" s="10"/>
      <c r="AI1" s="11" t="s">
        <v>16</v>
      </c>
      <c r="AJ1" s="7" t="s">
        <v>12</v>
      </c>
      <c r="AK1" s="3" t="s">
        <v>17</v>
      </c>
      <c r="AL1" s="12" t="s">
        <v>18</v>
      </c>
      <c r="AM1" s="13" t="s">
        <v>19</v>
      </c>
      <c r="AN1" s="14"/>
      <c r="AO1" s="15"/>
      <c r="AP1" s="6" t="s">
        <v>20</v>
      </c>
      <c r="AQ1" s="6" t="s">
        <v>21</v>
      </c>
      <c r="AR1" s="16" t="s">
        <v>22</v>
      </c>
      <c r="AS1" s="17"/>
      <c r="AT1" s="17"/>
      <c r="AU1" s="17"/>
      <c r="AV1" s="17"/>
      <c r="AW1" s="18"/>
      <c r="AX1" s="12" t="s">
        <v>23</v>
      </c>
      <c r="AY1" s="12" t="s">
        <v>24</v>
      </c>
      <c r="AZ1" s="12" t="s">
        <v>12</v>
      </c>
      <c r="BA1" s="12" t="s">
        <v>25</v>
      </c>
      <c r="BB1" s="12" t="s">
        <v>12</v>
      </c>
      <c r="BC1" s="12" t="s">
        <v>26</v>
      </c>
      <c r="BD1" s="12" t="s">
        <v>27</v>
      </c>
      <c r="BE1" s="6" t="s">
        <v>28</v>
      </c>
      <c r="BF1" s="6" t="s">
        <v>29</v>
      </c>
      <c r="BG1" s="6" t="s">
        <v>30</v>
      </c>
      <c r="BH1" s="6" t="s">
        <v>31</v>
      </c>
      <c r="BI1" s="6" t="s">
        <v>32</v>
      </c>
      <c r="BJ1" s="6" t="s">
        <v>33</v>
      </c>
    </row>
    <row r="2" spans="1:62" ht="107" customHeight="1" x14ac:dyDescent="0.2">
      <c r="A2" s="19"/>
      <c r="B2" s="19"/>
      <c r="C2" s="19"/>
      <c r="D2" s="19"/>
      <c r="E2" s="20"/>
      <c r="F2" s="21"/>
      <c r="G2" s="19"/>
      <c r="H2" s="19"/>
      <c r="I2" s="19"/>
      <c r="J2" s="19"/>
      <c r="K2" s="19"/>
      <c r="L2" s="19"/>
      <c r="M2" s="22"/>
      <c r="N2" s="19"/>
      <c r="O2" s="19"/>
      <c r="P2" s="23" t="s">
        <v>34</v>
      </c>
      <c r="Q2" s="23" t="s">
        <v>35</v>
      </c>
      <c r="R2" s="23" t="s">
        <v>36</v>
      </c>
      <c r="S2" s="23" t="s">
        <v>37</v>
      </c>
      <c r="T2" s="23" t="s">
        <v>38</v>
      </c>
      <c r="U2" s="23" t="s">
        <v>39</v>
      </c>
      <c r="V2" s="23" t="s">
        <v>40</v>
      </c>
      <c r="W2" s="23" t="s">
        <v>41</v>
      </c>
      <c r="X2" s="23" t="s">
        <v>42</v>
      </c>
      <c r="Y2" s="23" t="s">
        <v>43</v>
      </c>
      <c r="Z2" s="23" t="s">
        <v>44</v>
      </c>
      <c r="AA2" s="23" t="s">
        <v>45</v>
      </c>
      <c r="AB2" s="23" t="s">
        <v>46</v>
      </c>
      <c r="AC2" s="23" t="s">
        <v>47</v>
      </c>
      <c r="AD2" s="23" t="s">
        <v>48</v>
      </c>
      <c r="AE2" s="23" t="s">
        <v>49</v>
      </c>
      <c r="AF2" s="23" t="s">
        <v>50</v>
      </c>
      <c r="AG2" s="23" t="s">
        <v>51</v>
      </c>
      <c r="AH2" s="23" t="s">
        <v>52</v>
      </c>
      <c r="AI2" s="22"/>
      <c r="AJ2" s="22"/>
      <c r="AK2" s="19"/>
      <c r="AL2" s="19"/>
      <c r="AM2" s="24" t="s">
        <v>53</v>
      </c>
      <c r="AN2" s="24" t="s">
        <v>54</v>
      </c>
      <c r="AO2" s="24" t="s">
        <v>55</v>
      </c>
      <c r="AP2" s="19"/>
      <c r="AQ2" s="19"/>
      <c r="AR2" s="25" t="s">
        <v>56</v>
      </c>
      <c r="AS2" s="25" t="s">
        <v>57</v>
      </c>
      <c r="AT2" s="25" t="s">
        <v>58</v>
      </c>
      <c r="AU2" s="25" t="s">
        <v>59</v>
      </c>
      <c r="AV2" s="25" t="s">
        <v>60</v>
      </c>
      <c r="AW2" s="25" t="s">
        <v>61</v>
      </c>
      <c r="AX2" s="19"/>
      <c r="AY2" s="19"/>
      <c r="AZ2" s="19"/>
      <c r="BA2" s="19"/>
      <c r="BB2" s="19"/>
      <c r="BC2" s="19"/>
      <c r="BD2" s="19"/>
      <c r="BE2" s="19"/>
      <c r="BF2" s="19"/>
      <c r="BG2" s="19"/>
      <c r="BH2" s="19"/>
      <c r="BI2" s="19"/>
      <c r="BJ2" s="19"/>
    </row>
    <row r="3" spans="1:62" ht="75" customHeight="1" x14ac:dyDescent="0.2">
      <c r="A3" s="26">
        <v>1</v>
      </c>
      <c r="B3" s="27" t="s">
        <v>62</v>
      </c>
      <c r="C3" s="27" t="s">
        <v>63</v>
      </c>
      <c r="D3" s="27" t="s">
        <v>64</v>
      </c>
      <c r="E3" s="27"/>
      <c r="F3" s="28" t="s">
        <v>65</v>
      </c>
      <c r="G3" s="28" t="s">
        <v>66</v>
      </c>
      <c r="H3" s="27" t="str">
        <f>_xlfn.CONCAT("Posibilidad de afectación ",IF(C3='[1]Opciones Tratamiento'!$E$2,"económica",IF(C3='[1]Opciones Tratamiento'!$E$4,"económica y reputacional",LOWER(C3)))," por ",LOWER(F3), ", debido a ",LOWER(G3))</f>
        <v>Posibilidad de afectación reputacional por  toma errada decisiones sobre la evaluación, adopción  e implementación de lineamientos de carácter misional, estratégico y administrativo, debido a las decisiones no se encuentren en la normatividad vigente</v>
      </c>
      <c r="I3" s="27" t="s">
        <v>67</v>
      </c>
      <c r="J3" s="26" t="s">
        <v>68</v>
      </c>
      <c r="K3" s="26" t="s">
        <v>69</v>
      </c>
      <c r="L3" s="29" t="str">
        <f>IF(OR(K3='[1]Opciones Tratamiento'!$K$14,K3='[1]Opciones Tratamiento'!$K$15,K3='[1]Opciones Tratamiento'!$K$16),"Muy Baja",IF(OR(K3='[1]Opciones Tratamiento'!$K$10,K3='[1]Opciones Tratamiento'!$K$11,K3='[1]Opciones Tratamiento'!$K$12,K3='[1]Opciones Tratamiento'!$K$13),"Baja",IF(OR(K3='[1]Opciones Tratamiento'!$K$4,K3='[1]Opciones Tratamiento'!$K$5,K3='[1]Opciones Tratamiento'!$K$6,K3='[1]Opciones Tratamiento'!$K$7,K3='[1]Opciones Tratamiento'!$K$8,K3='[1]Opciones Tratamiento'!$K$9),"Media",IF(K3='[1]Opciones Tratamiento'!$K$3,"Alta",IF(OR(K3='[1]Opciones Tratamiento'!$K$2,K3='[1]Opciones Tratamiento'!$K$17),"Muy Alta")))))</f>
        <v>Baja</v>
      </c>
      <c r="M3" s="30">
        <f>IF(L3="","",IF(L3="Muy Baja",0.2,IF(L3="Baja",0.4,IF(L3="Media",0.6,IF(L3="Alta",0.8,IF(L3="Muy Alta",1,))))))</f>
        <v>0.4</v>
      </c>
      <c r="N3" s="30" t="s">
        <v>70</v>
      </c>
      <c r="O3" s="30" t="str">
        <f ca="1">IF(NOT(ISERROR(MATCH(N3,'[1]Tabla Impacto'!$B$221:$B$223,0))),'[1]Tabla Impacto'!$F$223&amp;"Por favor no seleccionar los criterios de impacto(Afectación Económica o presupuestal y Pérdida Reputacional)",N3)</f>
        <v xml:space="preserve">     El riesgo afecta la imagen de la entidad con algunos usuarios de relevancia frente al logro de los objetivos</v>
      </c>
      <c r="P3" s="30"/>
      <c r="Q3" s="30"/>
      <c r="R3" s="30"/>
      <c r="S3" s="30"/>
      <c r="T3" s="30"/>
      <c r="U3" s="30"/>
      <c r="V3" s="30"/>
      <c r="W3" s="30"/>
      <c r="X3" s="30"/>
      <c r="Y3" s="30"/>
      <c r="Z3" s="30"/>
      <c r="AA3" s="30"/>
      <c r="AB3" s="30"/>
      <c r="AC3" s="30"/>
      <c r="AD3" s="30"/>
      <c r="AE3" s="30"/>
      <c r="AF3" s="30"/>
      <c r="AG3" s="30"/>
      <c r="AH3" s="30"/>
      <c r="AI3" s="29" t="str">
        <f ca="1">IF(OR(D3='[1]Opciones Tratamiento'!$H$2,D3='[1]Opciones Tratamiento'!$H$4),IF(OR(O3='[1]Tabla Impacto'!$C$11,O3='[1]Tabla Impacto'!$D$11),"Leve",IF(OR(O3='[1]Tabla Impacto'!$C$12,O3='[1]Tabla Impacto'!$D$12),"Menor",IF(OR(O3='[1]Tabla Impacto'!$C$13,O3='[1]Tabla Impacto'!$D$13),"Moderado",IF(OR(O3='[1]Tabla Impacto'!$C$14,O3='[1]Tabla Impacto'!$D$14),"Mayor",IF(OR(O3='[1]Tabla Impacto'!$C$15,O3='[1]Tabla Impacto'!$D$15),"Catastrófico",""))))),IF(D3='[1]Opciones Tratamiento'!$H$3,IF(COUNTIF('[1]Mapa final'!P3:AH3,"Si")&lt;=5,"Moderado",IF(AND(COUNTIF('[1]Mapa final'!P3:AH3,"Si")&gt;5,COUNTIF('[1]Mapa final'!P3:AH3,"Si")&lt;=10),"Mayor",IF(COUNTIF('[1]Mapa final'!P3:AH3,"Si")&gt;10,"Catastrófico","")))))</f>
        <v>Moderado</v>
      </c>
      <c r="AJ3" s="30">
        <f ca="1">IF(AI3="","",IF(AI3="Leve",0.2,IF(AI3="Menor",0.4,IF(AI3="Moderado",0.6,IF(AI3="Mayor",0.8,IF(AI3="Catastrófico",1,))))))</f>
        <v>0.6</v>
      </c>
      <c r="AK3" s="31" t="str">
        <f ca="1">IF(OR(AND(L3="Muy Baja",AI3="Leve"),AND(L3="Muy Baja",AI3="Menor"),AND(L3="Baja",AI3="Leve")),"Bajo",IF(OR(AND(L3="Muy baja",AI3="Moderado"),AND(L3="Baja",AI3="Menor"),AND(L3="Baja",AI3="Moderado"),AND(L3="Media",AI3="Leve"),AND(L3="Media",AI3="Menor"),AND(L3="Media",AI3="Moderado"),AND(L3="Alta",AI3="Leve"),AND(L3="Alta",AI3="Menor")),"Moderado",IF(OR(AND(L3="Muy Baja",AI3="Mayor"),AND(L3="Baja",AI3="Mayor"),AND(L3="Media",AI3="Mayor"),AND(L3="Alta",AI3="Moderado"),AND(L3="Alta",AI3="Mayor"),AND(L3="Muy Alta",AI3="Leve"),AND(L3="Muy Alta",AI3="Menor"),AND(L3="Muy Alta",AI3="Moderado"),AND(L3="Muy Alta",AI3="Mayor")),"Alto",IF(OR(AND(L3="Muy Baja",AI3="Catastrófico"),AND(L3="Baja",AI3="Catastrófico"),AND(L3="Media",AI3="Catastrófico"),AND(L3="Alta",AI3="Catastrófico"),AND(L3="Muy Alta",AI3="Catastrófico")),"Extremo",""))))</f>
        <v>Moderado</v>
      </c>
      <c r="AL3" s="32">
        <v>1</v>
      </c>
      <c r="AM3" s="32"/>
      <c r="AN3" s="32" t="e">
        <f>VLOOKUP(AM3,'[1]Opciones Tratamiento'!$M$2:$O$37,3,FALSE)</f>
        <v>#N/A</v>
      </c>
      <c r="AO3" s="33" t="e">
        <f>VLOOKUP(AM3,'[1]Opciones Tratamiento'!$M$2:$O$37,2,FALSE)</f>
        <v>#N/A</v>
      </c>
      <c r="AP3" s="34" t="s">
        <v>71</v>
      </c>
      <c r="AQ3" s="32" t="str">
        <f t="shared" ref="AQ3:AQ5" si="0">IF(OR(AR3="Preventivo",AR3="Detectivo"),"Probabilidad",IF(AR3="Correctivo","Impacto",""))</f>
        <v>Probabilidad</v>
      </c>
      <c r="AR3" s="35" t="s">
        <v>72</v>
      </c>
      <c r="AS3" s="35" t="s">
        <v>73</v>
      </c>
      <c r="AT3" s="36" t="str">
        <f t="shared" ref="AT3:AT5" si="1">IF(AND(AR3="Preventivo",AS3="Automático"),"50%",IF(AND(AR3="Preventivo",AS3="Manual"),"40%",IF(AND(AR3="Detectivo",AS3="Automático"),"40%",IF(AND(AR3="Detectivo",AS3="Manual"),"30%",IF(AND(AR3="Correctivo",AS3="Automático"),"35%",IF(AND(AR3="Correctivo",AS3="Manual"),"25%",""))))))</f>
        <v>40%</v>
      </c>
      <c r="AU3" s="35" t="s">
        <v>74</v>
      </c>
      <c r="AV3" s="35" t="s">
        <v>75</v>
      </c>
      <c r="AW3" s="35" t="s">
        <v>76</v>
      </c>
      <c r="AX3" s="37">
        <f>IFERROR(IF(AQ3="Probabilidad",(M3-(+M3*AT3)),IF(AQ3="Impacto",M3,"")),"")</f>
        <v>0.24</v>
      </c>
      <c r="AY3" s="38" t="str">
        <f t="shared" ref="AY3:AY5" si="2">IFERROR(IF(AX3="","",IF(AX3&lt;=0.2,"Muy Baja",IF(AX3&lt;=0.4,"Baja",IF(AX3&lt;=0.6,"Media",IF(AX3&lt;=0.8,"Alta","Muy Alta"))))),"")</f>
        <v>Baja</v>
      </c>
      <c r="AZ3" s="39">
        <f t="shared" ref="AZ3:AZ5" si="3">+AX3</f>
        <v>0.24</v>
      </c>
      <c r="BA3" s="38" t="str">
        <f t="shared" ref="BA3:BA5" ca="1" si="4">IFERROR(IF(BB3="","",IF(BB3&lt;=0.2,"Leve",IF(BB3&lt;=0.4,"Menor",IF(BB3&lt;=0.6,"Moderado",IF(BB3&lt;=0.8,"Mayor","Catastrófico"))))),"")</f>
        <v>Moderado</v>
      </c>
      <c r="BB3" s="39">
        <f ca="1">IFERROR(IF(AQ3="Impacto",(AJ3-(+AJ3*AT3)),IF(AQ3="Probabilidad",AJ3,"")),"")</f>
        <v>0.6</v>
      </c>
      <c r="BC3" s="40" t="str">
        <f t="shared" ref="BC3:BC5" ca="1" si="5">IFERROR(IF(OR(AND(AY3="Muy Baja",BA3="Leve"),AND(AY3="Muy Baja",BA3="Menor"),AND(AY3="Baja",BA3="Leve")),"Bajo",IF(OR(AND(AY3="Muy baja",BA3="Moderado"),AND(AY3="Baja",BA3="Menor"),AND(AY3="Baja",BA3="Moderado"),AND(AY3="Media",BA3="Leve"),AND(AY3="Media",BA3="Menor"),AND(AY3="Media",BA3="Moderado"),AND(AY3="Alta",BA3="Leve"),AND(AY3="Alta",BA3="Menor")),"Moderado",IF(OR(AND(AY3="Muy Baja",BA3="Mayor"),AND(AY3="Baja",BA3="Mayor"),AND(AY3="Media",BA3="Mayor"),AND(AY3="Alta",BA3="Moderado"),AND(AY3="Alta",BA3="Mayor"),AND(AY3="Muy Alta",BA3="Leve"),AND(AY3="Muy Alta",BA3="Menor"),AND(AY3="Muy Alta",BA3="Moderado"),AND(AY3="Muy Alta",BA3="Mayor")),"Alto",IF(OR(AND(AY3="Muy Baja",BA3="Catastrófico"),AND(AY3="Baja",BA3="Catastrófico"),AND(AY3="Media",BA3="Catastrófico"),AND(AY3="Alta",BA3="Catastrófico"),AND(AY3="Muy Alta",BA3="Catastrófico")),"Extremo","")))),"")</f>
        <v>Moderado</v>
      </c>
      <c r="BD3" s="41" t="s">
        <v>77</v>
      </c>
      <c r="BE3" s="42"/>
      <c r="BF3" s="32"/>
      <c r="BG3" s="43"/>
      <c r="BH3" s="43"/>
      <c r="BI3" s="42"/>
      <c r="BJ3" s="32"/>
    </row>
    <row r="4" spans="1:62" ht="75" customHeight="1" x14ac:dyDescent="0.2">
      <c r="A4" s="44">
        <v>2</v>
      </c>
      <c r="B4" s="45" t="s">
        <v>78</v>
      </c>
      <c r="C4" s="45" t="s">
        <v>63</v>
      </c>
      <c r="D4" s="45" t="s">
        <v>64</v>
      </c>
      <c r="E4" s="45"/>
      <c r="F4" s="46" t="s">
        <v>79</v>
      </c>
      <c r="G4" s="46" t="s">
        <v>80</v>
      </c>
      <c r="H4" s="45" t="str">
        <f>_xlfn.CONCAT("Posibilidad de afectación ",IF(C4='[1]Opciones Tratamiento'!$E$2,"económica",IF(C4='[1]Opciones Tratamiento'!$E$4,"económica y reputacional",LOWER(C4)))," por ",LOWER(F4), ", debido a ",LOWER(G4))</f>
        <v>Posibilidad de afectación reputacional por falta de oportunidad en  la asesoría para la planeación institucional  y la  implementación del mipg., debido a desconocimiento  o no aplicación  de los lineamientos, necesidades institucionales y marco legal para la formulación de planes, programas y proyectos por parte de las personas del proceso de planeación institucional</v>
      </c>
      <c r="I4" s="45" t="s">
        <v>67</v>
      </c>
      <c r="J4" s="44" t="s">
        <v>68</v>
      </c>
      <c r="K4" s="44" t="s">
        <v>69</v>
      </c>
      <c r="L4" s="47" t="str">
        <f>IF(OR(K4='[1]Opciones Tratamiento'!$K$14,K4='[1]Opciones Tratamiento'!$K$15,K4='[1]Opciones Tratamiento'!$K$16),"Muy Baja",IF(OR(K4='[1]Opciones Tratamiento'!$K$10,K4='[1]Opciones Tratamiento'!$K$11,K4='[1]Opciones Tratamiento'!$K$12,K4='[1]Opciones Tratamiento'!$K$13),"Baja",IF(OR(K4='[1]Opciones Tratamiento'!$K$4,K4='[1]Opciones Tratamiento'!$K$5,K4='[1]Opciones Tratamiento'!$K$6,K4='[1]Opciones Tratamiento'!$K$7,K4='[1]Opciones Tratamiento'!$K$8,K4='[1]Opciones Tratamiento'!$K$9),"Media",IF(K4='[1]Opciones Tratamiento'!$K$3,"Alta",IF(OR(K4='[1]Opciones Tratamiento'!$K$2,K4='[1]Opciones Tratamiento'!$K$17),"Muy Alta")))))</f>
        <v>Baja</v>
      </c>
      <c r="M4" s="48">
        <f>IF(L4="","",IF(L4="Muy Baja",0.2,IF(L4="Baja",0.4,IF(L4="Media",0.6,IF(L4="Alta",0.8,IF(L4="Muy Alta",1,))))))</f>
        <v>0.4</v>
      </c>
      <c r="N4" s="48" t="s">
        <v>70</v>
      </c>
      <c r="O4" s="48" t="str">
        <f ca="1">IF(NOT(ISERROR(MATCH(N4,'[1]Tabla Impacto'!$B$221:$B$223,0))),'[1]Tabla Impacto'!$F$223&amp;"Por favor no seleccionar los criterios de impacto(Afectación Económica o presupuestal y Pérdida Reputacional)",N4)</f>
        <v xml:space="preserve">     El riesgo afecta la imagen de la entidad con algunos usuarios de relevancia frente al logro de los objetivos</v>
      </c>
      <c r="P4" s="30"/>
      <c r="Q4" s="30"/>
      <c r="R4" s="30"/>
      <c r="S4" s="30"/>
      <c r="T4" s="30"/>
      <c r="U4" s="30"/>
      <c r="V4" s="30"/>
      <c r="W4" s="30"/>
      <c r="X4" s="30"/>
      <c r="Y4" s="30"/>
      <c r="Z4" s="30"/>
      <c r="AA4" s="30"/>
      <c r="AB4" s="30"/>
      <c r="AC4" s="30"/>
      <c r="AD4" s="30"/>
      <c r="AE4" s="30"/>
      <c r="AF4" s="30"/>
      <c r="AG4" s="30"/>
      <c r="AH4" s="30"/>
      <c r="AI4" s="47" t="str">
        <f ca="1">IF(OR(D4='[1]Opciones Tratamiento'!$H$2,D4='[1]Opciones Tratamiento'!$H$4),IF(OR(O4='[1]Tabla Impacto'!$C$11,O4='[1]Tabla Impacto'!$D$11),"Leve",IF(OR(O4='[1]Tabla Impacto'!$C$12,O4='[1]Tabla Impacto'!$D$12),"Menor",IF(OR(O4='[1]Tabla Impacto'!$C$13,O4='[1]Tabla Impacto'!$D$13),"Moderado",IF(OR(O4='[1]Tabla Impacto'!$C$14,O4='[1]Tabla Impacto'!$D$14),"Mayor",IF(OR(O4='[1]Tabla Impacto'!$C$15,O4='[1]Tabla Impacto'!$D$15),"Catastrófico",""))))),IF(D4='[1]Opciones Tratamiento'!$H$3,IF(COUNTIF('[1]Mapa final'!P4:AH4,"Si")&lt;=5,"Moderado",IF(AND(COUNTIF('[1]Mapa final'!P4:AH4,"Si")&gt;5,COUNTIF('[1]Mapa final'!P4:AH4,"Si")&lt;=10),"Mayor",IF(COUNTIF('[1]Mapa final'!P4:AH4,"Si")&gt;10,"Catastrófico","")))))</f>
        <v>Moderado</v>
      </c>
      <c r="AJ4" s="48">
        <f ca="1">IF(AI4="","",IF(AI4="Leve",0.2,IF(AI4="Menor",0.4,IF(AI4="Moderado",0.6,IF(AI4="Mayor",0.8,IF(AI4="Catastrófico",1,))))))</f>
        <v>0.6</v>
      </c>
      <c r="AK4" s="49" t="str">
        <f ca="1">IF(OR(AND(L4="Muy Baja",AI4="Leve"),AND(L4="Muy Baja",AI4="Menor"),AND(L4="Baja",AI4="Leve")),"Bajo",IF(OR(AND(L4="Muy baja",AI4="Moderado"),AND(L4="Baja",AI4="Menor"),AND(L4="Baja",AI4="Moderado"),AND(L4="Media",AI4="Leve"),AND(L4="Media",AI4="Menor"),AND(L4="Media",AI4="Moderado"),AND(L4="Alta",AI4="Leve"),AND(L4="Alta",AI4="Menor")),"Moderado",IF(OR(AND(L4="Muy Baja",AI4="Mayor"),AND(L4="Baja",AI4="Mayor"),AND(L4="Media",AI4="Mayor"),AND(L4="Alta",AI4="Moderado"),AND(L4="Alta",AI4="Mayor"),AND(L4="Muy Alta",AI4="Leve"),AND(L4="Muy Alta",AI4="Menor"),AND(L4="Muy Alta",AI4="Moderado"),AND(L4="Muy Alta",AI4="Mayor")),"Alto",IF(OR(AND(L4="Muy Baja",AI4="Catastrófico"),AND(L4="Baja",AI4="Catastrófico"),AND(L4="Media",AI4="Catastrófico"),AND(L4="Alta",AI4="Catastrófico"),AND(L4="Muy Alta",AI4="Catastrófico")),"Extremo",""))))</f>
        <v>Moderado</v>
      </c>
      <c r="AL4" s="32">
        <v>1</v>
      </c>
      <c r="AM4" s="32"/>
      <c r="AN4" s="32" t="e">
        <f>VLOOKUP(AM4,'[1]Opciones Tratamiento'!$M$2:$O$37,3,FALSE)</f>
        <v>#N/A</v>
      </c>
      <c r="AO4" s="33" t="e">
        <f>VLOOKUP(AM4,'[1]Opciones Tratamiento'!$M$2:$O$37,2,FALSE)</f>
        <v>#N/A</v>
      </c>
      <c r="AP4" s="50" t="s">
        <v>81</v>
      </c>
      <c r="AQ4" s="32" t="str">
        <f t="shared" si="0"/>
        <v>Probabilidad</v>
      </c>
      <c r="AR4" s="35" t="s">
        <v>72</v>
      </c>
      <c r="AS4" s="35" t="s">
        <v>73</v>
      </c>
      <c r="AT4" s="36" t="str">
        <f t="shared" si="1"/>
        <v>40%</v>
      </c>
      <c r="AU4" s="35" t="s">
        <v>74</v>
      </c>
      <c r="AV4" s="35" t="s">
        <v>75</v>
      </c>
      <c r="AW4" s="35" t="s">
        <v>76</v>
      </c>
      <c r="AX4" s="37">
        <f>IFERROR(IF(AQ4="Probabilidad",(M4-(+M4*AT4)),IF(AQ4="Impacto",M4,"")),"")</f>
        <v>0.24</v>
      </c>
      <c r="AY4" s="38" t="str">
        <f t="shared" si="2"/>
        <v>Baja</v>
      </c>
      <c r="AZ4" s="39">
        <f t="shared" si="3"/>
        <v>0.24</v>
      </c>
      <c r="BA4" s="38" t="str">
        <f t="shared" ca="1" si="4"/>
        <v>Moderado</v>
      </c>
      <c r="BB4" s="39">
        <f ca="1">IFERROR(IF(AQ4="Impacto",(AJ4-(+AJ4*AT4)),IF(AQ4="Probabilidad",AJ4,"")),"")</f>
        <v>0.6</v>
      </c>
      <c r="BC4" s="40" t="str">
        <f t="shared" ca="1" si="5"/>
        <v>Moderado</v>
      </c>
      <c r="BD4" s="41" t="s">
        <v>82</v>
      </c>
      <c r="BE4" s="42"/>
      <c r="BF4" s="32"/>
      <c r="BG4" s="43"/>
      <c r="BH4" s="43"/>
      <c r="BI4" s="42"/>
      <c r="BJ4" s="32"/>
    </row>
    <row r="5" spans="1:62" ht="75" customHeight="1" x14ac:dyDescent="0.2">
      <c r="A5" s="51"/>
      <c r="B5" s="52"/>
      <c r="C5" s="51"/>
      <c r="D5" s="51"/>
      <c r="E5" s="51"/>
      <c r="F5" s="53"/>
      <c r="G5" s="53"/>
      <c r="H5" s="51"/>
      <c r="I5" s="51"/>
      <c r="J5" s="51"/>
      <c r="K5" s="51"/>
      <c r="L5" s="51"/>
      <c r="M5" s="51"/>
      <c r="N5" s="51"/>
      <c r="O5" s="51"/>
      <c r="P5" s="30"/>
      <c r="Q5" s="30"/>
      <c r="R5" s="30"/>
      <c r="S5" s="30"/>
      <c r="T5" s="30"/>
      <c r="U5" s="30"/>
      <c r="V5" s="30"/>
      <c r="W5" s="30"/>
      <c r="X5" s="30"/>
      <c r="Y5" s="30"/>
      <c r="Z5" s="30"/>
      <c r="AA5" s="30"/>
      <c r="AB5" s="30"/>
      <c r="AC5" s="30"/>
      <c r="AD5" s="30"/>
      <c r="AE5" s="30"/>
      <c r="AF5" s="30"/>
      <c r="AG5" s="30"/>
      <c r="AH5" s="30"/>
      <c r="AI5" s="51"/>
      <c r="AJ5" s="51"/>
      <c r="AK5" s="51"/>
      <c r="AL5" s="32">
        <v>2</v>
      </c>
      <c r="AM5" s="32"/>
      <c r="AN5" s="32" t="e">
        <f>VLOOKUP(AM5,'[1]Opciones Tratamiento'!$M$2:$O$37,3,FALSE)</f>
        <v>#N/A</v>
      </c>
      <c r="AO5" s="33" t="e">
        <f>VLOOKUP(AM5,'[1]Opciones Tratamiento'!$M$2:$O$37,2,FALSE)</f>
        <v>#N/A</v>
      </c>
      <c r="AP5" s="50" t="s">
        <v>83</v>
      </c>
      <c r="AQ5" s="32" t="str">
        <f t="shared" si="0"/>
        <v>Probabilidad</v>
      </c>
      <c r="AR5" s="35" t="s">
        <v>72</v>
      </c>
      <c r="AS5" s="35" t="s">
        <v>73</v>
      </c>
      <c r="AT5" s="36" t="str">
        <f t="shared" si="1"/>
        <v>40%</v>
      </c>
      <c r="AU5" s="35" t="s">
        <v>74</v>
      </c>
      <c r="AV5" s="35" t="s">
        <v>75</v>
      </c>
      <c r="AW5" s="35" t="s">
        <v>76</v>
      </c>
      <c r="AX5" s="37">
        <f>IFERROR(IF(AND(AQ4="Probabilidad",AQ5="Probabilidad"),(AZ4-(+AZ4*AT5)),IF(AQ5="Probabilidad",(M4-(+M4*AT5)),IF(AQ5="Impacto",AZ4,""))),"")</f>
        <v>0.14399999999999999</v>
      </c>
      <c r="AY5" s="38" t="str">
        <f t="shared" si="2"/>
        <v>Muy Baja</v>
      </c>
      <c r="AZ5" s="39">
        <f t="shared" si="3"/>
        <v>0.14399999999999999</v>
      </c>
      <c r="BA5" s="38" t="str">
        <f t="shared" ca="1" si="4"/>
        <v>Moderado</v>
      </c>
      <c r="BB5" s="39">
        <f ca="1">IFERROR(IF(AND(AQ4="Impacto",AQ5="Impacto"),(BB4-(+BB4*AT5)),IF(AQ5="Impacto",($AJ$7-(+$AJ$7*AT5)),IF(AQ5="Probabilidad",BB4,""))),"")</f>
        <v>0.6</v>
      </c>
      <c r="BC5" s="40" t="str">
        <f t="shared" ca="1" si="5"/>
        <v>Moderado</v>
      </c>
      <c r="BD5" s="41" t="s">
        <v>77</v>
      </c>
      <c r="BE5" s="42"/>
      <c r="BF5" s="32"/>
      <c r="BG5" s="43"/>
      <c r="BH5" s="43"/>
      <c r="BI5" s="42"/>
      <c r="BJ5" s="32"/>
    </row>
  </sheetData>
  <mergeCells count="55">
    <mergeCell ref="AI4:AI5"/>
    <mergeCell ref="AJ4:AJ5"/>
    <mergeCell ref="AK4:AK5"/>
    <mergeCell ref="J4:J5"/>
    <mergeCell ref="K4:K5"/>
    <mergeCell ref="L4:L5"/>
    <mergeCell ref="M4:M5"/>
    <mergeCell ref="N4:N5"/>
    <mergeCell ref="O4:O5"/>
    <mergeCell ref="BJ1:BJ2"/>
    <mergeCell ref="A4:A5"/>
    <mergeCell ref="B4:B5"/>
    <mergeCell ref="C4:C5"/>
    <mergeCell ref="D4:D5"/>
    <mergeCell ref="E4:E5"/>
    <mergeCell ref="F4:F5"/>
    <mergeCell ref="G4:G5"/>
    <mergeCell ref="H4:H5"/>
    <mergeCell ref="I4:I5"/>
    <mergeCell ref="BD1:BD2"/>
    <mergeCell ref="BE1:BE2"/>
    <mergeCell ref="BF1:BF2"/>
    <mergeCell ref="BG1:BG2"/>
    <mergeCell ref="BH1:BH2"/>
    <mergeCell ref="BI1:BI2"/>
    <mergeCell ref="AX1:AX2"/>
    <mergeCell ref="AY1:AY2"/>
    <mergeCell ref="AZ1:AZ2"/>
    <mergeCell ref="BA1:BA2"/>
    <mergeCell ref="BB1:BB2"/>
    <mergeCell ref="BC1:BC2"/>
    <mergeCell ref="AK1:AK2"/>
    <mergeCell ref="AL1:AL2"/>
    <mergeCell ref="AM1:AO1"/>
    <mergeCell ref="AP1:AP2"/>
    <mergeCell ref="AQ1:AQ2"/>
    <mergeCell ref="AR1:AW1"/>
    <mergeCell ref="M1:M2"/>
    <mergeCell ref="N1:N2"/>
    <mergeCell ref="O1:O2"/>
    <mergeCell ref="P1:AH1"/>
    <mergeCell ref="AI1:AI2"/>
    <mergeCell ref="AJ1:AJ2"/>
    <mergeCell ref="G1:G2"/>
    <mergeCell ref="H1:H2"/>
    <mergeCell ref="I1:I2"/>
    <mergeCell ref="J1:J2"/>
    <mergeCell ref="K1:K2"/>
    <mergeCell ref="L1:L2"/>
    <mergeCell ref="A1:A2"/>
    <mergeCell ref="B1:B2"/>
    <mergeCell ref="C1:C2"/>
    <mergeCell ref="D1:D2"/>
    <mergeCell ref="E1:E2"/>
    <mergeCell ref="F1:F2"/>
  </mergeCells>
  <conditionalFormatting sqref="L3:L4">
    <cfRule type="cellIs" dxfId="24" priority="16" operator="equal">
      <formula>"Muy Alta"</formula>
    </cfRule>
    <cfRule type="cellIs" dxfId="25" priority="17" operator="equal">
      <formula>"Alta"</formula>
    </cfRule>
    <cfRule type="cellIs" dxfId="26" priority="18" operator="equal">
      <formula>"Media"</formula>
    </cfRule>
    <cfRule type="cellIs" dxfId="27" priority="19" operator="equal">
      <formula>"Baja"</formula>
    </cfRule>
    <cfRule type="cellIs" dxfId="28" priority="20" operator="equal">
      <formula>"Muy Baja"</formula>
    </cfRule>
  </conditionalFormatting>
  <conditionalFormatting sqref="O3:AH5">
    <cfRule type="containsText" dxfId="23" priority="15" operator="containsText" text="❌">
      <formula>NOT(ISERROR(SEARCH(("❌"),(O3))))</formula>
    </cfRule>
  </conditionalFormatting>
  <conditionalFormatting sqref="AI3:AI4">
    <cfRule type="cellIs" dxfId="21" priority="21" operator="equal">
      <formula>"Catastrófico"</formula>
    </cfRule>
    <cfRule type="cellIs" dxfId="20" priority="22" operator="equal">
      <formula>"Mayor"</formula>
    </cfRule>
    <cfRule type="cellIs" dxfId="19" priority="23" operator="equal">
      <formula>"Moderado"</formula>
    </cfRule>
    <cfRule type="cellIs" dxfId="18" priority="24" operator="equal">
      <formula>"Menor"</formula>
    </cfRule>
    <cfRule type="cellIs" dxfId="22" priority="25" operator="equal">
      <formula>"Leve"</formula>
    </cfRule>
  </conditionalFormatting>
  <conditionalFormatting sqref="AK3:AK4">
    <cfRule type="cellIs" dxfId="15" priority="26" operator="equal">
      <formula>"Extremo"</formula>
    </cfRule>
    <cfRule type="cellIs" dxfId="16" priority="27" operator="equal">
      <formula>"Alto"</formula>
    </cfRule>
    <cfRule type="cellIs" dxfId="17" priority="28" operator="equal">
      <formula>"Moderado"</formula>
    </cfRule>
    <cfRule type="cellIs" dxfId="14" priority="29" operator="equal">
      <formula>"Bajo"</formula>
    </cfRule>
  </conditionalFormatting>
  <conditionalFormatting sqref="AY3:AY5">
    <cfRule type="cellIs" dxfId="10" priority="1" operator="equal">
      <formula>"Muy Alta"</formula>
    </cfRule>
    <cfRule type="cellIs" dxfId="9" priority="2" operator="equal">
      <formula>"Alta"</formula>
    </cfRule>
    <cfRule type="cellIs" dxfId="12" priority="3" operator="equal">
      <formula>"Media"</formula>
    </cfRule>
    <cfRule type="cellIs" dxfId="13" priority="4" operator="equal">
      <formula>"Baja"</formula>
    </cfRule>
    <cfRule type="cellIs" dxfId="11" priority="5" operator="equal">
      <formula>"Muy Baja"</formula>
    </cfRule>
  </conditionalFormatting>
  <conditionalFormatting sqref="BA3:BA5">
    <cfRule type="cellIs" dxfId="8" priority="6" operator="equal">
      <formula>"Catastrófico"</formula>
    </cfRule>
    <cfRule type="cellIs" dxfId="7" priority="7" operator="equal">
      <formula>"Mayor"</formula>
    </cfRule>
    <cfRule type="cellIs" dxfId="6" priority="8" operator="equal">
      <formula>"Moderado"</formula>
    </cfRule>
    <cfRule type="cellIs" dxfId="5" priority="9" operator="equal">
      <formula>"Menor"</formula>
    </cfRule>
    <cfRule type="cellIs" dxfId="4" priority="10" operator="equal">
      <formula>"Leve"</formula>
    </cfRule>
  </conditionalFormatting>
  <conditionalFormatting sqref="BC3:BC5">
    <cfRule type="cellIs" dxfId="3" priority="11" operator="equal">
      <formula>"Extremo"</formula>
    </cfRule>
    <cfRule type="cellIs" dxfId="2" priority="12" operator="equal">
      <formula>"Alto"</formula>
    </cfRule>
    <cfRule type="cellIs" dxfId="1" priority="13" operator="equal">
      <formula>"Moderado"</formula>
    </cfRule>
    <cfRule type="cellIs" dxfId="0" priority="14" operator="equal">
      <formula>"Bajo"</formula>
    </cfRule>
  </conditionalFormatting>
  <dataValidations count="1">
    <dataValidation type="list" allowBlank="1" showInputMessage="1" showErrorMessage="1" sqref="E3:E5" xr:uid="{46E22998-6BA4-054F-903E-EE309B5B6F3C}">
      <formula1>INDIRECT(D3)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Barrero Muñoz</dc:creator>
  <cp:lastModifiedBy>Rodrigo  Barrero Muñoz</cp:lastModifiedBy>
  <dcterms:created xsi:type="dcterms:W3CDTF">2025-03-07T17:36:27Z</dcterms:created>
  <dcterms:modified xsi:type="dcterms:W3CDTF">2025-03-07T17:40:09Z</dcterms:modified>
</cp:coreProperties>
</file>