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https://d.docs.live.net/91f16a127d3eb837/Documents/SSF/CONTRATO 2025/EJECUCION SSF 2025/MAPAS DE RIESGO/MAPAS DE RIESGOS 2025/"/>
    </mc:Choice>
  </mc:AlternateContent>
  <xr:revisionPtr revIDLastSave="47" documentId="8_{51914503-791F-4544-8361-2C754EC2A3D3}" xr6:coauthVersionLast="47" xr6:coauthVersionMax="47" xr10:uidLastSave="{6530F4B3-94C1-6D4A-81BB-07D8D34377BB}"/>
  <bookViews>
    <workbookView xWindow="0" yWindow="780" windowWidth="34200" windowHeight="19620" activeTab="1" xr2:uid="{00000000-000D-0000-FFFF-FFFF00000000}"/>
  </bookViews>
  <sheets>
    <sheet name="Intructivo" sheetId="1" r:id="rId1"/>
    <sheet name="Mapa final" sheetId="2" r:id="rId2"/>
    <sheet name="Opciones Tratamiento" sheetId="8" state="hidden" r:id="rId3"/>
    <sheet name="Matriz Calor Inherente" sheetId="3" state="hidden" r:id="rId4"/>
    <sheet name="Matriz Calor Residual" sheetId="4" state="hidden" r:id="rId5"/>
    <sheet name="Tabla probabilidad" sheetId="5" r:id="rId6"/>
    <sheet name="Tabla Impacto" sheetId="6" r:id="rId7"/>
    <sheet name="Tabla Valoración controles" sheetId="7" r:id="rId8"/>
    <sheet name="Hoja1" sheetId="9" state="hidden" r:id="rId9"/>
  </sheets>
  <externalReferences>
    <externalReference r:id="rId10"/>
    <externalReference r:id="rId11"/>
    <externalReference r:id="rId12"/>
  </externalReferences>
  <definedNames>
    <definedName name="De_corrupción">'Opciones Tratamiento'!$I$3</definedName>
    <definedName name="De_gestión">'Opciones Tratamiento'!$I$2</definedName>
    <definedName name="De_seguridad_de_la_información">'Opciones Tratamiento'!$I$4:$I$14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5" i="2" l="1"/>
  <c r="AQ35" i="2"/>
  <c r="AO35" i="2"/>
  <c r="AN35" i="2"/>
  <c r="AT34" i="2"/>
  <c r="AQ34" i="2"/>
  <c r="AO34" i="2"/>
  <c r="AN34" i="2"/>
  <c r="AT33" i="2"/>
  <c r="AQ33" i="2"/>
  <c r="AO33" i="2"/>
  <c r="AN33" i="2"/>
  <c r="L33" i="2"/>
  <c r="M33" i="2" s="1"/>
  <c r="H33" i="2"/>
  <c r="AT32" i="2"/>
  <c r="AQ32" i="2"/>
  <c r="AO32" i="2"/>
  <c r="AN32" i="2"/>
  <c r="AT31" i="2"/>
  <c r="AQ31" i="2"/>
  <c r="AO31" i="2"/>
  <c r="AN31" i="2"/>
  <c r="L31" i="2"/>
  <c r="M31" i="2" s="1"/>
  <c r="H31" i="2"/>
  <c r="AT30" i="2"/>
  <c r="AQ30" i="2"/>
  <c r="AO30" i="2"/>
  <c r="AN30" i="2"/>
  <c r="L30" i="2"/>
  <c r="H30" i="2"/>
  <c r="AT29" i="2"/>
  <c r="AQ29" i="2"/>
  <c r="AO29" i="2"/>
  <c r="AN29" i="2"/>
  <c r="AT28" i="2"/>
  <c r="AQ28" i="2"/>
  <c r="AO28" i="2"/>
  <c r="AN28" i="2"/>
  <c r="L28" i="2"/>
  <c r="H28" i="2"/>
  <c r="AX33" i="2" l="1"/>
  <c r="AZ33" i="2" s="1"/>
  <c r="AX34" i="2" s="1"/>
  <c r="AX31" i="2"/>
  <c r="M30" i="2"/>
  <c r="AX30" i="2" s="1"/>
  <c r="M28" i="2"/>
  <c r="AX28" i="2" s="1"/>
  <c r="AY33" i="2" l="1"/>
  <c r="AZ34" i="2"/>
  <c r="AX35" i="2" s="1"/>
  <c r="AY34" i="2"/>
  <c r="AZ31" i="2"/>
  <c r="AX32" i="2" s="1"/>
  <c r="AY31" i="2"/>
  <c r="AZ30" i="2"/>
  <c r="AY30" i="2"/>
  <c r="AZ28" i="2"/>
  <c r="AX29" i="2" s="1"/>
  <c r="AY28" i="2"/>
  <c r="AZ32" i="2" l="1"/>
  <c r="AY32" i="2"/>
  <c r="AZ35" i="2"/>
  <c r="AY35" i="2"/>
  <c r="AZ29" i="2"/>
  <c r="AY29" i="2"/>
  <c r="O28" i="2"/>
  <c r="AI28" i="2" s="1"/>
  <c r="AJ28" i="2" l="1"/>
  <c r="BB28" i="2" s="1"/>
  <c r="AK28" i="2"/>
  <c r="BA28" i="2" l="1"/>
  <c r="BC28" i="2" s="1"/>
  <c r="BB29" i="2"/>
  <c r="BA29" i="2" s="1"/>
  <c r="BC29" i="2" s="1"/>
  <c r="AT27" i="2" l="1"/>
  <c r="AQ27" i="2"/>
  <c r="AO27" i="2"/>
  <c r="AN27" i="2"/>
  <c r="AT26" i="2"/>
  <c r="AQ26" i="2"/>
  <c r="AO26" i="2"/>
  <c r="AN26" i="2"/>
  <c r="AT25" i="2"/>
  <c r="AQ25" i="2"/>
  <c r="AO25" i="2"/>
  <c r="AN25" i="2"/>
  <c r="L25" i="2"/>
  <c r="M25" i="2" s="1"/>
  <c r="H25" i="2"/>
  <c r="AT24" i="2"/>
  <c r="AQ24" i="2"/>
  <c r="AO24" i="2"/>
  <c r="AN24" i="2"/>
  <c r="AT23" i="2"/>
  <c r="AQ23" i="2"/>
  <c r="AO23" i="2"/>
  <c r="AN23" i="2"/>
  <c r="AT22" i="2"/>
  <c r="AQ22" i="2"/>
  <c r="AO22" i="2"/>
  <c r="AN22" i="2"/>
  <c r="L22" i="2"/>
  <c r="H22" i="2"/>
  <c r="AT21" i="2"/>
  <c r="AQ21" i="2"/>
  <c r="AO21" i="2"/>
  <c r="AN21" i="2"/>
  <c r="AT20" i="2"/>
  <c r="AQ20" i="2"/>
  <c r="AO20" i="2"/>
  <c r="AN20" i="2"/>
  <c r="AT19" i="2"/>
  <c r="AQ19" i="2"/>
  <c r="AO19" i="2"/>
  <c r="AN19" i="2"/>
  <c r="L19" i="2"/>
  <c r="M19" i="2" s="1"/>
  <c r="H19" i="2"/>
  <c r="AT18" i="2"/>
  <c r="AQ18" i="2"/>
  <c r="AO18" i="2"/>
  <c r="AN18" i="2"/>
  <c r="AT17" i="2"/>
  <c r="AQ17" i="2"/>
  <c r="AO17" i="2"/>
  <c r="AN17" i="2"/>
  <c r="AT16" i="2"/>
  <c r="AQ16" i="2"/>
  <c r="AO16" i="2"/>
  <c r="AN16" i="2"/>
  <c r="L16" i="2"/>
  <c r="M16" i="2" s="1"/>
  <c r="H16" i="2"/>
  <c r="AX16" i="2" l="1"/>
  <c r="AY16" i="2" s="1"/>
  <c r="AX25" i="2"/>
  <c r="AZ25" i="2" s="1"/>
  <c r="AX26" i="2" s="1"/>
  <c r="M22" i="2"/>
  <c r="AX22" i="2" s="1"/>
  <c r="AX19" i="2"/>
  <c r="AY25" i="2" l="1"/>
  <c r="AZ16" i="2"/>
  <c r="AX17" i="2" s="1"/>
  <c r="AZ17" i="2" s="1"/>
  <c r="AX18" i="2" s="1"/>
  <c r="AY17" i="2"/>
  <c r="AZ22" i="2"/>
  <c r="AX23" i="2" s="1"/>
  <c r="AY22" i="2"/>
  <c r="AZ19" i="2"/>
  <c r="AX20" i="2" s="1"/>
  <c r="AY19" i="2"/>
  <c r="AZ26" i="2"/>
  <c r="AX27" i="2" s="1"/>
  <c r="AY26" i="2"/>
  <c r="AZ27" i="2" l="1"/>
  <c r="AY27" i="2"/>
  <c r="AZ23" i="2"/>
  <c r="AX24" i="2" s="1"/>
  <c r="AY23" i="2"/>
  <c r="AZ20" i="2"/>
  <c r="AX21" i="2" s="1"/>
  <c r="AY20" i="2"/>
  <c r="AZ18" i="2"/>
  <c r="AY18" i="2"/>
  <c r="AZ21" i="2" l="1"/>
  <c r="AY21" i="2"/>
  <c r="AY24" i="2"/>
  <c r="AZ24" i="2"/>
  <c r="O25" i="2" l="1"/>
  <c r="AI25" i="2" s="1"/>
  <c r="O19" i="2"/>
  <c r="AI19" i="2" s="1"/>
  <c r="O22" i="2"/>
  <c r="AI22" i="2" s="1"/>
  <c r="O16" i="2"/>
  <c r="AI16" i="2" s="1"/>
  <c r="AJ22" i="2" l="1"/>
  <c r="BB22" i="2" s="1"/>
  <c r="AK22" i="2"/>
  <c r="AK16" i="2"/>
  <c r="AJ16" i="2"/>
  <c r="BB16" i="2" s="1"/>
  <c r="AJ19" i="2"/>
  <c r="BB19" i="2" s="1"/>
  <c r="AK19" i="2"/>
  <c r="AK25" i="2"/>
  <c r="AJ25" i="2"/>
  <c r="BB25" i="2" s="1"/>
  <c r="BA25" i="2" l="1"/>
  <c r="BC25" i="2" s="1"/>
  <c r="BB27" i="2"/>
  <c r="BA27" i="2" s="1"/>
  <c r="BC27" i="2" s="1"/>
  <c r="BB26" i="2"/>
  <c r="BA26" i="2" s="1"/>
  <c r="BC26" i="2" s="1"/>
  <c r="BA19" i="2"/>
  <c r="BC19" i="2" s="1"/>
  <c r="BB20" i="2"/>
  <c r="BA16" i="2"/>
  <c r="BC16" i="2" s="1"/>
  <c r="BB17" i="2"/>
  <c r="BA17" i="2" s="1"/>
  <c r="BC17" i="2" s="1"/>
  <c r="BB18" i="2"/>
  <c r="BA18" i="2" s="1"/>
  <c r="BC18" i="2" s="1"/>
  <c r="BA22" i="2"/>
  <c r="BC22" i="2" s="1"/>
  <c r="BB23" i="2"/>
  <c r="BA23" i="2" s="1"/>
  <c r="BC23" i="2" s="1"/>
  <c r="BB24" i="2"/>
  <c r="BA24" i="2" s="1"/>
  <c r="BC24" i="2" s="1"/>
  <c r="BA20" i="2" l="1"/>
  <c r="BC20" i="2" s="1"/>
  <c r="BB21" i="2"/>
  <c r="BA21" i="2" s="1"/>
  <c r="BC21" i="2" s="1"/>
  <c r="AT8" i="2" l="1"/>
  <c r="AQ8" i="2"/>
  <c r="AT15" i="2"/>
  <c r="AQ15" i="2"/>
  <c r="AO15" i="2"/>
  <c r="AN15" i="2"/>
  <c r="L15" i="2"/>
  <c r="M15" i="2" s="1"/>
  <c r="H15" i="2"/>
  <c r="AT14" i="2"/>
  <c r="AQ14" i="2"/>
  <c r="AO14" i="2"/>
  <c r="AN14" i="2"/>
  <c r="L14" i="2"/>
  <c r="M14" i="2" s="1"/>
  <c r="H14" i="2"/>
  <c r="AX15" i="2" l="1"/>
  <c r="AZ15" i="2" s="1"/>
  <c r="AX14" i="2"/>
  <c r="AY15" i="2" l="1"/>
  <c r="AY14" i="2"/>
  <c r="AZ14" i="2"/>
  <c r="AT13" i="2" l="1"/>
  <c r="AQ13" i="2"/>
  <c r="AO13" i="2"/>
  <c r="AN13" i="2"/>
  <c r="AT12" i="2"/>
  <c r="AQ12" i="2"/>
  <c r="AO12" i="2"/>
  <c r="AN12" i="2"/>
  <c r="L12" i="2"/>
  <c r="M12" i="2" s="1"/>
  <c r="H12" i="2"/>
  <c r="AX12" i="2" l="1"/>
  <c r="AZ12" i="2" s="1"/>
  <c r="AX13" i="2" s="1"/>
  <c r="AY12" i="2" l="1"/>
  <c r="AZ13" i="2"/>
  <c r="AY13" i="2"/>
  <c r="H7" i="2" l="1"/>
  <c r="AN8" i="2" l="1"/>
  <c r="AN9" i="2"/>
  <c r="AN10" i="2"/>
  <c r="AN11" i="2"/>
  <c r="AN7" i="2"/>
  <c r="AT10" i="2"/>
  <c r="AQ7" i="2"/>
  <c r="AO7" i="2"/>
  <c r="AO8" i="2"/>
  <c r="AO9" i="2"/>
  <c r="AO10" i="2"/>
  <c r="AO11" i="2" l="1"/>
  <c r="L7" i="2"/>
  <c r="B223" i="6" l="1"/>
  <c r="B222" i="6"/>
  <c r="F221" i="6"/>
  <c r="B221" i="6"/>
  <c r="F220" i="6"/>
  <c r="F219" i="6"/>
  <c r="F218" i="6"/>
  <c r="F217" i="6"/>
  <c r="F216" i="6"/>
  <c r="F215" i="6"/>
  <c r="F214" i="6"/>
  <c r="F213" i="6"/>
  <c r="F212" i="6"/>
  <c r="F211" i="6"/>
  <c r="H210"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T11" i="2"/>
  <c r="AQ11" i="2"/>
  <c r="AQ10" i="2"/>
  <c r="AT9" i="2"/>
  <c r="AQ9" i="2"/>
  <c r="AT7" i="2"/>
  <c r="M7" i="2"/>
  <c r="O14" i="2" l="1"/>
  <c r="AI14" i="2" s="1"/>
  <c r="AJ14" i="2" s="1"/>
  <c r="BB14" i="2" s="1"/>
  <c r="BA14" i="2" s="1"/>
  <c r="BC14" i="2" s="1"/>
  <c r="O15" i="2"/>
  <c r="AI15" i="2" s="1"/>
  <c r="O12" i="2"/>
  <c r="AI12" i="2" s="1"/>
  <c r="AJ12" i="2" s="1"/>
  <c r="BB12" i="2" s="1"/>
  <c r="Z16" i="3"/>
  <c r="N26" i="3"/>
  <c r="O7" i="2"/>
  <c r="AI7" i="2" s="1"/>
  <c r="AB18" i="3"/>
  <c r="L10" i="3"/>
  <c r="AX7" i="2"/>
  <c r="AK14" i="2" l="1"/>
  <c r="AJ15" i="2"/>
  <c r="BB15" i="2" s="1"/>
  <c r="BA15" i="2" s="1"/>
  <c r="BC15" i="2" s="1"/>
  <c r="AK15" i="2"/>
  <c r="BA12" i="2"/>
  <c r="BC12" i="2" s="1"/>
  <c r="BB13" i="2"/>
  <c r="AK12" i="2"/>
  <c r="AJ8" i="3"/>
  <c r="AH32" i="3"/>
  <c r="AH22" i="3"/>
  <c r="AG47" i="4"/>
  <c r="O46" i="4"/>
  <c r="N50" i="4"/>
  <c r="S38" i="4"/>
  <c r="AG50" i="4"/>
  <c r="K54" i="4"/>
  <c r="T42" i="4"/>
  <c r="S49" i="4"/>
  <c r="AE52" i="4"/>
  <c r="U39" i="4"/>
  <c r="M50" i="4"/>
  <c r="T44" i="4"/>
  <c r="AA42" i="4"/>
  <c r="R50" i="4"/>
  <c r="L26" i="3"/>
  <c r="AL16" i="3"/>
  <c r="N16" i="3"/>
  <c r="AL8" i="3"/>
  <c r="AF16" i="3"/>
  <c r="Z32" i="3"/>
  <c r="T32" i="3"/>
  <c r="AF8" i="3"/>
  <c r="AL40" i="3"/>
  <c r="Z8" i="3"/>
  <c r="Z40" i="3"/>
  <c r="N40" i="3"/>
  <c r="N8" i="3"/>
  <c r="N32" i="3"/>
  <c r="Z24" i="3"/>
  <c r="T24" i="3"/>
  <c r="AL32" i="3"/>
  <c r="AF32" i="3"/>
  <c r="AL24" i="3"/>
  <c r="T16" i="3"/>
  <c r="AJ44" i="4"/>
  <c r="T40" i="3"/>
  <c r="AF24" i="3"/>
  <c r="N24" i="3"/>
  <c r="AF40" i="3"/>
  <c r="R34" i="3"/>
  <c r="X18" i="3"/>
  <c r="AH14" i="3"/>
  <c r="X42" i="3"/>
  <c r="P6" i="3"/>
  <c r="AD42" i="3"/>
  <c r="T8" i="3"/>
  <c r="AL26" i="3"/>
  <c r="AF26" i="3"/>
  <c r="R26" i="3"/>
  <c r="X34" i="3"/>
  <c r="X10" i="3"/>
  <c r="AD10" i="3"/>
  <c r="AF34" i="3"/>
  <c r="AJ10" i="3"/>
  <c r="R10" i="3"/>
  <c r="L42" i="3"/>
  <c r="T10" i="3"/>
  <c r="AD34" i="3"/>
  <c r="AL34" i="3"/>
  <c r="Z18" i="3"/>
  <c r="T42" i="3"/>
  <c r="AF42" i="3"/>
  <c r="T18" i="3"/>
  <c r="N42" i="3"/>
  <c r="Z26" i="3"/>
  <c r="N34" i="3"/>
  <c r="Z34" i="3"/>
  <c r="N18" i="3"/>
  <c r="AF10" i="3"/>
  <c r="AL10" i="3"/>
  <c r="AH26" i="3"/>
  <c r="P26" i="3"/>
  <c r="V18" i="3"/>
  <c r="P34" i="3"/>
  <c r="J34" i="3"/>
  <c r="AB34" i="3"/>
  <c r="V26" i="3"/>
  <c r="AH10" i="3"/>
  <c r="AH42" i="3"/>
  <c r="AB26" i="3"/>
  <c r="AL18" i="3"/>
  <c r="V6" i="3"/>
  <c r="T34" i="3"/>
  <c r="N10" i="3"/>
  <c r="AL42" i="3"/>
  <c r="AF18" i="3"/>
  <c r="Z10" i="3"/>
  <c r="Z42" i="3"/>
  <c r="J18" i="3"/>
  <c r="T26" i="3"/>
  <c r="P20" i="3"/>
  <c r="P36" i="3"/>
  <c r="AB42" i="3"/>
  <c r="AB44" i="3"/>
  <c r="V34" i="3"/>
  <c r="P10" i="3"/>
  <c r="P42" i="3"/>
  <c r="AH18" i="3"/>
  <c r="AH34" i="3"/>
  <c r="P28" i="3"/>
  <c r="AB10" i="3"/>
  <c r="AB28" i="3"/>
  <c r="AH44" i="3"/>
  <c r="AH36" i="3"/>
  <c r="V42" i="3"/>
  <c r="P18" i="3"/>
  <c r="J10" i="3"/>
  <c r="J26" i="3"/>
  <c r="J42" i="3"/>
  <c r="V10" i="3"/>
  <c r="V12" i="3"/>
  <c r="P44" i="3"/>
  <c r="AH28" i="3"/>
  <c r="V20" i="3"/>
  <c r="AB36" i="3"/>
  <c r="AB12" i="3"/>
  <c r="J36" i="3"/>
  <c r="AH20" i="3"/>
  <c r="J28" i="3"/>
  <c r="J20" i="3"/>
  <c r="AH12" i="3"/>
  <c r="AB20" i="3"/>
  <c r="J12" i="3"/>
  <c r="V44" i="3"/>
  <c r="P12" i="3"/>
  <c r="V14" i="3"/>
  <c r="AJ7" i="2"/>
  <c r="BB7" i="2" s="1"/>
  <c r="BB8" i="2" s="1"/>
  <c r="BA8" i="2" s="1"/>
  <c r="AK7" i="2"/>
  <c r="J38" i="3"/>
  <c r="P38" i="3"/>
  <c r="L34" i="3"/>
  <c r="AJ34" i="3"/>
  <c r="AD26" i="3"/>
  <c r="L18" i="3"/>
  <c r="R18" i="3"/>
  <c r="X26" i="3"/>
  <c r="J30" i="3"/>
  <c r="AH38" i="3"/>
  <c r="AB30" i="3"/>
  <c r="V22" i="3"/>
  <c r="AJ42" i="3"/>
  <c r="AJ18" i="3"/>
  <c r="J6" i="3"/>
  <c r="AJ26" i="3"/>
  <c r="AD18" i="3"/>
  <c r="AH6" i="3"/>
  <c r="R42" i="3"/>
  <c r="V36" i="3"/>
  <c r="V28" i="3"/>
  <c r="P30" i="3"/>
  <c r="AB22" i="3"/>
  <c r="AB6" i="3"/>
  <c r="AB38" i="3"/>
  <c r="V30" i="3"/>
  <c r="P14" i="3"/>
  <c r="AH30" i="3"/>
  <c r="J14" i="3"/>
  <c r="J22" i="3"/>
  <c r="J44" i="3"/>
  <c r="AY7" i="2"/>
  <c r="AZ7" i="2"/>
  <c r="AX8" i="2" s="1"/>
  <c r="Q52" i="4"/>
  <c r="K52" i="4"/>
  <c r="AI42" i="4"/>
  <c r="W42" i="4"/>
  <c r="K42" i="4"/>
  <c r="AC52" i="4"/>
  <c r="AC42" i="4"/>
  <c r="AI52" i="4"/>
  <c r="W52" i="4"/>
  <c r="Q42" i="4"/>
  <c r="Q32" i="4"/>
  <c r="K32" i="4"/>
  <c r="AI22" i="4"/>
  <c r="W22" i="4"/>
  <c r="K22" i="4"/>
  <c r="AC12" i="4"/>
  <c r="W12" i="4"/>
  <c r="K12" i="4"/>
  <c r="AC32" i="4"/>
  <c r="Q22" i="4"/>
  <c r="AI32" i="4"/>
  <c r="Q12" i="4"/>
  <c r="W32" i="4"/>
  <c r="AC22" i="4"/>
  <c r="AI12" i="4"/>
  <c r="AB54" i="4"/>
  <c r="P54" i="4"/>
  <c r="J54" i="4"/>
  <c r="AB44" i="4"/>
  <c r="P44" i="4"/>
  <c r="V54" i="4"/>
  <c r="AH44" i="4"/>
  <c r="AB34" i="4"/>
  <c r="P34" i="4"/>
  <c r="V44" i="4"/>
  <c r="AH54" i="4"/>
  <c r="J44" i="4"/>
  <c r="J34" i="4"/>
  <c r="AB24" i="4"/>
  <c r="P24" i="4"/>
  <c r="AB14" i="4"/>
  <c r="P14" i="4"/>
  <c r="AH34" i="4"/>
  <c r="V24" i="4"/>
  <c r="V14" i="4"/>
  <c r="V34" i="4"/>
  <c r="J14" i="4"/>
  <c r="AH24" i="4"/>
  <c r="J24" i="4"/>
  <c r="AH14" i="4"/>
  <c r="AB52" i="4"/>
  <c r="P52" i="4"/>
  <c r="V52" i="4"/>
  <c r="AB42" i="4"/>
  <c r="P42" i="4"/>
  <c r="J52" i="4"/>
  <c r="AB32" i="4"/>
  <c r="P32" i="4"/>
  <c r="AH42" i="4"/>
  <c r="J42" i="4"/>
  <c r="AH52" i="4"/>
  <c r="V42" i="4"/>
  <c r="V32" i="4"/>
  <c r="AB22" i="4"/>
  <c r="P22" i="4"/>
  <c r="AB12" i="4"/>
  <c r="J32" i="4"/>
  <c r="AH22" i="4"/>
  <c r="J22" i="4"/>
  <c r="AH12" i="4"/>
  <c r="V12" i="4"/>
  <c r="J12" i="4"/>
  <c r="V22" i="4"/>
  <c r="AH32" i="4"/>
  <c r="P12" i="4"/>
  <c r="AJ52" i="4"/>
  <c r="X52" i="4"/>
  <c r="L52" i="4"/>
  <c r="AJ42" i="4"/>
  <c r="X42" i="4"/>
  <c r="L42" i="4"/>
  <c r="R52" i="4"/>
  <c r="AJ32" i="4"/>
  <c r="X32" i="4"/>
  <c r="L32" i="4"/>
  <c r="R42" i="4"/>
  <c r="AD52" i="4"/>
  <c r="AD42" i="4"/>
  <c r="AJ22" i="4"/>
  <c r="X22" i="4"/>
  <c r="L22" i="4"/>
  <c r="AJ12" i="4"/>
  <c r="X12" i="4"/>
  <c r="AD32" i="4"/>
  <c r="R22" i="4"/>
  <c r="R32" i="4"/>
  <c r="R12" i="4"/>
  <c r="AD22" i="4"/>
  <c r="AD12" i="4"/>
  <c r="L12" i="4"/>
  <c r="U54" i="4"/>
  <c r="O54" i="4"/>
  <c r="AG44" i="4"/>
  <c r="AA44" i="4"/>
  <c r="O44" i="4"/>
  <c r="AG54" i="4"/>
  <c r="AM54" i="4"/>
  <c r="AM34" i="4"/>
  <c r="AA54" i="4"/>
  <c r="AM44" i="4"/>
  <c r="U44" i="4"/>
  <c r="U34" i="4"/>
  <c r="O34" i="4"/>
  <c r="AM24" i="4"/>
  <c r="AA24" i="4"/>
  <c r="O24" i="4"/>
  <c r="AA34" i="4"/>
  <c r="AG14" i="4"/>
  <c r="AA14" i="4"/>
  <c r="U24" i="4"/>
  <c r="U14" i="4"/>
  <c r="O14" i="4"/>
  <c r="AG34" i="4"/>
  <c r="AG24" i="4"/>
  <c r="AM14" i="4"/>
  <c r="AK54" i="4"/>
  <c r="AE54" i="4"/>
  <c r="Y54" i="4"/>
  <c r="S54" i="4"/>
  <c r="AK44" i="4"/>
  <c r="AE44" i="4"/>
  <c r="S44" i="4"/>
  <c r="Y44" i="4"/>
  <c r="M44" i="4"/>
  <c r="M54" i="4"/>
  <c r="AK34" i="4"/>
  <c r="AE34" i="4"/>
  <c r="Y34" i="4"/>
  <c r="S34" i="4"/>
  <c r="AE24" i="4"/>
  <c r="S24" i="4"/>
  <c r="M34" i="4"/>
  <c r="AK24" i="4"/>
  <c r="M24" i="4"/>
  <c r="AK14" i="4"/>
  <c r="AE14" i="4"/>
  <c r="Y14" i="4"/>
  <c r="S14" i="4"/>
  <c r="Y24" i="4"/>
  <c r="M14" i="4"/>
  <c r="AL50" i="4"/>
  <c r="Z10" i="4"/>
  <c r="AM48" i="4"/>
  <c r="AM38" i="4"/>
  <c r="AA38" i="4"/>
  <c r="O38" i="4"/>
  <c r="U48" i="4"/>
  <c r="AA48" i="4"/>
  <c r="AG38" i="4"/>
  <c r="O48" i="4"/>
  <c r="U38" i="4"/>
  <c r="AG48" i="4"/>
  <c r="AM28" i="4"/>
  <c r="AA28" i="4"/>
  <c r="O28" i="4"/>
  <c r="AM18" i="4"/>
  <c r="AA18" i="4"/>
  <c r="O18" i="4"/>
  <c r="AM8" i="4"/>
  <c r="AA8" i="4"/>
  <c r="O8" i="4"/>
  <c r="U28" i="4"/>
  <c r="AG18" i="4"/>
  <c r="AG8" i="4"/>
  <c r="U8" i="4"/>
  <c r="AG28" i="4"/>
  <c r="U18" i="4"/>
  <c r="AL47" i="4"/>
  <c r="Z47" i="4"/>
  <c r="N47" i="4"/>
  <c r="AF47" i="4"/>
  <c r="AL37" i="4"/>
  <c r="Z37" i="4"/>
  <c r="N37" i="4"/>
  <c r="AF37" i="4"/>
  <c r="T37" i="4"/>
  <c r="T47" i="4"/>
  <c r="AL27" i="4"/>
  <c r="Z27" i="4"/>
  <c r="N27" i="4"/>
  <c r="AL17" i="4"/>
  <c r="Z17" i="4"/>
  <c r="N17" i="4"/>
  <c r="T27" i="4"/>
  <c r="AF17" i="4"/>
  <c r="AF7" i="4"/>
  <c r="T7" i="4"/>
  <c r="AF27" i="4"/>
  <c r="T17" i="4"/>
  <c r="Z7" i="4"/>
  <c r="AL7" i="4"/>
  <c r="N7" i="4"/>
  <c r="AG22" i="4"/>
  <c r="AY8" i="2" l="1"/>
  <c r="BC8" i="2" s="1"/>
  <c r="AZ8" i="2"/>
  <c r="AX9" i="2" s="1"/>
  <c r="AZ9" i="2" s="1"/>
  <c r="AX10" i="2" s="1"/>
  <c r="AY10" i="2" s="1"/>
  <c r="BA13" i="2"/>
  <c r="BC13" i="2" s="1"/>
  <c r="AM32" i="4"/>
  <c r="O52" i="4"/>
  <c r="Y22" i="4"/>
  <c r="AK22" i="4"/>
  <c r="Y52" i="4"/>
  <c r="S12" i="4"/>
  <c r="S32" i="4"/>
  <c r="S22" i="4"/>
  <c r="Y42" i="4"/>
  <c r="AK52" i="4"/>
  <c r="AK30" i="4"/>
  <c r="M10" i="4"/>
  <c r="AE10" i="4"/>
  <c r="S20" i="4"/>
  <c r="S50" i="4"/>
  <c r="AK40" i="4"/>
  <c r="AM27" i="4"/>
  <c r="O17" i="4"/>
  <c r="K47" i="4"/>
  <c r="AM37" i="4"/>
  <c r="AA27" i="4"/>
  <c r="AG17" i="4"/>
  <c r="AG27" i="4"/>
  <c r="O37" i="4"/>
  <c r="O27" i="4"/>
  <c r="U47" i="4"/>
  <c r="V47" i="4"/>
  <c r="AM42" i="4"/>
  <c r="M22" i="4"/>
  <c r="M52" i="4"/>
  <c r="AM7" i="4"/>
  <c r="O47" i="4"/>
  <c r="U52" i="4"/>
  <c r="M32" i="4"/>
  <c r="M42" i="4"/>
  <c r="AM17" i="4"/>
  <c r="AM47" i="4"/>
  <c r="Z30" i="4"/>
  <c r="AF30" i="4"/>
  <c r="Z20" i="4"/>
  <c r="Z40" i="4"/>
  <c r="AJ40" i="3"/>
  <c r="AJ24" i="3"/>
  <c r="AD24" i="3"/>
  <c r="R16" i="3"/>
  <c r="Y10" i="4"/>
  <c r="AE50" i="4"/>
  <c r="M30" i="4"/>
  <c r="S10" i="4"/>
  <c r="Y40" i="4"/>
  <c r="R24" i="3"/>
  <c r="X8" i="3"/>
  <c r="AJ16" i="3"/>
  <c r="AE20" i="4"/>
  <c r="AD40" i="3"/>
  <c r="AJ32" i="3"/>
  <c r="AH50" i="4"/>
  <c r="L32" i="3"/>
  <c r="X16" i="3"/>
  <c r="X40" i="3"/>
  <c r="R32" i="3"/>
  <c r="L24" i="3"/>
  <c r="X24" i="3"/>
  <c r="AD32" i="3"/>
  <c r="X32" i="3"/>
  <c r="L16" i="3"/>
  <c r="R40" i="3"/>
  <c r="AD16" i="3"/>
  <c r="R8" i="3"/>
  <c r="L40" i="3"/>
  <c r="AD8" i="3"/>
  <c r="L8" i="3"/>
  <c r="T50" i="4"/>
  <c r="T10" i="4"/>
  <c r="T20" i="4"/>
  <c r="AL40" i="4"/>
  <c r="N30" i="4"/>
  <c r="AL10" i="4"/>
  <c r="Z50" i="4"/>
  <c r="AF40" i="4"/>
  <c r="AL30" i="4"/>
  <c r="N20" i="4"/>
  <c r="AF20" i="4"/>
  <c r="N40" i="4"/>
  <c r="AF50" i="4"/>
  <c r="AF10" i="4"/>
  <c r="N10" i="4"/>
  <c r="AL20" i="4"/>
  <c r="T30" i="4"/>
  <c r="T40" i="4"/>
  <c r="AH38" i="4"/>
  <c r="AK18" i="4"/>
  <c r="AE38" i="4"/>
  <c r="AF22" i="3"/>
  <c r="AL6" i="3"/>
  <c r="AF14" i="3"/>
  <c r="V8" i="3"/>
  <c r="AH24" i="3"/>
  <c r="AH16" i="3"/>
  <c r="AB16" i="3"/>
  <c r="AB32" i="3"/>
  <c r="AB8" i="3"/>
  <c r="P24" i="3"/>
  <c r="AB24" i="3"/>
  <c r="V24" i="3"/>
  <c r="AB40" i="3"/>
  <c r="J16" i="3"/>
  <c r="P16" i="3"/>
  <c r="J8" i="3"/>
  <c r="P32" i="3"/>
  <c r="AH40" i="3"/>
  <c r="P40" i="3"/>
  <c r="J40" i="3"/>
  <c r="AH8" i="3"/>
  <c r="V40" i="3"/>
  <c r="J32" i="3"/>
  <c r="V32" i="3"/>
  <c r="J24" i="3"/>
  <c r="V16" i="3"/>
  <c r="P8" i="3"/>
  <c r="T6" i="3"/>
  <c r="T38" i="3"/>
  <c r="M18" i="4"/>
  <c r="AL30" i="3"/>
  <c r="AF6" i="3"/>
  <c r="N38" i="3"/>
  <c r="AK28" i="4"/>
  <c r="T22" i="3"/>
  <c r="T14" i="3"/>
  <c r="AK48" i="4"/>
  <c r="M28" i="4"/>
  <c r="AL14" i="3"/>
  <c r="Z14" i="3"/>
  <c r="N30" i="3"/>
  <c r="T30" i="3"/>
  <c r="S8" i="4"/>
  <c r="M48" i="4"/>
  <c r="AK8" i="4"/>
  <c r="Y18" i="4"/>
  <c r="S28" i="4"/>
  <c r="N14" i="3"/>
  <c r="AF30" i="3"/>
  <c r="AL22" i="3"/>
  <c r="N22" i="3"/>
  <c r="AF38" i="3"/>
  <c r="Z38" i="3"/>
  <c r="Z22" i="3"/>
  <c r="AL38" i="3"/>
  <c r="N6" i="3"/>
  <c r="Z6" i="3"/>
  <c r="Z30" i="3"/>
  <c r="O7" i="4"/>
  <c r="U17" i="4"/>
  <c r="U7" i="4"/>
  <c r="AA37" i="4"/>
  <c r="U37" i="4"/>
  <c r="AA47" i="4"/>
  <c r="AA7" i="4"/>
  <c r="AA17" i="4"/>
  <c r="AG7" i="4"/>
  <c r="U27" i="4"/>
  <c r="AG37" i="4"/>
  <c r="AJ14" i="3"/>
  <c r="AD14" i="3"/>
  <c r="O6" i="4"/>
  <c r="U46" i="4"/>
  <c r="U16" i="4"/>
  <c r="BA7" i="2"/>
  <c r="AB46" i="4" s="1"/>
  <c r="AA16" i="4"/>
  <c r="AG36" i="4"/>
  <c r="U6" i="4"/>
  <c r="AA36" i="4"/>
  <c r="AG16" i="4"/>
  <c r="AG6" i="4"/>
  <c r="AA6" i="4"/>
  <c r="O26" i="4"/>
  <c r="AM46" i="4"/>
  <c r="AM36" i="4"/>
  <c r="U26" i="4"/>
  <c r="AM16" i="4"/>
  <c r="AM6" i="4"/>
  <c r="AA26" i="4"/>
  <c r="AG46" i="4"/>
  <c r="AA46" i="4"/>
  <c r="U36" i="4"/>
  <c r="AG26" i="4"/>
  <c r="O16" i="4"/>
  <c r="AM26" i="4"/>
  <c r="O36" i="4"/>
  <c r="AM9" i="4"/>
  <c r="U29" i="4"/>
  <c r="S48" i="4"/>
  <c r="Y48" i="4"/>
  <c r="AE28" i="4"/>
  <c r="Y38" i="4"/>
  <c r="AK38" i="4"/>
  <c r="AD22" i="3"/>
  <c r="X38" i="3"/>
  <c r="L22" i="3"/>
  <c r="AD6" i="3"/>
  <c r="R6" i="3"/>
  <c r="L14" i="3"/>
  <c r="R38" i="3"/>
  <c r="R30" i="3"/>
  <c r="R14" i="3"/>
  <c r="X22" i="3"/>
  <c r="AJ22" i="3"/>
  <c r="R22" i="3"/>
  <c r="L38" i="3"/>
  <c r="X14" i="3"/>
  <c r="AJ38" i="3"/>
  <c r="L6" i="3"/>
  <c r="AJ6" i="3"/>
  <c r="X6" i="3"/>
  <c r="AJ30" i="3"/>
  <c r="AD38" i="3"/>
  <c r="X30" i="3"/>
  <c r="L30" i="3"/>
  <c r="AD30" i="3"/>
  <c r="AM10" i="4"/>
  <c r="O20" i="4"/>
  <c r="AL14" i="4"/>
  <c r="U10" i="4"/>
  <c r="AL44" i="4"/>
  <c r="AF44" i="4"/>
  <c r="AM20" i="4"/>
  <c r="L14" i="4"/>
  <c r="U40" i="4"/>
  <c r="AG40" i="4"/>
  <c r="L54" i="4"/>
  <c r="AA20" i="4"/>
  <c r="AG20" i="4"/>
  <c r="AM50" i="4"/>
  <c r="AB14" i="3"/>
  <c r="P22" i="3"/>
  <c r="V38" i="3"/>
  <c r="K44" i="4"/>
  <c r="AC24" i="4"/>
  <c r="W54" i="4"/>
  <c r="X54" i="4"/>
  <c r="W44" i="4"/>
  <c r="AI54" i="4"/>
  <c r="W14" i="4"/>
  <c r="AK49" i="4"/>
  <c r="N12" i="4"/>
  <c r="AL12" i="4"/>
  <c r="K14" i="4"/>
  <c r="AL54" i="4"/>
  <c r="U30" i="4"/>
  <c r="U50" i="4"/>
  <c r="Q14" i="4"/>
  <c r="AL42" i="4"/>
  <c r="AJ54" i="4"/>
  <c r="AI34" i="4"/>
  <c r="AF42" i="4"/>
  <c r="N42" i="4"/>
  <c r="Z54" i="4"/>
  <c r="AG10" i="4"/>
  <c r="O40" i="4"/>
  <c r="AI44" i="4"/>
  <c r="AE9" i="4"/>
  <c r="AL52" i="4"/>
  <c r="Y29" i="4"/>
  <c r="AK29" i="4"/>
  <c r="AE29" i="4"/>
  <c r="Z42" i="4"/>
  <c r="AE39" i="4"/>
  <c r="T12" i="4"/>
  <c r="U20" i="4"/>
  <c r="AA40" i="4"/>
  <c r="AC34" i="4"/>
  <c r="Q54" i="4"/>
  <c r="AF12" i="4"/>
  <c r="AG30" i="4"/>
  <c r="AA30" i="4"/>
  <c r="AM40" i="4"/>
  <c r="K34" i="4"/>
  <c r="K24" i="4"/>
  <c r="AC54" i="4"/>
  <c r="Y19" i="4"/>
  <c r="Y39" i="4"/>
  <c r="AG39" i="4"/>
  <c r="N22" i="4"/>
  <c r="T22" i="4"/>
  <c r="AF32" i="4"/>
  <c r="Y28" i="4"/>
  <c r="AE8" i="4"/>
  <c r="M38" i="4"/>
  <c r="S19" i="4"/>
  <c r="AC14" i="4"/>
  <c r="AC44" i="4"/>
  <c r="M9" i="4"/>
  <c r="N24" i="4"/>
  <c r="AK9" i="4"/>
  <c r="M39" i="4"/>
  <c r="Z12" i="4"/>
  <c r="T32" i="4"/>
  <c r="AL24" i="4"/>
  <c r="Z34" i="4"/>
  <c r="O10" i="4"/>
  <c r="AM30" i="4"/>
  <c r="AA50" i="4"/>
  <c r="AI14" i="4"/>
  <c r="W24" i="4"/>
  <c r="Q44" i="4"/>
  <c r="AE19" i="4"/>
  <c r="AK19" i="4"/>
  <c r="AK39" i="4"/>
  <c r="AL22" i="4"/>
  <c r="AF22" i="4"/>
  <c r="Z52" i="4"/>
  <c r="M8" i="4"/>
  <c r="S18" i="4"/>
  <c r="AE48" i="4"/>
  <c r="S39" i="4"/>
  <c r="Z22" i="4"/>
  <c r="T52" i="4"/>
  <c r="W34" i="4"/>
  <c r="Z32" i="4"/>
  <c r="N52" i="4"/>
  <c r="AF52" i="4"/>
  <c r="O30" i="4"/>
  <c r="Q24" i="4"/>
  <c r="Z44" i="4"/>
  <c r="AA10" i="4"/>
  <c r="O50" i="4"/>
  <c r="Q34" i="4"/>
  <c r="AI24" i="4"/>
  <c r="S9" i="4"/>
  <c r="M29" i="4"/>
  <c r="Y49" i="4"/>
  <c r="N32" i="4"/>
  <c r="AL32" i="4"/>
  <c r="R14" i="4"/>
  <c r="Y8" i="4"/>
  <c r="AE18" i="4"/>
  <c r="AA19" i="4"/>
  <c r="O19" i="4"/>
  <c r="AA49" i="4"/>
  <c r="AK10" i="4"/>
  <c r="Y50" i="4"/>
  <c r="AE22" i="4"/>
  <c r="U9" i="4"/>
  <c r="U32" i="4"/>
  <c r="M20" i="4"/>
  <c r="AE30" i="4"/>
  <c r="S40" i="4"/>
  <c r="AE12" i="4"/>
  <c r="AE32" i="4"/>
  <c r="S42" i="4"/>
  <c r="Y9" i="4"/>
  <c r="M49" i="4"/>
  <c r="AE49" i="4"/>
  <c r="AA29" i="4"/>
  <c r="AG9" i="4"/>
  <c r="O39" i="4"/>
  <c r="O29" i="4"/>
  <c r="AM39" i="4"/>
  <c r="AA32" i="4"/>
  <c r="AE40" i="4"/>
  <c r="AE42" i="4"/>
  <c r="O9" i="4"/>
  <c r="U19" i="4"/>
  <c r="AG49" i="4"/>
  <c r="AG29" i="4"/>
  <c r="O49" i="4"/>
  <c r="AA39" i="4"/>
  <c r="U49" i="4"/>
  <c r="AM29" i="4"/>
  <c r="O12" i="4"/>
  <c r="S30" i="4"/>
  <c r="M12" i="4"/>
  <c r="AK42" i="4"/>
  <c r="AM19" i="4"/>
  <c r="AM49" i="4"/>
  <c r="AK20" i="4"/>
  <c r="M40" i="4"/>
  <c r="AK12" i="4"/>
  <c r="AK32" i="4"/>
  <c r="AG32" i="4"/>
  <c r="Y20" i="4"/>
  <c r="Y30" i="4"/>
  <c r="AK50" i="4"/>
  <c r="Y12" i="4"/>
  <c r="Y32" i="4"/>
  <c r="S52" i="4"/>
  <c r="S29" i="4"/>
  <c r="M19" i="4"/>
  <c r="AA9" i="4"/>
  <c r="AG19" i="4"/>
  <c r="X20" i="4"/>
  <c r="L30" i="4"/>
  <c r="X30" i="4"/>
  <c r="L10" i="4"/>
  <c r="AJ40" i="4"/>
  <c r="AJ20" i="4"/>
  <c r="R20" i="4"/>
  <c r="AD50" i="4"/>
  <c r="AD30" i="4"/>
  <c r="L40" i="4"/>
  <c r="R10" i="4"/>
  <c r="L50" i="4"/>
  <c r="T14" i="4"/>
  <c r="X50" i="4"/>
  <c r="AJ14" i="4"/>
  <c r="Z24" i="4"/>
  <c r="AF14" i="4"/>
  <c r="AF34" i="4"/>
  <c r="AJ10" i="4"/>
  <c r="AD20" i="4"/>
  <c r="R40" i="4"/>
  <c r="AJ50" i="4"/>
  <c r="R54" i="4"/>
  <c r="N34" i="4"/>
  <c r="N44" i="4"/>
  <c r="T54" i="4"/>
  <c r="T34" i="4"/>
  <c r="AJ30" i="4"/>
  <c r="X10" i="4"/>
  <c r="R30" i="4"/>
  <c r="X40" i="4"/>
  <c r="L34" i="4"/>
  <c r="X14" i="4"/>
  <c r="N14" i="4"/>
  <c r="AF54" i="4"/>
  <c r="AD10" i="4"/>
  <c r="AL34" i="4"/>
  <c r="T24" i="4"/>
  <c r="N54" i="4"/>
  <c r="Z14" i="4"/>
  <c r="AF24" i="4"/>
  <c r="L20" i="4"/>
  <c r="AD40" i="4"/>
  <c r="X34" i="4"/>
  <c r="AG42" i="4"/>
  <c r="AA52" i="4"/>
  <c r="U22" i="4"/>
  <c r="U42" i="4"/>
  <c r="U12" i="4"/>
  <c r="AM52" i="4"/>
  <c r="O22" i="4"/>
  <c r="AA12" i="4"/>
  <c r="AM22" i="4"/>
  <c r="O42" i="4"/>
  <c r="AM12" i="4"/>
  <c r="AG52" i="4"/>
  <c r="AA22" i="4"/>
  <c r="AG12" i="4"/>
  <c r="O32" i="4"/>
  <c r="AJ34" i="4"/>
  <c r="AD24" i="4"/>
  <c r="AJ24" i="4"/>
  <c r="L44" i="4"/>
  <c r="R24" i="4"/>
  <c r="R34" i="4"/>
  <c r="R44" i="4"/>
  <c r="X44" i="4"/>
  <c r="AD14" i="4"/>
  <c r="L24" i="4"/>
  <c r="X24" i="4"/>
  <c r="AD54" i="4"/>
  <c r="AD34" i="4"/>
  <c r="AD44" i="4"/>
  <c r="S53" i="4"/>
  <c r="M53" i="4"/>
  <c r="AK43" i="4"/>
  <c r="Y43" i="4"/>
  <c r="M43" i="4"/>
  <c r="AE53" i="4"/>
  <c r="AE43" i="4"/>
  <c r="AK53" i="4"/>
  <c r="Y53" i="4"/>
  <c r="S43" i="4"/>
  <c r="S33" i="4"/>
  <c r="M33" i="4"/>
  <c r="AK23" i="4"/>
  <c r="Y23" i="4"/>
  <c r="M23" i="4"/>
  <c r="AK33" i="4"/>
  <c r="AE13" i="4"/>
  <c r="Y13" i="4"/>
  <c r="AE33" i="4"/>
  <c r="S23" i="4"/>
  <c r="S13" i="4"/>
  <c r="M13" i="4"/>
  <c r="Y33" i="4"/>
  <c r="AE23" i="4"/>
  <c r="AK13" i="4"/>
  <c r="AL55" i="4"/>
  <c r="Z55" i="4"/>
  <c r="N55" i="4"/>
  <c r="AL45" i="4"/>
  <c r="Z45" i="4"/>
  <c r="N45" i="4"/>
  <c r="AF55" i="4"/>
  <c r="AL35" i="4"/>
  <c r="Z35" i="4"/>
  <c r="N35" i="4"/>
  <c r="T55" i="4"/>
  <c r="AF45" i="4"/>
  <c r="T45" i="4"/>
  <c r="AF35" i="4"/>
  <c r="T35" i="4"/>
  <c r="AL25" i="4"/>
  <c r="Z25" i="4"/>
  <c r="N25" i="4"/>
  <c r="AL15" i="4"/>
  <c r="Z15" i="4"/>
  <c r="N15" i="4"/>
  <c r="AF25" i="4"/>
  <c r="T25" i="4"/>
  <c r="AF15" i="4"/>
  <c r="T15" i="4"/>
  <c r="AH51" i="4"/>
  <c r="V51" i="4"/>
  <c r="J51" i="4"/>
  <c r="P51" i="4"/>
  <c r="AH31" i="4"/>
  <c r="AH41" i="4"/>
  <c r="AB41" i="4"/>
  <c r="V41" i="4"/>
  <c r="P41" i="4"/>
  <c r="AB51" i="4"/>
  <c r="J41" i="4"/>
  <c r="V31" i="4"/>
  <c r="J31" i="4"/>
  <c r="AH21" i="4"/>
  <c r="V21" i="4"/>
  <c r="J21" i="4"/>
  <c r="AB31" i="4"/>
  <c r="P21" i="4"/>
  <c r="AB11" i="4"/>
  <c r="P11" i="4"/>
  <c r="P31" i="4"/>
  <c r="AB21" i="4"/>
  <c r="AH11" i="4"/>
  <c r="J11" i="4"/>
  <c r="V11" i="4"/>
  <c r="AD55" i="4"/>
  <c r="R55" i="4"/>
  <c r="AD45" i="4"/>
  <c r="R45" i="4"/>
  <c r="L55" i="4"/>
  <c r="X45" i="4"/>
  <c r="L45" i="4"/>
  <c r="AJ55" i="4"/>
  <c r="X55" i="4"/>
  <c r="AJ45" i="4"/>
  <c r="AD35" i="4"/>
  <c r="R35" i="4"/>
  <c r="AJ35" i="4"/>
  <c r="X35" i="4"/>
  <c r="AD25" i="4"/>
  <c r="R25" i="4"/>
  <c r="AD15" i="4"/>
  <c r="R15" i="4"/>
  <c r="L35" i="4"/>
  <c r="X25" i="4"/>
  <c r="X15" i="4"/>
  <c r="L15" i="4"/>
  <c r="AJ25" i="4"/>
  <c r="L25" i="4"/>
  <c r="AJ15" i="4"/>
  <c r="W55" i="4"/>
  <c r="Q55" i="4"/>
  <c r="AI45" i="4"/>
  <c r="AC45" i="4"/>
  <c r="K55" i="4"/>
  <c r="W45" i="4"/>
  <c r="Q45" i="4"/>
  <c r="AI55" i="4"/>
  <c r="K45" i="4"/>
  <c r="AC35" i="4"/>
  <c r="Q35" i="4"/>
  <c r="AC55" i="4"/>
  <c r="AC25" i="4"/>
  <c r="Q25" i="4"/>
  <c r="W35" i="4"/>
  <c r="K35" i="4"/>
  <c r="AI35" i="4"/>
  <c r="AI15" i="4"/>
  <c r="AC15" i="4"/>
  <c r="W25" i="4"/>
  <c r="W15" i="4"/>
  <c r="Q15" i="4"/>
  <c r="K15" i="4"/>
  <c r="AI25" i="4"/>
  <c r="K25" i="4"/>
  <c r="AM53" i="4"/>
  <c r="AG53" i="4"/>
  <c r="AG43" i="4"/>
  <c r="U43" i="4"/>
  <c r="AM43" i="4"/>
  <c r="O43" i="4"/>
  <c r="AA53" i="4"/>
  <c r="O53" i="4"/>
  <c r="AA43" i="4"/>
  <c r="U53" i="4"/>
  <c r="AM33" i="4"/>
  <c r="AG33" i="4"/>
  <c r="AG23" i="4"/>
  <c r="U23" i="4"/>
  <c r="AA33" i="4"/>
  <c r="U33" i="4"/>
  <c r="O33" i="4"/>
  <c r="O13" i="4"/>
  <c r="AA23" i="4"/>
  <c r="AM13" i="4"/>
  <c r="AG13" i="4"/>
  <c r="AM23" i="4"/>
  <c r="O23" i="4"/>
  <c r="AA13" i="4"/>
  <c r="U13" i="4"/>
  <c r="AF48" i="4"/>
  <c r="T48" i="4"/>
  <c r="N48" i="4"/>
  <c r="AL48" i="4"/>
  <c r="AL38" i="4"/>
  <c r="Z48" i="4"/>
  <c r="AF38" i="4"/>
  <c r="Z38" i="4"/>
  <c r="AF28" i="4"/>
  <c r="T28" i="4"/>
  <c r="AF18" i="4"/>
  <c r="T18" i="4"/>
  <c r="T38" i="4"/>
  <c r="N38" i="4"/>
  <c r="AL28" i="4"/>
  <c r="N28" i="4"/>
  <c r="Z18" i="4"/>
  <c r="AL8" i="4"/>
  <c r="Z8" i="4"/>
  <c r="N8" i="4"/>
  <c r="Z28" i="4"/>
  <c r="AL18" i="4"/>
  <c r="N18" i="4"/>
  <c r="T8" i="4"/>
  <c r="AF8" i="4"/>
  <c r="AH55" i="4"/>
  <c r="V55" i="4"/>
  <c r="J55" i="4"/>
  <c r="AH45" i="4"/>
  <c r="V45" i="4"/>
  <c r="J45" i="4"/>
  <c r="AB55" i="4"/>
  <c r="P55" i="4"/>
  <c r="AB45" i="4"/>
  <c r="AH35" i="4"/>
  <c r="V35" i="4"/>
  <c r="J35" i="4"/>
  <c r="AB35" i="4"/>
  <c r="P35" i="4"/>
  <c r="P45" i="4"/>
  <c r="AH25" i="4"/>
  <c r="V25" i="4"/>
  <c r="J25" i="4"/>
  <c r="AH15" i="4"/>
  <c r="V15" i="4"/>
  <c r="J15" i="4"/>
  <c r="P25" i="4"/>
  <c r="AB15" i="4"/>
  <c r="AB25" i="4"/>
  <c r="P15" i="4"/>
  <c r="AL53" i="4"/>
  <c r="Z53" i="4"/>
  <c r="N53" i="4"/>
  <c r="AL43" i="4"/>
  <c r="Z43" i="4"/>
  <c r="N43" i="4"/>
  <c r="T53" i="4"/>
  <c r="AL33" i="4"/>
  <c r="Z33" i="4"/>
  <c r="N33" i="4"/>
  <c r="T43" i="4"/>
  <c r="AF53" i="4"/>
  <c r="AF43" i="4"/>
  <c r="AL23" i="4"/>
  <c r="Z23" i="4"/>
  <c r="N23" i="4"/>
  <c r="AL13" i="4"/>
  <c r="Z13" i="4"/>
  <c r="N13" i="4"/>
  <c r="AF33" i="4"/>
  <c r="T23" i="4"/>
  <c r="T13" i="4"/>
  <c r="AF23" i="4"/>
  <c r="T33" i="4"/>
  <c r="AF13" i="4"/>
  <c r="S45" i="4"/>
  <c r="M45" i="4"/>
  <c r="AK55" i="4"/>
  <c r="M55" i="4"/>
  <c r="Y45" i="4"/>
  <c r="AE55" i="4"/>
  <c r="AK35" i="4"/>
  <c r="Y35" i="4"/>
  <c r="M35" i="4"/>
  <c r="S55" i="4"/>
  <c r="AE45" i="4"/>
  <c r="Y55" i="4"/>
  <c r="AK45" i="4"/>
  <c r="AE35" i="4"/>
  <c r="AK25" i="4"/>
  <c r="Y25" i="4"/>
  <c r="M25" i="4"/>
  <c r="S15" i="4"/>
  <c r="M15" i="4"/>
  <c r="S35" i="4"/>
  <c r="AE25" i="4"/>
  <c r="AK15" i="4"/>
  <c r="S25" i="4"/>
  <c r="AE15" i="4"/>
  <c r="Y15" i="4"/>
  <c r="AL51" i="4"/>
  <c r="Z51" i="4"/>
  <c r="N51" i="4"/>
  <c r="T51" i="4"/>
  <c r="AL41" i="4"/>
  <c r="N41" i="4"/>
  <c r="AL31" i="4"/>
  <c r="AF51" i="4"/>
  <c r="AF41" i="4"/>
  <c r="Z41" i="4"/>
  <c r="T41" i="4"/>
  <c r="Z31" i="4"/>
  <c r="N31" i="4"/>
  <c r="AL21" i="4"/>
  <c r="Z21" i="4"/>
  <c r="N21" i="4"/>
  <c r="T31" i="4"/>
  <c r="AF21" i="4"/>
  <c r="AF11" i="4"/>
  <c r="T11" i="4"/>
  <c r="T21" i="4"/>
  <c r="AF31" i="4"/>
  <c r="N11" i="4"/>
  <c r="Z11" i="4"/>
  <c r="AL11" i="4"/>
  <c r="AL49" i="4"/>
  <c r="Z49" i="4"/>
  <c r="N49" i="4"/>
  <c r="AF49" i="4"/>
  <c r="T49" i="4"/>
  <c r="Z39" i="4"/>
  <c r="T39" i="4"/>
  <c r="N39" i="4"/>
  <c r="AL39" i="4"/>
  <c r="AF39" i="4"/>
  <c r="AL29" i="4"/>
  <c r="Z29" i="4"/>
  <c r="N29" i="4"/>
  <c r="AL19" i="4"/>
  <c r="Z19" i="4"/>
  <c r="N19" i="4"/>
  <c r="AF29" i="4"/>
  <c r="T19" i="4"/>
  <c r="AF9" i="4"/>
  <c r="T9" i="4"/>
  <c r="T29" i="4"/>
  <c r="AF19" i="4"/>
  <c r="N9" i="4"/>
  <c r="Z9" i="4"/>
  <c r="AL9" i="4"/>
  <c r="AH53" i="4"/>
  <c r="V53" i="4"/>
  <c r="J53" i="4"/>
  <c r="AH43" i="4"/>
  <c r="V43" i="4"/>
  <c r="J43" i="4"/>
  <c r="AB53" i="4"/>
  <c r="AH33" i="4"/>
  <c r="V33" i="4"/>
  <c r="J33" i="4"/>
  <c r="P53" i="4"/>
  <c r="AB43" i="4"/>
  <c r="P43" i="4"/>
  <c r="AH23" i="4"/>
  <c r="V23" i="4"/>
  <c r="J23" i="4"/>
  <c r="AH13" i="4"/>
  <c r="V13" i="4"/>
  <c r="J13" i="4"/>
  <c r="AB33" i="4"/>
  <c r="P33" i="4"/>
  <c r="AB23" i="4"/>
  <c r="P23" i="4"/>
  <c r="AB13" i="4"/>
  <c r="P13" i="4"/>
  <c r="AE51" i="4"/>
  <c r="Y51" i="4"/>
  <c r="S51" i="4"/>
  <c r="M51" i="4"/>
  <c r="AK41" i="4"/>
  <c r="Y41" i="4"/>
  <c r="M41" i="4"/>
  <c r="AK51" i="4"/>
  <c r="S41" i="4"/>
  <c r="AE41" i="4"/>
  <c r="AE31" i="4"/>
  <c r="Y31" i="4"/>
  <c r="M31" i="4"/>
  <c r="AK21" i="4"/>
  <c r="Y21" i="4"/>
  <c r="M21" i="4"/>
  <c r="AK11" i="4"/>
  <c r="Y11" i="4"/>
  <c r="M11" i="4"/>
  <c r="AK31" i="4"/>
  <c r="S31" i="4"/>
  <c r="AE21" i="4"/>
  <c r="AE11" i="4"/>
  <c r="S11" i="4"/>
  <c r="S21" i="4"/>
  <c r="O51" i="4"/>
  <c r="AG41" i="4"/>
  <c r="U41" i="4"/>
  <c r="AA51" i="4"/>
  <c r="AG51" i="4"/>
  <c r="U51" i="4"/>
  <c r="AM41" i="4"/>
  <c r="AA41" i="4"/>
  <c r="AM51" i="4"/>
  <c r="O41" i="4"/>
  <c r="U31" i="4"/>
  <c r="AG21" i="4"/>
  <c r="U21" i="4"/>
  <c r="AM31" i="4"/>
  <c r="AG11" i="4"/>
  <c r="U11" i="4"/>
  <c r="AA31" i="4"/>
  <c r="AM21" i="4"/>
  <c r="O21" i="4"/>
  <c r="AG31" i="4"/>
  <c r="AM11" i="4"/>
  <c r="AA11" i="4"/>
  <c r="O11" i="4"/>
  <c r="O31" i="4"/>
  <c r="AA21" i="4"/>
  <c r="AI53" i="4"/>
  <c r="AC53" i="4"/>
  <c r="W53" i="4"/>
  <c r="Q53" i="4"/>
  <c r="AC43" i="4"/>
  <c r="Q43" i="4"/>
  <c r="W43" i="4"/>
  <c r="AI43" i="4"/>
  <c r="K43" i="4"/>
  <c r="K53" i="4"/>
  <c r="AI33" i="4"/>
  <c r="AC33" i="4"/>
  <c r="W33" i="4"/>
  <c r="Q33" i="4"/>
  <c r="AC23" i="4"/>
  <c r="Q23" i="4"/>
  <c r="K33" i="4"/>
  <c r="AI23" i="4"/>
  <c r="K23" i="4"/>
  <c r="AI13" i="4"/>
  <c r="AC13" i="4"/>
  <c r="W13" i="4"/>
  <c r="Q13" i="4"/>
  <c r="W23" i="4"/>
  <c r="K13" i="4"/>
  <c r="AI51" i="4"/>
  <c r="AC51" i="4"/>
  <c r="AC41" i="4"/>
  <c r="Q41" i="4"/>
  <c r="AI41" i="4"/>
  <c r="W51" i="4"/>
  <c r="W41" i="4"/>
  <c r="K51" i="4"/>
  <c r="K41" i="4"/>
  <c r="Q51" i="4"/>
  <c r="AI31" i="4"/>
  <c r="AC31" i="4"/>
  <c r="Q31" i="4"/>
  <c r="AC21" i="4"/>
  <c r="Q21" i="4"/>
  <c r="AC11" i="4"/>
  <c r="Q11" i="4"/>
  <c r="K31" i="4"/>
  <c r="W21" i="4"/>
  <c r="AI11" i="4"/>
  <c r="W11" i="4"/>
  <c r="K11" i="4"/>
  <c r="W31" i="4"/>
  <c r="AI21" i="4"/>
  <c r="K21" i="4"/>
  <c r="AD53" i="4"/>
  <c r="R53" i="4"/>
  <c r="X53" i="4"/>
  <c r="AD43" i="4"/>
  <c r="R43" i="4"/>
  <c r="L53" i="4"/>
  <c r="AD33" i="4"/>
  <c r="R33" i="4"/>
  <c r="AJ43" i="4"/>
  <c r="L43" i="4"/>
  <c r="AJ53" i="4"/>
  <c r="X43" i="4"/>
  <c r="X33" i="4"/>
  <c r="AD23" i="4"/>
  <c r="R23" i="4"/>
  <c r="AD13" i="4"/>
  <c r="R13" i="4"/>
  <c r="L33" i="4"/>
  <c r="AJ33" i="4"/>
  <c r="AJ23" i="4"/>
  <c r="L23" i="4"/>
  <c r="AJ13" i="4"/>
  <c r="X13" i="4"/>
  <c r="X23" i="4"/>
  <c r="L13" i="4"/>
  <c r="AD51" i="4"/>
  <c r="R51" i="4"/>
  <c r="AJ51" i="4"/>
  <c r="X51" i="4"/>
  <c r="AD41" i="4"/>
  <c r="X41" i="4"/>
  <c r="AD31" i="4"/>
  <c r="L51" i="4"/>
  <c r="R41" i="4"/>
  <c r="L41" i="4"/>
  <c r="AJ41" i="4"/>
  <c r="AJ31" i="4"/>
  <c r="R31" i="4"/>
  <c r="AD21" i="4"/>
  <c r="R21" i="4"/>
  <c r="L31" i="4"/>
  <c r="X21" i="4"/>
  <c r="AJ11" i="4"/>
  <c r="X11" i="4"/>
  <c r="L11" i="4"/>
  <c r="X31" i="4"/>
  <c r="AJ21" i="4"/>
  <c r="L21" i="4"/>
  <c r="R11" i="4"/>
  <c r="AD11" i="4"/>
  <c r="AM55" i="4"/>
  <c r="AG55" i="4"/>
  <c r="AA55" i="4"/>
  <c r="U55" i="4"/>
  <c r="AM45" i="4"/>
  <c r="AG45" i="4"/>
  <c r="O45" i="4"/>
  <c r="U45" i="4"/>
  <c r="AG35" i="4"/>
  <c r="U35" i="4"/>
  <c r="O55" i="4"/>
  <c r="AA45" i="4"/>
  <c r="O35" i="4"/>
  <c r="AA35" i="4"/>
  <c r="AG25" i="4"/>
  <c r="U25" i="4"/>
  <c r="AM35" i="4"/>
  <c r="AM25" i="4"/>
  <c r="O25" i="4"/>
  <c r="AM15" i="4"/>
  <c r="AG15" i="4"/>
  <c r="AA15" i="4"/>
  <c r="U15" i="4"/>
  <c r="AA25" i="4"/>
  <c r="O15" i="4"/>
  <c r="AH17" i="4" l="1"/>
  <c r="V7" i="4"/>
  <c r="J27" i="4"/>
  <c r="J37" i="4"/>
  <c r="AH7" i="4"/>
  <c r="J17" i="4"/>
  <c r="AB47" i="4"/>
  <c r="V17" i="4"/>
  <c r="J7" i="4"/>
  <c r="V37" i="4"/>
  <c r="P27" i="4"/>
  <c r="AH37" i="4"/>
  <c r="AB27" i="4"/>
  <c r="P47" i="4"/>
  <c r="P7" i="4"/>
  <c r="V27" i="4"/>
  <c r="J47" i="4"/>
  <c r="AB7" i="4"/>
  <c r="AH27" i="4"/>
  <c r="AH47" i="4"/>
  <c r="P17" i="4"/>
  <c r="AB37" i="4"/>
  <c r="AB17" i="4"/>
  <c r="P37" i="4"/>
  <c r="AY9" i="2"/>
  <c r="AH28" i="4"/>
  <c r="P9" i="4"/>
  <c r="AH10" i="4"/>
  <c r="J40" i="4"/>
  <c r="V40" i="4"/>
  <c r="P20" i="4"/>
  <c r="V20" i="4"/>
  <c r="AB10" i="4"/>
  <c r="P50" i="4"/>
  <c r="AH20" i="4"/>
  <c r="AH40" i="4"/>
  <c r="AB50" i="4"/>
  <c r="V30" i="4"/>
  <c r="AB20" i="4"/>
  <c r="AB40" i="4"/>
  <c r="P8" i="4"/>
  <c r="P10" i="4"/>
  <c r="J30" i="4"/>
  <c r="V50" i="4"/>
  <c r="J10" i="4"/>
  <c r="P30" i="4"/>
  <c r="P40" i="4"/>
  <c r="J20" i="4"/>
  <c r="V10" i="4"/>
  <c r="AH30" i="4"/>
  <c r="AB30" i="4"/>
  <c r="J50" i="4"/>
  <c r="AB8" i="4"/>
  <c r="V28" i="4"/>
  <c r="AB48" i="4"/>
  <c r="AH48" i="4"/>
  <c r="J28" i="4"/>
  <c r="V8" i="4"/>
  <c r="V18" i="4"/>
  <c r="J48" i="4"/>
  <c r="AB38" i="4"/>
  <c r="P38" i="4"/>
  <c r="P48" i="4"/>
  <c r="AB28" i="4"/>
  <c r="P18" i="4"/>
  <c r="J38" i="4"/>
  <c r="P28" i="4"/>
  <c r="V38" i="4"/>
  <c r="J8" i="4"/>
  <c r="AB18" i="4"/>
  <c r="J18" i="4"/>
  <c r="AH18" i="4"/>
  <c r="V48" i="4"/>
  <c r="AH8" i="4"/>
  <c r="P6" i="4"/>
  <c r="AH16" i="4"/>
  <c r="J46" i="4"/>
  <c r="AZ10" i="2"/>
  <c r="AX11" i="2" s="1"/>
  <c r="W47" i="4"/>
  <c r="Q47" i="4"/>
  <c r="K27" i="4"/>
  <c r="AI27" i="4"/>
  <c r="Q27" i="4"/>
  <c r="AC17" i="4"/>
  <c r="AC27" i="4"/>
  <c r="K7" i="4"/>
  <c r="AC7" i="4"/>
  <c r="Q37" i="4"/>
  <c r="W7" i="4"/>
  <c r="Q17" i="4"/>
  <c r="AC37" i="4"/>
  <c r="AI17" i="4"/>
  <c r="AI7" i="4"/>
  <c r="W37" i="4"/>
  <c r="W17" i="4"/>
  <c r="AI37" i="4"/>
  <c r="AC47" i="4"/>
  <c r="W27" i="4"/>
  <c r="K17" i="4"/>
  <c r="Q7" i="4"/>
  <c r="K37" i="4"/>
  <c r="AI47" i="4"/>
  <c r="P16" i="4"/>
  <c r="AB26" i="4"/>
  <c r="V6" i="4"/>
  <c r="AH36" i="4"/>
  <c r="J26" i="4"/>
  <c r="AH46" i="4"/>
  <c r="V16" i="4"/>
  <c r="AH6" i="4"/>
  <c r="P26" i="4"/>
  <c r="V46" i="4"/>
  <c r="P46" i="4"/>
  <c r="BC7" i="2"/>
  <c r="J6" i="4"/>
  <c r="AH26" i="4"/>
  <c r="J36" i="4"/>
  <c r="AB36" i="4"/>
  <c r="AB6" i="4"/>
  <c r="V26" i="4"/>
  <c r="J16" i="4"/>
  <c r="AB16" i="4"/>
  <c r="V36" i="4"/>
  <c r="P36" i="4"/>
  <c r="BB9" i="2"/>
  <c r="AY11" i="2" l="1"/>
  <c r="AZ11" i="2"/>
  <c r="AH9" i="4"/>
  <c r="AH19" i="4"/>
  <c r="AH49" i="4"/>
  <c r="AB29" i="4"/>
  <c r="V39" i="4"/>
  <c r="J19" i="4"/>
  <c r="AB9" i="4"/>
  <c r="V49" i="4"/>
  <c r="P19" i="4"/>
  <c r="V19" i="4"/>
  <c r="AH29" i="4"/>
  <c r="AH39" i="4"/>
  <c r="V29" i="4"/>
  <c r="J9" i="4"/>
  <c r="P49" i="4"/>
  <c r="AB19" i="4"/>
  <c r="P29" i="4"/>
  <c r="P39" i="4"/>
  <c r="AC38" i="4"/>
  <c r="W18" i="4"/>
  <c r="Q8" i="4"/>
  <c r="Q38" i="4"/>
  <c r="AC18" i="4"/>
  <c r="K48" i="4"/>
  <c r="Q48" i="4"/>
  <c r="K18" i="4"/>
  <c r="Q28" i="4"/>
  <c r="W8" i="4"/>
  <c r="AI48" i="4"/>
  <c r="AI8" i="4"/>
  <c r="AC48" i="4"/>
  <c r="W48" i="4"/>
  <c r="AI28" i="4"/>
  <c r="K8" i="4"/>
  <c r="AI38" i="4"/>
  <c r="W28" i="4"/>
  <c r="AC28" i="4"/>
  <c r="AC8" i="4"/>
  <c r="W38" i="4"/>
  <c r="K28" i="4"/>
  <c r="Q18" i="4"/>
  <c r="K38" i="4"/>
  <c r="AI18" i="4"/>
  <c r="R48" i="4"/>
  <c r="L28" i="4"/>
  <c r="R28" i="4"/>
  <c r="X38" i="4"/>
  <c r="AJ18" i="4"/>
  <c r="AD18" i="4"/>
  <c r="R38" i="4"/>
  <c r="X18" i="4"/>
  <c r="L8" i="4"/>
  <c r="L38" i="4"/>
  <c r="L18" i="4"/>
  <c r="X8" i="4"/>
  <c r="AJ48" i="4"/>
  <c r="AJ38" i="4"/>
  <c r="AD28" i="4"/>
  <c r="X48" i="4"/>
  <c r="AD38" i="4"/>
  <c r="R18" i="4"/>
  <c r="AJ8" i="4"/>
  <c r="L48" i="4"/>
  <c r="AJ28" i="4"/>
  <c r="AD8" i="4"/>
  <c r="AD48" i="4"/>
  <c r="X28" i="4"/>
  <c r="R8" i="4"/>
  <c r="J29" i="4"/>
  <c r="J49" i="4"/>
  <c r="Q50" i="4"/>
  <c r="K40" i="4"/>
  <c r="AI30" i="4"/>
  <c r="W20" i="4"/>
  <c r="K10" i="4"/>
  <c r="Q10" i="4"/>
  <c r="K50" i="4"/>
  <c r="W30" i="4"/>
  <c r="Q30" i="4"/>
  <c r="AI50" i="4"/>
  <c r="K20" i="4"/>
  <c r="AC30" i="4"/>
  <c r="W50" i="4"/>
  <c r="AC40" i="4"/>
  <c r="AI20" i="4"/>
  <c r="AC10" i="4"/>
  <c r="AC50" i="4"/>
  <c r="AI40" i="4"/>
  <c r="Q40" i="4"/>
  <c r="K30" i="4"/>
  <c r="AI10" i="4"/>
  <c r="AC20" i="4"/>
  <c r="Q20" i="4"/>
  <c r="W40" i="4"/>
  <c r="W10" i="4"/>
  <c r="AB49" i="4"/>
  <c r="J39" i="4"/>
  <c r="AB39" i="4"/>
  <c r="V9" i="4"/>
  <c r="AD49" i="4"/>
  <c r="X39" i="4"/>
  <c r="AD9" i="4"/>
  <c r="AD39" i="4"/>
  <c r="AJ39" i="4"/>
  <c r="AD29" i="4"/>
  <c r="AJ29" i="4"/>
  <c r="AD19" i="4"/>
  <c r="R39" i="4"/>
  <c r="L9" i="4"/>
  <c r="R9" i="4"/>
  <c r="AJ9" i="4"/>
  <c r="X9" i="4"/>
  <c r="AJ19" i="4"/>
  <c r="X19" i="4"/>
  <c r="L29" i="4"/>
  <c r="L49" i="4"/>
  <c r="R49" i="4"/>
  <c r="AJ49" i="4"/>
  <c r="R29" i="4"/>
  <c r="L19" i="4"/>
  <c r="L39" i="4"/>
  <c r="R19" i="4"/>
  <c r="X49" i="4"/>
  <c r="X29" i="4"/>
  <c r="W29" i="4"/>
  <c r="K39" i="4"/>
  <c r="K49" i="4"/>
  <c r="AI49" i="4"/>
  <c r="W39" i="4"/>
  <c r="W9" i="4"/>
  <c r="AI29" i="4"/>
  <c r="Q19" i="4"/>
  <c r="W49" i="4"/>
  <c r="AC29" i="4"/>
  <c r="Q39" i="4"/>
  <c r="AC9" i="4"/>
  <c r="K9" i="4"/>
  <c r="AC19" i="4"/>
  <c r="AI19" i="4"/>
  <c r="Q49" i="4"/>
  <c r="AI39" i="4"/>
  <c r="AC49" i="4"/>
  <c r="K29" i="4"/>
  <c r="Q29" i="4"/>
  <c r="AI9" i="4"/>
  <c r="K19" i="4"/>
  <c r="W19" i="4"/>
  <c r="AC39" i="4"/>
  <c r="Q9" i="4"/>
  <c r="AK47" i="4"/>
  <c r="AE47" i="4"/>
  <c r="AK27" i="4"/>
  <c r="S7" i="4"/>
  <c r="M37" i="4"/>
  <c r="Y17" i="4"/>
  <c r="M7" i="4"/>
  <c r="AK7" i="4"/>
  <c r="AE37" i="4"/>
  <c r="Y37" i="4"/>
  <c r="S17" i="4"/>
  <c r="AE27" i="4"/>
  <c r="M47" i="4"/>
  <c r="S27" i="4"/>
  <c r="S47" i="4"/>
  <c r="AK37" i="4"/>
  <c r="M27" i="4"/>
  <c r="Y7" i="4"/>
  <c r="Y27" i="4"/>
  <c r="AE17" i="4"/>
  <c r="Y47" i="4"/>
  <c r="AK17" i="4"/>
  <c r="M17" i="4"/>
  <c r="S37" i="4"/>
  <c r="AE7" i="4"/>
  <c r="X27" i="4"/>
  <c r="X37" i="4"/>
  <c r="X7" i="4"/>
  <c r="R7" i="4"/>
  <c r="X47" i="4"/>
  <c r="AJ17" i="4"/>
  <c r="R37" i="4"/>
  <c r="AJ7" i="4"/>
  <c r="R47" i="4"/>
  <c r="AD7" i="4"/>
  <c r="AD47" i="4"/>
  <c r="L47" i="4"/>
  <c r="AJ37" i="4"/>
  <c r="R17" i="4"/>
  <c r="L7" i="4"/>
  <c r="L17" i="4"/>
  <c r="AJ27" i="4"/>
  <c r="AD37" i="4"/>
  <c r="AD17" i="4"/>
  <c r="AD27" i="4"/>
  <c r="X17" i="4"/>
  <c r="L37" i="4"/>
  <c r="R27" i="4"/>
  <c r="L27" i="4"/>
  <c r="AJ47" i="4"/>
  <c r="W46" i="4"/>
  <c r="K46" i="4"/>
  <c r="AI26" i="4"/>
  <c r="W6" i="4"/>
  <c r="AC16" i="4"/>
  <c r="AC26" i="4"/>
  <c r="Q46" i="4"/>
  <c r="AI16" i="4"/>
  <c r="AI36" i="4"/>
  <c r="AC46" i="4"/>
  <c r="W26" i="4"/>
  <c r="K6" i="4"/>
  <c r="W16" i="4"/>
  <c r="Q16" i="4"/>
  <c r="K36" i="4"/>
  <c r="AI6" i="4"/>
  <c r="AI46" i="4"/>
  <c r="W36" i="4"/>
  <c r="Q36" i="4"/>
  <c r="K26" i="4"/>
  <c r="Q26" i="4"/>
  <c r="AC6" i="4"/>
  <c r="K16" i="4"/>
  <c r="AC36" i="4"/>
  <c r="Q6" i="4"/>
  <c r="BA9" i="2"/>
  <c r="BB10" i="2"/>
  <c r="BA10" i="2" l="1"/>
  <c r="Y46" i="4" s="1"/>
  <c r="BB11" i="2"/>
  <c r="BA11" i="2" s="1"/>
  <c r="AK16" i="4"/>
  <c r="Y26" i="4"/>
  <c r="AK26" i="4"/>
  <c r="AK46" i="4"/>
  <c r="M46" i="4"/>
  <c r="AE26" i="4"/>
  <c r="AE16" i="4"/>
  <c r="Y16" i="4"/>
  <c r="M26" i="4"/>
  <c r="AE36" i="4"/>
  <c r="S26" i="4"/>
  <c r="AE6" i="4"/>
  <c r="S16" i="4"/>
  <c r="L46" i="4"/>
  <c r="L36" i="4"/>
  <c r="AJ26" i="4"/>
  <c r="X16" i="4"/>
  <c r="AD6" i="4"/>
  <c r="X6" i="4"/>
  <c r="AD46" i="4"/>
  <c r="AD36" i="4"/>
  <c r="X26" i="4"/>
  <c r="L16" i="4"/>
  <c r="R6" i="4"/>
  <c r="AJ6" i="4"/>
  <c r="AJ46" i="4"/>
  <c r="AJ36" i="4"/>
  <c r="R36" i="4"/>
  <c r="L26" i="4"/>
  <c r="R26" i="4"/>
  <c r="AD26" i="4"/>
  <c r="L6" i="4"/>
  <c r="X46" i="4"/>
  <c r="X36" i="4"/>
  <c r="R46" i="4"/>
  <c r="AJ16" i="4"/>
  <c r="AD16" i="4"/>
  <c r="R16" i="4"/>
  <c r="BC9" i="2"/>
  <c r="M36" i="4" l="1"/>
  <c r="S46" i="4"/>
  <c r="BC10" i="2"/>
  <c r="AK36" i="4"/>
  <c r="AE46" i="4"/>
  <c r="Y6" i="4"/>
  <c r="M6" i="4"/>
  <c r="AK6" i="4"/>
  <c r="M16" i="4"/>
  <c r="S6" i="4"/>
  <c r="Y36" i="4"/>
  <c r="S36" i="4"/>
  <c r="T46" i="4"/>
  <c r="N36" i="4"/>
  <c r="AL6" i="4"/>
  <c r="BC11" i="2"/>
  <c r="T36" i="4"/>
  <c r="Z16" i="4"/>
  <c r="AF46" i="4"/>
  <c r="AF6" i="4"/>
  <c r="Z46" i="4"/>
  <c r="AF26" i="4"/>
  <c r="Z6" i="4"/>
  <c r="N46" i="4"/>
  <c r="T26" i="4"/>
  <c r="N6" i="4"/>
  <c r="AF16" i="4"/>
  <c r="AL26" i="4"/>
  <c r="AF36" i="4"/>
  <c r="N26" i="4"/>
  <c r="Z26" i="4"/>
  <c r="AL36" i="4"/>
  <c r="N16" i="4"/>
  <c r="AL46" i="4"/>
  <c r="T16" i="4"/>
  <c r="AL16" i="4"/>
  <c r="Z36" i="4"/>
  <c r="T6" i="4"/>
  <c r="O31" i="2" l="1"/>
  <c r="AI31" i="2" s="1"/>
  <c r="O30" i="2"/>
  <c r="AI30" i="2" s="1"/>
  <c r="O33" i="2"/>
  <c r="AI33" i="2" s="1"/>
  <c r="AK33" i="2" l="1"/>
  <c r="AJ33" i="2"/>
  <c r="BB33" i="2" s="1"/>
  <c r="AJ30" i="2"/>
  <c r="BB30" i="2" s="1"/>
  <c r="BA30" i="2" s="1"/>
  <c r="BC30" i="2" s="1"/>
  <c r="AK30" i="2"/>
  <c r="AJ31" i="2"/>
  <c r="BB31" i="2" s="1"/>
  <c r="AK31" i="2"/>
  <c r="BA33" i="2" l="1"/>
  <c r="BC33" i="2" s="1"/>
  <c r="BB34" i="2"/>
  <c r="BA31" i="2"/>
  <c r="BC31" i="2" s="1"/>
  <c r="BB32" i="2"/>
  <c r="BA32" i="2" s="1"/>
  <c r="BC32" i="2" s="1"/>
  <c r="BA34" i="2" l="1"/>
  <c r="BC34" i="2" s="1"/>
  <c r="BB35" i="2"/>
  <c r="BA35" i="2" s="1"/>
  <c r="BC35" i="2" s="1"/>
</calcChain>
</file>

<file path=xl/sharedStrings.xml><?xml version="1.0" encoding="utf-8"?>
<sst xmlns="http://schemas.openxmlformats.org/spreadsheetml/2006/main" count="815" uniqueCount="454">
  <si>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</si>
  <si>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</si>
  <si>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</si>
  <si>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</si>
  <si>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</si>
  <si>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</si>
  <si>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</si>
  <si>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</si>
  <si>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</si>
  <si>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</si>
  <si>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</si>
  <si>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</si>
  <si>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</si>
  <si>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</si>
  <si>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</si>
  <si>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</si>
  <si>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</si>
  <si>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</si>
  <si>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</si>
  <si>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</si>
  <si>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</si>
  <si>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</si>
  <si>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</si>
  <si>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</si>
  <si>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</si>
  <si>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</si>
  <si>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</si>
  <si>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</si>
  <si>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</si>
  <si>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</si>
  <si>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</si>
  <si>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</si>
  <si>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</si>
  <si>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</si>
  <si>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</si>
  <si>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</si>
  <si>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</si>
  <si>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</si>
  <si>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</si>
  <si>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</si>
  <si>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</si>
  <si>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</si>
  <si>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</si>
  <si>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</si>
  <si>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</si>
  <si>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</si>
  <si>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</si>
  <si>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</si>
  <si>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</si>
  <si>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</si>
  <si>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</si>
  <si>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</si>
  <si>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</si>
  <si>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</si>
  <si>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</si>
  <si>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</si>
  <si>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</si>
  <si>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</si>
  <si>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</si>
  <si>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</si>
  <si>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</si>
  <si>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</si>
  <si>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</si>
  <si>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</si>
  <si>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</si>
  <si>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</si>
  <si>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</si>
  <si>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</si>
  <si>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</si>
  <si>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</si>
  <si>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</si>
  <si>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</si>
  <si>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</si>
  <si>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</si>
  <si>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</si>
  <si>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</si>
  <si>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</si>
  <si>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</si>
  <si>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</si>
  <si>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</si>
  <si>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</si>
  <si>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</si>
  <si>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</si>
  <si>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</si>
  <si>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</si>
  <si>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</si>
  <si>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</si>
  <si>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</si>
  <si>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</si>
  <si>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</si>
  <si>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</si>
  <si>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</si>
  <si>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</si>
  <si>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</si>
  <si>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</si>
  <si>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</si>
  <si>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</si>
  <si>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</si>
  <si>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</si>
  <si>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</si>
  <si>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</si>
  <si>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</si>
  <si>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</si>
  <si>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</si>
  <si>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</si>
  <si>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</si>
  <si>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</si>
  <si>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</si>
  <si>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</si>
  <si>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</si>
  <si>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</si>
  <si>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</si>
  <si>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</si>
  <si>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</si>
  <si>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</si>
  <si>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</si>
  <si>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</si>
  <si>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</si>
  <si>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</si>
  <si>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</si>
  <si>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</si>
  <si>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</si>
  <si>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</si>
  <si>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</si>
  <si>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</si>
  <si>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</si>
  <si>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</si>
  <si>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</si>
  <si>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</si>
  <si>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</si>
  <si>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</si>
  <si>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</si>
  <si>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</si>
  <si>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</si>
  <si>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</si>
  <si>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</si>
  <si>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</si>
  <si>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</si>
  <si>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</si>
  <si>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</si>
  <si>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</si>
  <si>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</si>
  <si>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</si>
  <si>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</si>
  <si>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</si>
  <si>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</si>
  <si>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</si>
  <si>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</si>
  <si>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</si>
  <si>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</si>
  <si>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</si>
  <si>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</si>
  <si>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</si>
  <si>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</si>
  <si>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</si>
  <si>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</si>
  <si>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</si>
  <si>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</si>
  <si>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</si>
  <si>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</si>
  <si>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</si>
  <si>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</si>
  <si>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</si>
  <si>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</si>
  <si>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</si>
  <si>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</si>
  <si>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</si>
  <si>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</si>
  <si>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</si>
  <si>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</si>
  <si>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</si>
  <si>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</si>
  <si>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</si>
  <si>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</si>
  <si>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</si>
  <si>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</si>
  <si>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</si>
  <si>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</si>
  <si>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</si>
  <si>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</si>
  <si>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</si>
  <si>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</si>
  <si>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</si>
  <si>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</si>
  <si>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</si>
  <si>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</si>
  <si>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</si>
  <si>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</si>
  <si>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</si>
  <si>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</si>
  <si>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</si>
  <si>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</si>
  <si>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</si>
  <si>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</si>
  <si>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</si>
  <si>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</si>
  <si>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</si>
  <si>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</si>
  <si>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</si>
  <si>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</si>
  <si>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</si>
  <si>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</si>
  <si>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</si>
  <si>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</si>
  <si>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</si>
  <si>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</si>
  <si>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</si>
  <si>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Tipo de Riesgo</t>
  </si>
  <si>
    <t>Activo de información</t>
  </si>
  <si>
    <t>Activos de información</t>
  </si>
  <si>
    <t>No Aplica</t>
  </si>
  <si>
    <t>Columna6</t>
  </si>
  <si>
    <t>De_seguridad_de_la_información</t>
  </si>
  <si>
    <t>Activo 4</t>
  </si>
  <si>
    <t>Activo 5</t>
  </si>
  <si>
    <t>Activo 6</t>
  </si>
  <si>
    <t>Activo 7</t>
  </si>
  <si>
    <t>Activo 8</t>
  </si>
  <si>
    <t>Activo 9</t>
  </si>
  <si>
    <t>Activo 10</t>
  </si>
  <si>
    <t>Activo 11</t>
  </si>
  <si>
    <t>De_corrupción</t>
  </si>
  <si>
    <t>¿Genera Interrupción?</t>
  </si>
  <si>
    <t>Interrupción</t>
  </si>
  <si>
    <t>Si</t>
  </si>
  <si>
    <t>No</t>
  </si>
  <si>
    <t>Disponibilidad</t>
  </si>
  <si>
    <t>Integridad</t>
  </si>
  <si>
    <t>Confidencialidad</t>
  </si>
  <si>
    <t>Frecuencia de ejecución de la actividad</t>
  </si>
  <si>
    <t>Criterio para probabilidad</t>
  </si>
  <si>
    <t>Cada_Hora</t>
  </si>
  <si>
    <t>Más de 5000 veces por año</t>
  </si>
  <si>
    <t>Dos_veces_al_día</t>
  </si>
  <si>
    <t>mínimo 500 veces al año y máximo 5000 veces por año</t>
  </si>
  <si>
    <t>Diaria</t>
  </si>
  <si>
    <t>De 24 a 500 veces por año</t>
  </si>
  <si>
    <t>Cada_dos_días</t>
  </si>
  <si>
    <t>Cada_tres_días</t>
  </si>
  <si>
    <t>Cada_cuatro_días</t>
  </si>
  <si>
    <t>Semanal</t>
  </si>
  <si>
    <t>Quincenal</t>
  </si>
  <si>
    <t>Mensual</t>
  </si>
  <si>
    <t xml:space="preserve">De 3 a 24 veces por año </t>
  </si>
  <si>
    <t>Bimestral</t>
  </si>
  <si>
    <t>Trimestral</t>
  </si>
  <si>
    <t>Cuatrimestral</t>
  </si>
  <si>
    <t>Semestral</t>
  </si>
  <si>
    <t xml:space="preserve">Máximo 2 veces por año </t>
  </si>
  <si>
    <t>Anual</t>
  </si>
  <si>
    <t>Bienal</t>
  </si>
  <si>
    <t>Permanente</t>
  </si>
  <si>
    <t>ALINEACIÓN ISO 27001</t>
  </si>
  <si>
    <t>11.2 Seguridad de los equipos.</t>
  </si>
  <si>
    <t>12.4 Registro de actividad y supervisión.</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</si>
  <si>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</si>
  <si>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</si>
  <si>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</si>
  <si>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</si>
  <si>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</si>
  <si>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</si>
  <si>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</si>
  <si>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</si>
  <si>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</si>
  <si>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</si>
  <si>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</si>
  <si>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</si>
  <si>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</si>
  <si>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</si>
  <si>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</si>
  <si>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</si>
  <si>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</si>
  <si>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</si>
  <si>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</si>
  <si>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</si>
  <si>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Nombre </t>
  </si>
  <si>
    <t>Objetivo de Control ISO 27001</t>
  </si>
  <si>
    <t>#</t>
  </si>
  <si>
    <t>5.1 Directrices de la Dirección en seguridad de la información.</t>
  </si>
  <si>
    <t>Brindar orientación y soporte, por parte de la dirección, para la seguridad de la información de acuerdo con los requisitos del negocio y con las leyes y reglamentos pertinentes</t>
  </si>
  <si>
    <t>C1</t>
  </si>
  <si>
    <t>6.1 Organización interna.</t>
  </si>
  <si>
    <t>Establecer un marco de referencia de gestión para iniciar y controlar la implementación y operación de la seguridad de la información dentro de la organización.</t>
  </si>
  <si>
    <t>C2</t>
  </si>
  <si>
    <t>6.2 Dispositivos para movilidad y teletrabajo.</t>
  </si>
  <si>
    <t>Garantizar la seguridad del teletrabajo y el uso de dispositivos móviles</t>
  </si>
  <si>
    <t>C3</t>
  </si>
  <si>
    <t>7.1 Antes de la contratación.</t>
  </si>
  <si>
    <t>Asegurar que los empleados y contratistas comprenden sus responsabilidades y son idóneos en los roles para los que se consideran.</t>
  </si>
  <si>
    <t>C4</t>
  </si>
  <si>
    <t>7.2 Durante la contratación.</t>
  </si>
  <si>
    <t>Asegurarse de que los empleados y contratistas tomen conciencia de sus responsabilidades de seguridad de la información y las cumplan.</t>
  </si>
  <si>
    <t>C5</t>
  </si>
  <si>
    <t>7.3 Cese o cambio de puesto de trabajo.</t>
  </si>
  <si>
    <t>Proteger los intereses de la organización como parte del proceso de cambio o terminación de empleo</t>
  </si>
  <si>
    <t>C6</t>
  </si>
  <si>
    <t>8.1 Responsabilidad sobre los activos.</t>
  </si>
  <si>
    <t>Identificar los activos organizacionales y definir las responsabilidades de protección adecuadas.</t>
  </si>
  <si>
    <t>C7</t>
  </si>
  <si>
    <t>8.2 Clasificación de la información.</t>
  </si>
  <si>
    <t>Asegurar que la información recibe un nivel apropiado de protección, de acuerdo con su importancia para la organización.</t>
  </si>
  <si>
    <t>C8</t>
  </si>
  <si>
    <t>8.3 Manejo de los soportes de almacenamiento.</t>
  </si>
  <si>
    <t>Evitar la divulgación, la modificación, el retiro o la destrucción no autorizados de información almacenada en los medios</t>
  </si>
  <si>
    <t>C9</t>
  </si>
  <si>
    <t>9.1 Requisitos de negocio para el control de accesos.</t>
  </si>
  <si>
    <t>Limitar el acceso a información y a instalaciones de procesamiento de información.</t>
  </si>
  <si>
    <t>C10</t>
  </si>
  <si>
    <t>9.2 Gestión de acceso de usuario.</t>
  </si>
  <si>
    <t>Asegurar el acceso de los usuarios autorizados y evitar el acceso no autorizado a sistemas y servicios.</t>
  </si>
  <si>
    <t>C11</t>
  </si>
  <si>
    <t>9.3 Responsabilidades del usuario.</t>
  </si>
  <si>
    <t>Hacer que los usuarios rindan cuentas por la salvaguarda de su información de autenticación.</t>
  </si>
  <si>
    <t>C12</t>
  </si>
  <si>
    <t>9.4 Control de acceso a sistemas y aplicaciones.</t>
  </si>
  <si>
    <t>Evitar el acceso no autorizado a sistemas y aplicaciones.</t>
  </si>
  <si>
    <t>C13</t>
  </si>
  <si>
    <t>10.1 Controles criptográficos.</t>
  </si>
  <si>
    <t>Asegurar el uso apropiado y eficaz de la criptografía para proteger la confidencialidad, autenticidad y/o la integridad de la información</t>
  </si>
  <si>
    <t>C14</t>
  </si>
  <si>
    <t>11.1 Áreas seguras.</t>
  </si>
  <si>
    <t>Prevenir el acceso físico no autorizado, el daño e interferencia a la información y a las instalaciones de procesamiento de información de la organización.</t>
  </si>
  <si>
    <t>C15</t>
  </si>
  <si>
    <t>Prevenir la perdida, daño, robo o compromiso de activos, y la interrupción de las operaciones de la organización.</t>
  </si>
  <si>
    <t>C16</t>
  </si>
  <si>
    <t>12.1 Responsabilidades y procedimientos de operación.</t>
  </si>
  <si>
    <t>Asegurar las operaciones correctas y seguras de las instalaciones de procesamiento de información.</t>
  </si>
  <si>
    <t>C17</t>
  </si>
  <si>
    <t>12.2 Protección contra código malicioso.</t>
  </si>
  <si>
    <t>Asegurarse de que la información y las instalaciones de procesamiento de información estén protegidas contra códigos maliciosos.</t>
  </si>
  <si>
    <t>C18</t>
  </si>
  <si>
    <t>12.3 Copias de seguridad.</t>
  </si>
  <si>
    <t>Proteger contra la perdida de datos</t>
  </si>
  <si>
    <t>C19</t>
  </si>
  <si>
    <t>Registrar eventos y generar evidencia</t>
  </si>
  <si>
    <t>C20</t>
  </si>
  <si>
    <t>12.5 Control del software en explotación.</t>
  </si>
  <si>
    <t>Asegurarse de la integridad de los sistemas operacionales</t>
  </si>
  <si>
    <t>C21</t>
  </si>
  <si>
    <t>12.6 Gestión de la vulnerabilidad técnica.</t>
  </si>
  <si>
    <t>Prevenir el aprovechamiento de las vulnerabilidades técnicas</t>
  </si>
  <si>
    <t>C22</t>
  </si>
  <si>
    <t>12.7 Consideraciones de las auditorías de los sistemas de información.</t>
  </si>
  <si>
    <t>Minimizar el impacto de las actividades de auditoria sobre los sistemas operativos</t>
  </si>
  <si>
    <t>C23</t>
  </si>
  <si>
    <t>13.1 Gestión de la seguridad en las redes.</t>
  </si>
  <si>
    <t>Asegurar la protección de la información en las redes, y sus instalaciones de procesamiento de información de soporte.</t>
  </si>
  <si>
    <t>C24</t>
  </si>
  <si>
    <t>13.2 Intercambio de información con partes externas.</t>
  </si>
  <si>
    <t>Mantener la seguridad de la información transferida dentro de una organización y con cualquier entidad externa.</t>
  </si>
  <si>
    <t>C25</t>
  </si>
  <si>
    <t>14.1 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</si>
  <si>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sobre redes.</t>
  </si>
  <si>
    <t>C26</t>
  </si>
  <si>
    <t>14.2 Seguridad en los procesos de desarrollo y soporte.</t>
  </si>
  <si>
    <t>Asegurar que la seguridad de la información este diseñada e implementada dentro del ciclo de vida de desarrollo de los sistemas de información.</t>
  </si>
  <si>
    <t>C27</t>
  </si>
  <si>
    <t>14.3 Datos de prueba.</t>
  </si>
  <si>
    <t xml:space="preserve">Asegurar la protección de los datos usados para  pruebas. </t>
  </si>
  <si>
    <t>C28</t>
  </si>
  <si>
    <t>15.1 Seguridad de la información en las relaciones con proveedores.</t>
  </si>
  <si>
    <t>Asegurar la protección de los activos de la organización que sean accesibles a los proveedores.</t>
  </si>
  <si>
    <t>C29</t>
  </si>
  <si>
    <t>15.2 Gestión de la prestación del servicio por proveedores.</t>
  </si>
  <si>
    <t>Mantener el nivel acordado de seguridad de la información y de prestación del servicio en línea con los acuerdos con los proveedores</t>
  </si>
  <si>
    <t>C30</t>
  </si>
  <si>
    <t>16.1 Gestión de incidentes de seguridad de la información y mejoras.</t>
  </si>
  <si>
    <t>Asegurar un enfoque coherente y eficaz para la gestión de incidentes de seguridad de la información, incluida la comunicación sobre eventos de seguridad y debilidades.</t>
  </si>
  <si>
    <t>C31</t>
  </si>
  <si>
    <t>17.1 Continuidad de la seguridad de la información.</t>
  </si>
  <si>
    <t>La continuidad de seguridad de la información se debe incluir en los sistemas de gestión de la continuidad de negocio de la organización.</t>
  </si>
  <si>
    <t>C32</t>
  </si>
  <si>
    <t>17.2 Redundancias.</t>
  </si>
  <si>
    <t>Asegurar la disponibilidad de instalaciones de procesamiento de información.</t>
  </si>
  <si>
    <t>C33</t>
  </si>
  <si>
    <t>18.1 Cumplimiento de los requisitos legales y contractuales.</t>
  </si>
  <si>
    <t>Evitar el incumplimiento de las obligaciones legales, estatutarias, de reglamentación o contractuales relacionadas con seguridad de la información y de cualquier requisito de seguridad.</t>
  </si>
  <si>
    <t>C34</t>
  </si>
  <si>
    <t>18.2 Revisiones de la seguridad de la información.</t>
  </si>
  <si>
    <t>Asegurar que la seguridad de la información se implemente y opere de acuerdo con las políticas y procedimientos organizacionales.</t>
  </si>
  <si>
    <t>C35</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</si>
  <si>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</si>
  <si>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</si>
  <si>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</si>
  <si>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</si>
  <si>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</si>
  <si>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</si>
  <si>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</si>
  <si>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Carpeta compartida OAP</t>
  </si>
  <si>
    <t>Sistema de Gestión Documental</t>
  </si>
  <si>
    <t>Servicio de correo corporativo</t>
  </si>
  <si>
    <t>Fiscal</t>
  </si>
  <si>
    <t>Sobre bien público</t>
  </si>
  <si>
    <t>Sobre recursos públicos</t>
  </si>
  <si>
    <t>Sobre ingteréses patrimoniales de naturaleza pública</t>
  </si>
  <si>
    <t>Fiscales</t>
  </si>
  <si>
    <t>CONTRATACIÓN ADMINISTRATIVA</t>
  </si>
  <si>
    <t xml:space="preserve">Contratación de bienes y servicios no relacionados con las funciones de la Entidad y que no generan utilidad </t>
  </si>
  <si>
    <t>debilidades en la definición de las necesidades por parte de las áreas</t>
  </si>
  <si>
    <t>Revisones etapa precontractual y contractual sobre toda la documentación en donde se sustenta la necesidad precontractual</t>
  </si>
  <si>
    <t>Validación y aprobación por parte del comité de contratación sobre la pertinencia de las necesidades de contratación para contratos con valores superiorores a 100 SMLV</t>
  </si>
  <si>
    <t>Establecimiento de polizas de cumplimiento en la etapa precontractual</t>
  </si>
  <si>
    <t>Ejecución de la supervisión contractual para revisar que se esté dando cumplimiento all objeto y las obligaciones contractuales</t>
  </si>
  <si>
    <t>Iniciar proceso sancionatorio para los contratos con alto riesgo de incumplimiento</t>
  </si>
  <si>
    <t>Sobrecostos en precios contractuales</t>
  </si>
  <si>
    <t>debilidades en los estudios de mercado</t>
  </si>
  <si>
    <t>Revisones etapa precontractual y contractual sobre toda la documentación en donde se sustenta la necesidad precontractual y los estudios de mercado y del sector</t>
  </si>
  <si>
    <t>Ejecución de la supervisión contractual para revisar que no se están presentando sobrecostos en la ejecución</t>
  </si>
  <si>
    <t>GESTIÓN FINANCIERA Y PRESUPUESTAL</t>
  </si>
  <si>
    <t>Pago de multas, cláusulas penales o cualquier tipo de sanción</t>
  </si>
  <si>
    <t>pago inoportuno de impuestos o reporte de información exogena</t>
  </si>
  <si>
    <t>Verificación frente a fecha de calendario tributario para realizar pagos antes de vencimiento a través de la matriz de seguimiento fechas devencimiento y calendario outllook</t>
  </si>
  <si>
    <t>Inadecuada deducción de impuestos al contratista</t>
  </si>
  <si>
    <t>errores en la causación de la obligación presupuestal</t>
  </si>
  <si>
    <t>Seguimiento a través de la matriz de retenciones</t>
  </si>
  <si>
    <t>ALMACEN E INVENTARIOS</t>
  </si>
  <si>
    <t xml:space="preserve"> Pérdida, extravío, hurto, robo o declaratoria de bienes faltantes pertenecientes a la Entidad</t>
  </si>
  <si>
    <t xml:space="preserve">debilidades en los controles de ingreso y salida de bienes </t>
  </si>
  <si>
    <t>Controles de seguridad física</t>
  </si>
  <si>
    <t>Control de inventarios</t>
  </si>
  <si>
    <t>Afectación de poliza de cumplimiento</t>
  </si>
  <si>
    <t>Daño en bienes muebles de propiedad de la entidad</t>
  </si>
  <si>
    <t>No asegurar buenas prácticas de almacenamiento`
Baja cultura de cuidado de los bienes</t>
  </si>
  <si>
    <t>Inspección visual de las condiciones físicas de los espacios de almecenamiento</t>
  </si>
  <si>
    <t>Segmentar las zonas de almacenamiento de acuerdo con el tipo de bien o elemento</t>
  </si>
  <si>
    <t xml:space="preserve">Realiar tips de concientización sobre la responsabilidad  del uso y el cuidado de los bienes </t>
  </si>
  <si>
    <t xml:space="preserve">RECURSOS FÍSICOS </t>
  </si>
  <si>
    <t>Servicios que no brindan utilidad o beneficio</t>
  </si>
  <si>
    <t>debilidades en el ejercicio de supervisión en los contratos del grupo de gestión administrativa</t>
  </si>
  <si>
    <t>Seguimiento al PAA (Plan Anual de Adquisiciones) del Grupo de Gestión Administrativa</t>
  </si>
  <si>
    <t>Seguimiento a la supervisión de los contratos</t>
  </si>
  <si>
    <t xml:space="preserve">Deterioro del bien  </t>
  </si>
  <si>
    <t>ausencia o debilidades en los mantenimientos preventivos</t>
  </si>
  <si>
    <t>Identificar las necesidades de mantenimiento sobre los bienes</t>
  </si>
  <si>
    <t>Seguimiento a la ejecución de los mantenimientos preventivos a los bienes</t>
  </si>
  <si>
    <t>PROCESOS DISCIPLINARIOS</t>
  </si>
  <si>
    <t>Omisión en el desarrollo de la acción disciplinaria que pueda generar una sanción económica a favor de la entidad</t>
  </si>
  <si>
    <t>desconocimiento de la presunta falta disciplinaria</t>
  </si>
  <si>
    <t>Revisión de los expedientes en el desarrollo de los procesos</t>
  </si>
  <si>
    <t>Seguimiento a los terminos de los prccesos</t>
  </si>
  <si>
    <t>TALENTO HUMANO</t>
  </si>
  <si>
    <t>Pago de viáticos, honorarios o gastos de desplazamiento sin justificación o por encima de los valores establecidos normativamente</t>
  </si>
  <si>
    <t>debilidades en la verificación de los soportes para aprobar el pago</t>
  </si>
  <si>
    <t>Verificación de los soportes para aprobar el pago de la comisión</t>
  </si>
  <si>
    <t>Mayor valor pagado por concepto de nomina</t>
  </si>
  <si>
    <t>errores en la nbase de datos utilizada para el pago o errores en la digitación</t>
  </si>
  <si>
    <t>Verificación sobre los valores de la nomina con segregación de funciones</t>
  </si>
  <si>
    <t>Validación de los valores por parte del Jefe de Talento Humano</t>
  </si>
  <si>
    <t>Saldos o recursos a favor no cobrados</t>
  </si>
  <si>
    <t>debilidades en la gestión de cobros ante las  EPS</t>
  </si>
  <si>
    <t>Realizar reconbro ante la entidad</t>
  </si>
  <si>
    <t>Seguimiento a la matrziz de control de recobros</t>
  </si>
  <si>
    <t>realizar conciliación confinanciera</t>
  </si>
  <si>
    <t>MAPA DE RIESGOS FISCALES DE LA SSF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</si>
</sst>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theme="1"/>
      <name val="Arial"/>
      <family val="2"/>
    </font>
    <font>
      <sz val="8"/>
      <name val="Arial"/>
      <family val="2"/>
    </font>
    <font>
      <b/>
      <sz val="11"/>
      <color theme="1"/>
      <name val="Arial Narrow"/>
      <family val="2"/>
    </font>
    <font>
      <sz val="11"/>
      <color theme="1"/>
      <name val="Arial Narrow"/>
      <family val="2"/>
    </font>
    <font>
      <b/>
      <sz val="10"/>
      <name val="Arial"/>
      <family val="2"/>
    </font>
    <font>
      <b/>
      <sz val="16"/>
      <color theme="1"/>
      <name val="Arial Narrow"/>
      <family val="2"/>
    </font>
    <font>
      <b/>
      <sz val="20"/>
      <color theme="1"/>
      <name val="Arial Narrow"/>
      <family val="2"/>
    </font>
    <font>
      <sz val="20"/>
      <name val="Arial"/>
      <family val="2"/>
    </font>
  </fonts>
  <fills count="22">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
      <patternFill patternType="solid">
        <fgColor theme="2"/>
        <bgColor theme="0"/>
      </patternFill>
    </fill>
    <fill>
      <patternFill patternType="solid">
        <fgColor theme="2"/>
        <bgColor indexed="64"/>
      </patternFill>
    </fill>
  </fills>
  <borders count="122">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1">
    <xf numFmtId="0" fontId="0" fillId="0" borderId="0"/>
  </cellStyleXfs>
  <cellXfs count="302">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4" fontId="6" fillId="0" borderId="59" xfId="0" applyNumberFormat="1" applyFont="1" applyBorder="1" applyAlignment="1">
      <alignment horizontal="center"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18" fillId="2" borderId="1" xfId="0" applyFont="1" applyFill="1" applyBorder="1" applyAlignment="1">
      <alignment vertical="center"/>
    </xf>
    <xf numFmtId="0" fontId="21" fillId="7" borderId="91" xfId="0" applyFont="1" applyFill="1" applyBorder="1" applyAlignment="1">
      <alignment horizontal="center" vertical="center" wrapText="1" readingOrder="1"/>
    </xf>
    <xf numFmtId="0" fontId="21" fillId="7" borderId="92" xfId="0" applyFont="1" applyFill="1" applyBorder="1" applyAlignment="1">
      <alignment horizontal="center" vertical="center" wrapText="1" readingOrder="1"/>
    </xf>
    <xf numFmtId="0" fontId="21" fillId="7" borderId="93" xfId="0" applyFont="1" applyFill="1" applyBorder="1" applyAlignment="1">
      <alignment horizontal="center" vertical="center" wrapText="1" readingOrder="1"/>
    </xf>
    <xf numFmtId="0" fontId="21" fillId="8" borderId="91" xfId="0" applyFont="1" applyFill="1" applyBorder="1" applyAlignment="1">
      <alignment horizontal="center" wrapText="1" readingOrder="1"/>
    </xf>
    <xf numFmtId="0" fontId="21" fillId="8" borderId="92" xfId="0" applyFont="1" applyFill="1" applyBorder="1" applyAlignment="1">
      <alignment horizontal="center" wrapText="1" readingOrder="1"/>
    </xf>
    <xf numFmtId="0" fontId="21" fillId="8" borderId="93" xfId="0" applyFont="1" applyFill="1" applyBorder="1" applyAlignment="1">
      <alignment horizontal="center" wrapText="1" readingOrder="1"/>
    </xf>
    <xf numFmtId="0" fontId="21" fillId="7" borderId="19" xfId="0" applyFont="1" applyFill="1" applyBorder="1" applyAlignment="1">
      <alignment horizontal="center" vertical="center" wrapText="1" readingOrder="1"/>
    </xf>
    <xf numFmtId="0" fontId="21" fillId="7" borderId="1" xfId="0" applyFont="1" applyFill="1" applyBorder="1" applyAlignment="1">
      <alignment horizontal="center" vertical="center" wrapText="1" readingOrder="1"/>
    </xf>
    <xf numFmtId="0" fontId="21" fillId="7" borderId="20" xfId="0" applyFont="1" applyFill="1" applyBorder="1" applyAlignment="1">
      <alignment horizontal="center" vertical="center" wrapText="1" readingOrder="1"/>
    </xf>
    <xf numFmtId="0" fontId="21" fillId="8" borderId="19" xfId="0" applyFont="1" applyFill="1" applyBorder="1" applyAlignment="1">
      <alignment horizontal="center" wrapText="1" readingOrder="1"/>
    </xf>
    <xf numFmtId="0" fontId="21" fillId="8" borderId="1" xfId="0" applyFont="1" applyFill="1" applyBorder="1" applyAlignment="1">
      <alignment horizontal="center" wrapText="1" readingOrder="1"/>
    </xf>
    <xf numFmtId="0" fontId="21" fillId="8" borderId="20" xfId="0" applyFont="1" applyFill="1" applyBorder="1" applyAlignment="1">
      <alignment horizontal="center" wrapText="1" readingOrder="1"/>
    </xf>
    <xf numFmtId="0" fontId="21" fillId="7" borderId="40"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0" fontId="21" fillId="7" borderId="42" xfId="0" applyFont="1" applyFill="1" applyBorder="1" applyAlignment="1">
      <alignment horizontal="center" vertical="center" wrapText="1" readingOrder="1"/>
    </xf>
    <xf numFmtId="0" fontId="21" fillId="8" borderId="40" xfId="0" applyFont="1" applyFill="1" applyBorder="1" applyAlignment="1">
      <alignment horizontal="center" wrapText="1" readingOrder="1"/>
    </xf>
    <xf numFmtId="0" fontId="21" fillId="8" borderId="41" xfId="0" applyFont="1" applyFill="1" applyBorder="1" applyAlignment="1">
      <alignment horizontal="center" wrapText="1" readingOrder="1"/>
    </xf>
    <xf numFmtId="0" fontId="21" fillId="8" borderId="42" xfId="0" applyFont="1" applyFill="1" applyBorder="1" applyAlignment="1">
      <alignment horizontal="center" wrapText="1" readingOrder="1"/>
    </xf>
    <xf numFmtId="0" fontId="21" fillId="9" borderId="91" xfId="0" applyFont="1" applyFill="1" applyBorder="1" applyAlignment="1">
      <alignment horizontal="center" wrapText="1" readingOrder="1"/>
    </xf>
    <xf numFmtId="0" fontId="21" fillId="9" borderId="92" xfId="0" applyFont="1" applyFill="1" applyBorder="1" applyAlignment="1">
      <alignment horizontal="center" wrapText="1" readingOrder="1"/>
    </xf>
    <xf numFmtId="0" fontId="21" fillId="9" borderId="93" xfId="0" applyFont="1" applyFill="1" applyBorder="1" applyAlignment="1">
      <alignment horizontal="center" wrapText="1" readingOrder="1"/>
    </xf>
    <xf numFmtId="0" fontId="21" fillId="9" borderId="19" xfId="0" applyFont="1" applyFill="1" applyBorder="1" applyAlignment="1">
      <alignment horizontal="center" wrapText="1" readingOrder="1"/>
    </xf>
    <xf numFmtId="0" fontId="21" fillId="9" borderId="1" xfId="0" applyFont="1" applyFill="1" applyBorder="1" applyAlignment="1">
      <alignment horizontal="center" wrapText="1" readingOrder="1"/>
    </xf>
    <xf numFmtId="0" fontId="21" fillId="9" borderId="20" xfId="0" applyFont="1" applyFill="1" applyBorder="1" applyAlignment="1">
      <alignment horizontal="center" wrapText="1" readingOrder="1"/>
    </xf>
    <xf numFmtId="0" fontId="21" fillId="9" borderId="40" xfId="0" applyFont="1" applyFill="1" applyBorder="1" applyAlignment="1">
      <alignment horizontal="center" wrapText="1" readingOrder="1"/>
    </xf>
    <xf numFmtId="0" fontId="21" fillId="9" borderId="41" xfId="0" applyFont="1" applyFill="1" applyBorder="1" applyAlignment="1">
      <alignment horizontal="center" wrapText="1" readingOrder="1"/>
    </xf>
    <xf numFmtId="0" fontId="21" fillId="9" borderId="42" xfId="0" applyFont="1" applyFill="1" applyBorder="1" applyAlignment="1">
      <alignment horizontal="center" wrapText="1" readingOrder="1"/>
    </xf>
    <xf numFmtId="0" fontId="21" fillId="10" borderId="91" xfId="0" applyFont="1" applyFill="1" applyBorder="1" applyAlignment="1">
      <alignment horizontal="center" wrapText="1" readingOrder="1"/>
    </xf>
    <xf numFmtId="0" fontId="21" fillId="10" borderId="92" xfId="0" applyFont="1" applyFill="1" applyBorder="1" applyAlignment="1">
      <alignment horizontal="center" wrapText="1" readingOrder="1"/>
    </xf>
    <xf numFmtId="0" fontId="21" fillId="10" borderId="93" xfId="0" applyFont="1" applyFill="1" applyBorder="1" applyAlignment="1">
      <alignment horizontal="center" wrapText="1" readingOrder="1"/>
    </xf>
    <xf numFmtId="0" fontId="21" fillId="10" borderId="19" xfId="0" applyFont="1" applyFill="1" applyBorder="1" applyAlignment="1">
      <alignment horizontal="center" wrapText="1" readingOrder="1"/>
    </xf>
    <xf numFmtId="0" fontId="21" fillId="10" borderId="1" xfId="0" applyFont="1" applyFill="1" applyBorder="1" applyAlignment="1">
      <alignment horizontal="center" wrapText="1" readingOrder="1"/>
    </xf>
    <xf numFmtId="0" fontId="21" fillId="10" borderId="20" xfId="0" applyFont="1" applyFill="1" applyBorder="1" applyAlignment="1">
      <alignment horizontal="center" wrapText="1" readingOrder="1"/>
    </xf>
    <xf numFmtId="0" fontId="21" fillId="10" borderId="40" xfId="0" applyFont="1" applyFill="1" applyBorder="1" applyAlignment="1">
      <alignment horizontal="center" wrapText="1" readingOrder="1"/>
    </xf>
    <xf numFmtId="0" fontId="21" fillId="10" borderId="41" xfId="0" applyFont="1" applyFill="1" applyBorder="1" applyAlignment="1">
      <alignment horizontal="center" wrapText="1" readingOrder="1"/>
    </xf>
    <xf numFmtId="0" fontId="21" fillId="10" borderId="42" xfId="0" applyFont="1" applyFill="1" applyBorder="1" applyAlignment="1">
      <alignment horizontal="center" wrapText="1" readingOrder="1"/>
    </xf>
    <xf numFmtId="0" fontId="23" fillId="9" borderId="92" xfId="0" applyFont="1" applyFill="1" applyBorder="1" applyAlignment="1">
      <alignment horizontal="center" wrapText="1" readingOrder="1"/>
    </xf>
    <xf numFmtId="0" fontId="24" fillId="0" borderId="0" xfId="0" applyFont="1" applyAlignment="1">
      <alignment horizontal="center" vertical="center" wrapText="1"/>
    </xf>
    <xf numFmtId="0" fontId="25" fillId="11" borderId="1" xfId="0" applyFont="1" applyFill="1" applyBorder="1" applyAlignment="1">
      <alignment horizontal="center" vertical="center" wrapText="1" readingOrder="1"/>
    </xf>
    <xf numFmtId="0" fontId="26" fillId="10" borderId="94" xfId="0" applyFont="1" applyFill="1" applyBorder="1" applyAlignment="1">
      <alignment horizontal="center" vertical="center" wrapText="1" readingOrder="1"/>
    </xf>
    <xf numFmtId="0" fontId="26" fillId="0" borderId="95" xfId="0" applyFont="1" applyBorder="1" applyAlignment="1">
      <alignment horizontal="left" vertical="center" wrapText="1" readingOrder="1"/>
    </xf>
    <xf numFmtId="9" fontId="26" fillId="0" borderId="95" xfId="0" applyNumberFormat="1" applyFont="1" applyBorder="1" applyAlignment="1">
      <alignment horizontal="center" vertical="center" wrapText="1" readingOrder="1"/>
    </xf>
    <xf numFmtId="0" fontId="26" fillId="12" borderId="96" xfId="0" applyFont="1" applyFill="1" applyBorder="1" applyAlignment="1">
      <alignment horizontal="center" vertical="center" wrapText="1" readingOrder="1"/>
    </xf>
    <xf numFmtId="0" fontId="26" fillId="0" borderId="96" xfId="0" applyFont="1" applyBorder="1" applyAlignment="1">
      <alignment horizontal="left" vertical="center" wrapText="1" readingOrder="1"/>
    </xf>
    <xf numFmtId="9" fontId="26" fillId="0" borderId="96" xfId="0" applyNumberFormat="1" applyFont="1" applyBorder="1" applyAlignment="1">
      <alignment horizontal="center" vertical="center" wrapText="1" readingOrder="1"/>
    </xf>
    <xf numFmtId="0" fontId="26" fillId="13" borderId="96" xfId="0" applyFont="1" applyFill="1" applyBorder="1" applyAlignment="1">
      <alignment horizontal="center" vertical="center" wrapText="1" readingOrder="1"/>
    </xf>
    <xf numFmtId="0" fontId="26" fillId="14" borderId="96" xfId="0" applyFont="1" applyFill="1" applyBorder="1" applyAlignment="1">
      <alignment horizontal="center" vertical="center" wrapText="1" readingOrder="1"/>
    </xf>
    <xf numFmtId="0" fontId="27"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29" fillId="2" borderId="1" xfId="0" applyFont="1" applyFill="1" applyBorder="1" applyAlignment="1">
      <alignment horizontal="center" vertical="center" wrapText="1"/>
    </xf>
    <xf numFmtId="0" fontId="30" fillId="11" borderId="1" xfId="0" applyFont="1" applyFill="1" applyBorder="1" applyAlignment="1">
      <alignment horizontal="center" vertical="center" wrapText="1" readingOrder="1"/>
    </xf>
    <xf numFmtId="0" fontId="31" fillId="2" borderId="1" xfId="0" applyFont="1" applyFill="1" applyBorder="1"/>
    <xf numFmtId="0" fontId="32" fillId="10" borderId="94" xfId="0" applyFont="1" applyFill="1" applyBorder="1" applyAlignment="1">
      <alignment horizontal="center" vertical="center" wrapText="1" readingOrder="1"/>
    </xf>
    <xf numFmtId="0" fontId="32" fillId="0" borderId="95" xfId="0" applyFont="1" applyBorder="1" applyAlignment="1">
      <alignment horizontal="center" vertical="center" wrapText="1" readingOrder="1"/>
    </xf>
    <xf numFmtId="0" fontId="32" fillId="0" borderId="95" xfId="0" applyFont="1" applyBorder="1" applyAlignment="1">
      <alignment horizontal="left" vertical="center" wrapText="1" readingOrder="1"/>
    </xf>
    <xf numFmtId="0" fontId="32" fillId="12" borderId="96" xfId="0" applyFont="1" applyFill="1" applyBorder="1" applyAlignment="1">
      <alignment horizontal="center" vertical="center" wrapText="1" readingOrder="1"/>
    </xf>
    <xf numFmtId="0" fontId="32" fillId="0" borderId="96" xfId="0" applyFont="1" applyBorder="1" applyAlignment="1">
      <alignment horizontal="center" vertical="center" wrapText="1" readingOrder="1"/>
    </xf>
    <xf numFmtId="0" fontId="32" fillId="0" borderId="96" xfId="0" applyFont="1" applyBorder="1" applyAlignment="1">
      <alignment horizontal="left" vertical="center" wrapText="1" readingOrder="1"/>
    </xf>
    <xf numFmtId="0" fontId="32" fillId="13" borderId="96" xfId="0" applyFont="1" applyFill="1" applyBorder="1" applyAlignment="1">
      <alignment horizontal="center" vertical="center" wrapText="1" readingOrder="1"/>
    </xf>
    <xf numFmtId="0" fontId="32" fillId="14" borderId="96" xfId="0" applyFont="1" applyFill="1" applyBorder="1" applyAlignment="1">
      <alignment horizontal="center" vertical="center" wrapText="1" readingOrder="1"/>
    </xf>
    <xf numFmtId="0" fontId="33" fillId="5" borderId="96" xfId="0" applyFont="1" applyFill="1" applyBorder="1" applyAlignment="1">
      <alignment horizontal="center" vertical="center" wrapText="1" readingOrder="1"/>
    </xf>
    <xf numFmtId="0" fontId="3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1" fillId="0" borderId="0" xfId="0" applyFont="1"/>
    <xf numFmtId="0" fontId="34" fillId="0" borderId="0" xfId="0" applyFont="1" applyAlignment="1">
      <alignment horizontal="left" vertical="center" wrapText="1" readingOrder="1"/>
    </xf>
    <xf numFmtId="0" fontId="35" fillId="0" borderId="0" xfId="0" applyFont="1" applyAlignment="1">
      <alignment vertical="center"/>
    </xf>
    <xf numFmtId="0" fontId="1"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2" borderId="1" xfId="0" applyFont="1" applyFill="1" applyBorder="1"/>
    <xf numFmtId="0" fontId="42" fillId="2" borderId="1" xfId="0" applyFont="1" applyFill="1" applyBorder="1"/>
    <xf numFmtId="0" fontId="43" fillId="15" borderId="101" xfId="0" applyFont="1" applyFill="1" applyBorder="1" applyAlignment="1">
      <alignment horizontal="center" vertical="center" wrapText="1" readingOrder="1"/>
    </xf>
    <xf numFmtId="0" fontId="43" fillId="15" borderId="102" xfId="0" applyFont="1" applyFill="1" applyBorder="1" applyAlignment="1">
      <alignment horizontal="center" vertical="center" wrapText="1" readingOrder="1"/>
    </xf>
    <xf numFmtId="0" fontId="43" fillId="2" borderId="105" xfId="0" applyFont="1" applyFill="1" applyBorder="1" applyAlignment="1">
      <alignment horizontal="center" vertical="center" wrapText="1" readingOrder="1"/>
    </xf>
    <xf numFmtId="0" fontId="44" fillId="2" borderId="105" xfId="0" applyFont="1" applyFill="1" applyBorder="1" applyAlignment="1">
      <alignment horizontal="left" vertical="center" wrapText="1" readingOrder="1"/>
    </xf>
    <xf numFmtId="9" fontId="43" fillId="2" borderId="106" xfId="0" applyNumberFormat="1" applyFont="1" applyFill="1" applyBorder="1" applyAlignment="1">
      <alignment horizontal="center" vertical="center" wrapText="1" readingOrder="1"/>
    </xf>
    <xf numFmtId="0" fontId="43" fillId="2" borderId="109" xfId="0" applyFont="1" applyFill="1" applyBorder="1" applyAlignment="1">
      <alignment horizontal="center" vertical="center" wrapText="1" readingOrder="1"/>
    </xf>
    <xf numFmtId="0" fontId="44" fillId="2" borderId="109" xfId="0" applyFont="1" applyFill="1" applyBorder="1" applyAlignment="1">
      <alignment horizontal="left" vertical="center" wrapText="1" readingOrder="1"/>
    </xf>
    <xf numFmtId="9" fontId="43" fillId="2" borderId="110" xfId="0" applyNumberFormat="1" applyFont="1" applyFill="1" applyBorder="1" applyAlignment="1">
      <alignment horizontal="center" vertical="center" wrapText="1" readingOrder="1"/>
    </xf>
    <xf numFmtId="0" fontId="44" fillId="2" borderId="110" xfId="0" applyFont="1" applyFill="1" applyBorder="1" applyAlignment="1">
      <alignment horizontal="center" vertical="center" wrapText="1" readingOrder="1"/>
    </xf>
    <xf numFmtId="0" fontId="43" fillId="2" borderId="117" xfId="0" applyFont="1" applyFill="1" applyBorder="1" applyAlignment="1">
      <alignment horizontal="center" vertical="center" wrapText="1" readingOrder="1"/>
    </xf>
    <xf numFmtId="0" fontId="44" fillId="2" borderId="117" xfId="0" applyFont="1" applyFill="1" applyBorder="1" applyAlignment="1">
      <alignment horizontal="left" vertical="center" wrapText="1" readingOrder="1"/>
    </xf>
    <xf numFmtId="0" fontId="44" fillId="2" borderId="118" xfId="0" applyFont="1" applyFill="1" applyBorder="1" applyAlignment="1">
      <alignment horizontal="center" vertical="center" wrapText="1" readingOrder="1"/>
    </xf>
    <xf numFmtId="0" fontId="10" fillId="2" borderId="1" xfId="0" applyFont="1" applyFill="1" applyBorder="1"/>
    <xf numFmtId="0" fontId="40" fillId="0" borderId="0" xfId="0" applyFont="1"/>
    <xf numFmtId="0" fontId="46" fillId="0" borderId="96" xfId="0" applyFont="1" applyBorder="1" applyAlignment="1">
      <alignment horizontal="left" vertical="center" wrapText="1" readingOrder="1"/>
    </xf>
    <xf numFmtId="9" fontId="6" fillId="0" borderId="54" xfId="0" applyNumberFormat="1" applyFont="1" applyBorder="1" applyAlignment="1">
      <alignment horizontal="center" vertical="top" wrapText="1"/>
    </xf>
    <xf numFmtId="0" fontId="6" fillId="2" borderId="68" xfId="0" applyFont="1" applyFill="1" applyBorder="1"/>
    <xf numFmtId="0" fontId="51" fillId="0" borderId="0" xfId="0" applyFont="1"/>
    <xf numFmtId="9" fontId="54" fillId="0" borderId="54" xfId="0" applyNumberFormat="1" applyFont="1" applyBorder="1" applyAlignment="1">
      <alignment horizontal="center" vertical="top" wrapText="1"/>
    </xf>
    <xf numFmtId="0" fontId="55" fillId="17" borderId="58" xfId="0" applyFont="1" applyFill="1" applyBorder="1" applyAlignment="1">
      <alignment wrapText="1"/>
    </xf>
    <xf numFmtId="0" fontId="4" fillId="0" borderId="121" xfId="0" applyFont="1" applyBorder="1" applyAlignment="1" applyProtection="1">
      <alignment horizontal="justify" vertical="top" wrapText="1"/>
      <protection locked="0"/>
    </xf>
    <xf numFmtId="0" fontId="8" fillId="18" borderId="59" xfId="0" applyFont="1" applyFill="1" applyBorder="1" applyAlignment="1">
      <alignment horizontal="center" vertical="center" wrapText="1"/>
    </xf>
    <xf numFmtId="0" fontId="53" fillId="18" borderId="59" xfId="0" applyFont="1" applyFill="1" applyBorder="1" applyAlignment="1">
      <alignment horizontal="center" vertical="center" wrapText="1"/>
    </xf>
    <xf numFmtId="0" fontId="6" fillId="2" borderId="68" xfId="0" applyFont="1" applyFill="1" applyBorder="1" applyAlignment="1">
      <alignment horizontal="center" vertical="center"/>
    </xf>
    <xf numFmtId="0" fontId="40" fillId="0" borderId="0" xfId="0" applyFont="1" applyAlignment="1">
      <alignment wrapText="1"/>
    </xf>
    <xf numFmtId="0" fontId="6" fillId="0" borderId="49" xfId="0" applyFont="1" applyBorder="1" applyAlignment="1">
      <alignment horizontal="center" vertical="top"/>
    </xf>
    <xf numFmtId="0" fontId="6" fillId="0" borderId="68" xfId="0" applyFont="1" applyBorder="1"/>
    <xf numFmtId="0" fontId="0" fillId="0" borderId="68" xfId="0" applyBorder="1"/>
    <xf numFmtId="0" fontId="6" fillId="20" borderId="68" xfId="0" applyFont="1" applyFill="1" applyBorder="1"/>
    <xf numFmtId="0" fontId="0" fillId="21" borderId="68" xfId="0" applyFill="1" applyBorder="1"/>
    <xf numFmtId="0" fontId="8" fillId="20" borderId="68" xfId="0" applyFont="1" applyFill="1" applyBorder="1" applyAlignment="1">
      <alignment horizontal="center" vertical="center"/>
    </xf>
    <xf numFmtId="0" fontId="6" fillId="20" borderId="68" xfId="0" applyFont="1" applyFill="1" applyBorder="1" applyAlignment="1">
      <alignment vertical="center"/>
    </xf>
    <xf numFmtId="0" fontId="6" fillId="21" borderId="68" xfId="0" applyFont="1" applyFill="1" applyBorder="1"/>
    <xf numFmtId="0" fontId="8" fillId="0" borderId="54" xfId="0"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119" xfId="0" applyFont="1" applyBorder="1" applyAlignment="1" applyProtection="1">
      <alignment horizontal="center" vertical="top" wrapText="1"/>
      <protection locked="0"/>
    </xf>
    <xf numFmtId="0" fontId="6" fillId="0" borderId="54" xfId="0" applyFont="1" applyBorder="1" applyAlignment="1">
      <alignment horizontal="center" vertical="top"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6" fillId="0" borderId="54" xfId="0" applyFont="1" applyBorder="1" applyAlignment="1">
      <alignment horizontal="center" vertical="top"/>
    </xf>
    <xf numFmtId="0" fontId="3" fillId="0" borderId="60" xfId="0" applyFont="1" applyBorder="1"/>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119" xfId="0" applyFont="1" applyBorder="1" applyAlignment="1" applyProtection="1">
      <alignment horizontal="center" vertical="top" wrapText="1"/>
      <protection locked="0"/>
    </xf>
    <xf numFmtId="0" fontId="6" fillId="0" borderId="120" xfId="0" applyFont="1" applyBorder="1" applyAlignment="1" applyProtection="1">
      <alignment horizontal="center" vertical="top" wrapText="1"/>
      <protection locked="0"/>
    </xf>
    <xf numFmtId="0" fontId="6" fillId="0" borderId="54" xfId="0" applyFont="1" applyBorder="1" applyAlignment="1">
      <alignment horizontal="center" vertical="top" wrapText="1"/>
    </xf>
    <xf numFmtId="0" fontId="8" fillId="4" borderId="54" xfId="0" applyFont="1" applyFill="1" applyBorder="1" applyAlignment="1">
      <alignment horizontal="center" vertical="center"/>
    </xf>
    <xf numFmtId="0" fontId="3" fillId="0" borderId="57" xfId="0" applyFont="1" applyBorder="1"/>
    <xf numFmtId="0" fontId="8" fillId="4" borderId="55" xfId="0" applyFont="1" applyFill="1" applyBorder="1" applyAlignment="1">
      <alignment horizontal="center" vertical="center" wrapText="1"/>
    </xf>
    <xf numFmtId="0" fontId="3" fillId="0" borderId="57" xfId="0" applyFont="1" applyBorder="1" applyAlignment="1">
      <alignment wrapText="1"/>
    </xf>
    <xf numFmtId="0" fontId="8" fillId="4" borderId="55" xfId="0" applyFont="1" applyFill="1" applyBorder="1" applyAlignment="1">
      <alignment horizontal="center" vertical="center"/>
    </xf>
    <xf numFmtId="0" fontId="8" fillId="4" borderId="54" xfId="0" applyFont="1" applyFill="1" applyBorder="1" applyAlignment="1">
      <alignment horizontal="center" vertical="center" wrapText="1"/>
    </xf>
    <xf numFmtId="0" fontId="8" fillId="18" borderId="55" xfId="0" applyFont="1" applyFill="1" applyBorder="1" applyAlignment="1">
      <alignment horizontal="center" vertical="center" wrapText="1"/>
    </xf>
    <xf numFmtId="0" fontId="3" fillId="19" borderId="57" xfId="0" applyFont="1" applyFill="1" applyBorder="1"/>
    <xf numFmtId="0" fontId="12" fillId="4" borderId="43" xfId="0" applyFont="1" applyFill="1" applyBorder="1" applyAlignment="1">
      <alignment horizontal="left" vertical="center"/>
    </xf>
    <xf numFmtId="0" fontId="12" fillId="4" borderId="44" xfId="0" applyFont="1" applyFill="1" applyBorder="1" applyAlignment="1">
      <alignment horizontal="left" vertical="center"/>
    </xf>
    <xf numFmtId="0" fontId="3" fillId="0" borderId="44" xfId="0" applyFont="1" applyBorder="1" applyAlignment="1">
      <alignment horizontal="left"/>
    </xf>
    <xf numFmtId="0" fontId="3" fillId="0" borderId="45" xfId="0" applyFont="1" applyBorder="1" applyAlignment="1">
      <alignment horizontal="left"/>
    </xf>
    <xf numFmtId="0" fontId="3" fillId="0" borderId="46" xfId="0" applyFont="1" applyBorder="1" applyAlignment="1">
      <alignment horizontal="left"/>
    </xf>
    <xf numFmtId="0" fontId="3" fillId="0" borderId="47" xfId="0" applyFont="1" applyBorder="1" applyAlignment="1">
      <alignment horizontal="left"/>
    </xf>
    <xf numFmtId="0" fontId="3" fillId="0" borderId="48" xfId="0" applyFont="1" applyBorder="1" applyAlignment="1">
      <alignment horizontal="left"/>
    </xf>
    <xf numFmtId="0" fontId="8" fillId="4" borderId="43" xfId="0" applyFont="1" applyFill="1" applyBorder="1" applyAlignment="1">
      <alignment horizontal="center" vertical="center" wrapText="1"/>
    </xf>
    <xf numFmtId="0" fontId="3" fillId="0" borderId="58" xfId="0" applyFont="1" applyBorder="1"/>
    <xf numFmtId="0" fontId="8" fillId="4" borderId="49" xfId="0" applyFont="1" applyFill="1" applyBorder="1" applyAlignment="1">
      <alignment horizontal="center" vertical="center"/>
    </xf>
    <xf numFmtId="0" fontId="8" fillId="4" borderId="51" xfId="0" applyFont="1" applyFill="1" applyBorder="1" applyAlignment="1">
      <alignment horizontal="center" vertical="center"/>
    </xf>
    <xf numFmtId="0" fontId="3" fillId="0" borderId="51" xfId="0" applyFont="1" applyBorder="1"/>
    <xf numFmtId="0" fontId="3" fillId="0" borderId="50" xfId="0" applyFont="1" applyBorder="1"/>
    <xf numFmtId="0" fontId="57" fillId="4" borderId="49" xfId="0" applyFont="1" applyFill="1" applyBorder="1" applyAlignment="1">
      <alignment horizontal="center" vertical="center"/>
    </xf>
    <xf numFmtId="0" fontId="58" fillId="0" borderId="51" xfId="0" applyFont="1" applyBorder="1"/>
    <xf numFmtId="0" fontId="58" fillId="0" borderId="50" xfId="0" applyFont="1" applyBorder="1"/>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6" xfId="0" applyFont="1" applyFill="1" applyBorder="1" applyAlignment="1">
      <alignment horizontal="center" vertical="center"/>
    </xf>
    <xf numFmtId="0" fontId="8" fillId="4" borderId="56" xfId="0" applyFont="1" applyFill="1" applyBorder="1" applyAlignment="1">
      <alignment horizontal="center" vertical="center" wrapText="1"/>
    </xf>
    <xf numFmtId="0" fontId="56" fillId="16" borderId="43" xfId="0" applyFont="1" applyFill="1" applyBorder="1" applyAlignment="1">
      <alignment horizontal="center" vertical="center" wrapText="1"/>
    </xf>
    <xf numFmtId="0" fontId="56" fillId="16" borderId="44" xfId="0" applyFont="1" applyFill="1" applyBorder="1" applyAlignment="1">
      <alignment horizontal="center" vertical="center" wrapText="1"/>
    </xf>
    <xf numFmtId="0" fontId="56" fillId="16" borderId="45" xfId="0" applyFont="1" applyFill="1" applyBorder="1" applyAlignment="1">
      <alignment horizontal="center" vertical="center" wrapText="1"/>
    </xf>
    <xf numFmtId="0" fontId="8" fillId="18" borderId="43" xfId="0" applyFont="1" applyFill="1" applyBorder="1" applyAlignment="1">
      <alignment horizontal="center" vertical="center" wrapText="1"/>
    </xf>
    <xf numFmtId="0" fontId="8" fillId="18" borderId="44" xfId="0" applyFont="1" applyFill="1" applyBorder="1" applyAlignment="1">
      <alignment horizontal="center" vertical="center" wrapText="1"/>
    </xf>
    <xf numFmtId="0" fontId="8" fillId="18" borderId="45" xfId="0" applyFont="1" applyFill="1" applyBorder="1" applyAlignment="1">
      <alignment horizontal="center" vertical="center" wrapText="1"/>
    </xf>
    <xf numFmtId="0" fontId="16"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6" fillId="8" borderId="82" xfId="0" applyFont="1" applyFill="1" applyBorder="1" applyAlignment="1">
      <alignment horizontal="center" wrapText="1" readingOrder="1"/>
    </xf>
    <xf numFmtId="0" fontId="3" fillId="0" borderId="63" xfId="0" applyFont="1" applyBorder="1"/>
    <xf numFmtId="0" fontId="3" fillId="0" borderId="78" xfId="0" applyFont="1" applyBorder="1"/>
    <xf numFmtId="0" fontId="3" fillId="0" borderId="68" xfId="0" applyFont="1" applyBorder="1"/>
    <xf numFmtId="0" fontId="16" fillId="8" borderId="61" xfId="0" applyFont="1" applyFill="1" applyBorder="1" applyAlignment="1">
      <alignment horizontal="center" wrapText="1" readingOrder="1"/>
    </xf>
    <xf numFmtId="0" fontId="16" fillId="7" borderId="70" xfId="0" applyFont="1" applyFill="1" applyBorder="1" applyAlignment="1">
      <alignment horizontal="center" vertical="center" wrapText="1" readingOrder="1"/>
    </xf>
    <xf numFmtId="0" fontId="3" fillId="0" borderId="73" xfId="0" applyFont="1" applyBorder="1"/>
    <xf numFmtId="0" fontId="16" fillId="7" borderId="74" xfId="0" applyFont="1" applyFill="1" applyBorder="1" applyAlignment="1">
      <alignment horizontal="center" vertical="center" wrapText="1" readingOrder="1"/>
    </xf>
    <xf numFmtId="0" fontId="16" fillId="7" borderId="82" xfId="0" applyFont="1" applyFill="1" applyBorder="1" applyAlignment="1">
      <alignment horizontal="center" vertical="center" wrapText="1" readingOrder="1"/>
    </xf>
    <xf numFmtId="0" fontId="16" fillId="8" borderId="74" xfId="0" applyFont="1" applyFill="1" applyBorder="1" applyAlignment="1">
      <alignment horizont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6" fillId="9" borderId="74" xfId="0" applyFont="1" applyFill="1" applyBorder="1" applyAlignment="1">
      <alignment horizontal="center" wrapText="1" readingOrder="1"/>
    </xf>
    <xf numFmtId="0" fontId="3" fillId="0" borderId="72" xfId="0" applyFont="1" applyBorder="1"/>
    <xf numFmtId="0" fontId="16" fillId="9" borderId="70" xfId="0" applyFont="1" applyFill="1" applyBorder="1" applyAlignment="1">
      <alignment horizontal="center" wrapText="1" readingOrder="1"/>
    </xf>
    <xf numFmtId="0" fontId="16" fillId="8" borderId="70" xfId="0" applyFont="1" applyFill="1" applyBorder="1" applyAlignment="1">
      <alignment horizontal="center" wrapText="1" readingOrder="1"/>
    </xf>
    <xf numFmtId="0" fontId="16" fillId="10" borderId="61" xfId="0" applyFont="1" applyFill="1" applyBorder="1" applyAlignment="1">
      <alignment horizontal="center" wrapText="1" readingOrder="1"/>
    </xf>
    <xf numFmtId="0" fontId="16" fillId="9" borderId="61" xfId="0" applyFont="1" applyFill="1" applyBorder="1" applyAlignment="1">
      <alignment horizontal="center" wrapText="1" readingOrder="1"/>
    </xf>
    <xf numFmtId="0" fontId="16" fillId="9" borderId="82" xfId="0" applyFont="1" applyFill="1" applyBorder="1" applyAlignment="1">
      <alignment horizontal="center" wrapText="1" readingOrder="1"/>
    </xf>
    <xf numFmtId="0" fontId="17"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7" fillId="7" borderId="75" xfId="0" applyFont="1" applyFill="1" applyBorder="1" applyAlignment="1">
      <alignment horizontal="center" vertical="center" wrapText="1" readingOrder="1"/>
    </xf>
    <xf numFmtId="0" fontId="17" fillId="9" borderId="75" xfId="0" applyFont="1" applyFill="1" applyBorder="1" applyAlignment="1">
      <alignment horizontal="center" vertical="center" wrapText="1" readingOrder="1"/>
    </xf>
    <xf numFmtId="0" fontId="17" fillId="8" borderId="75" xfId="0" applyFont="1" applyFill="1" applyBorder="1" applyAlignment="1">
      <alignment horizontal="center" vertical="center" wrapText="1" readingOrder="1"/>
    </xf>
    <xf numFmtId="0" fontId="15"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6" fillId="10" borderId="70" xfId="0" applyFont="1" applyFill="1" applyBorder="1" applyAlignment="1">
      <alignment horizontal="center" wrapText="1" readingOrder="1"/>
    </xf>
    <xf numFmtId="0" fontId="16" fillId="10" borderId="82" xfId="0" applyFont="1" applyFill="1" applyBorder="1" applyAlignment="1">
      <alignment horizontal="center" wrapText="1" readingOrder="1"/>
    </xf>
    <xf numFmtId="0" fontId="16"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4"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4" fillId="6" borderId="61" xfId="0" applyFont="1" applyFill="1" applyBorder="1" applyAlignment="1">
      <alignment horizontal="center" vertical="center" textRotation="90" wrapText="1" readingOrder="1"/>
    </xf>
    <xf numFmtId="0" fontId="22" fillId="7" borderId="75" xfId="0" applyFont="1" applyFill="1" applyBorder="1" applyAlignment="1">
      <alignment horizontal="center" vertical="center" wrapText="1" readingOrder="1"/>
    </xf>
    <xf numFmtId="0" fontId="22" fillId="9" borderId="75" xfId="0" applyFont="1" applyFill="1" applyBorder="1" applyAlignment="1">
      <alignment horizontal="center" vertical="center" wrapText="1" readingOrder="1"/>
    </xf>
    <xf numFmtId="0" fontId="22" fillId="8" borderId="75" xfId="0" applyFont="1" applyFill="1" applyBorder="1" applyAlignment="1">
      <alignment horizontal="center" vertical="center" wrapText="1" readingOrder="1"/>
    </xf>
    <xf numFmtId="0" fontId="22" fillId="10" borderId="75" xfId="0" applyFont="1" applyFill="1" applyBorder="1" applyAlignment="1">
      <alignment horizontal="center" vertical="center" wrapText="1" readingOrder="1"/>
    </xf>
    <xf numFmtId="0" fontId="20" fillId="0" borderId="70" xfId="0" applyFont="1" applyBorder="1" applyAlignment="1">
      <alignment horizontal="center" vertical="center" wrapText="1"/>
    </xf>
    <xf numFmtId="0" fontId="19" fillId="0" borderId="0" xfId="0" applyFont="1" applyAlignment="1">
      <alignment horizontal="center" vertical="center" wrapText="1"/>
    </xf>
    <xf numFmtId="0" fontId="13" fillId="0" borderId="0" xfId="0" applyFont="1" applyAlignment="1">
      <alignment horizontal="center" vertical="center"/>
    </xf>
    <xf numFmtId="0" fontId="28" fillId="0" borderId="0" xfId="0" applyFont="1" applyAlignment="1">
      <alignment horizontal="center" vertical="center"/>
    </xf>
    <xf numFmtId="0" fontId="45" fillId="2" borderId="52" xfId="0" applyFont="1" applyFill="1" applyBorder="1" applyAlignment="1">
      <alignment horizontal="left" vertical="center" wrapText="1"/>
    </xf>
    <xf numFmtId="0" fontId="3" fillId="0" borderId="53" xfId="0" applyFont="1" applyBorder="1"/>
    <xf numFmtId="0" fontId="43"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1"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3" fillId="15" borderId="97" xfId="0" applyFont="1" applyFill="1" applyBorder="1" applyAlignment="1">
      <alignment horizontal="center" vertical="center" wrapText="1" readingOrder="1"/>
    </xf>
    <xf numFmtId="0" fontId="3" fillId="0" borderId="100" xfId="0" applyFont="1" applyBorder="1"/>
    <xf numFmtId="0" fontId="43"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3" fillId="2" borderId="104" xfId="0" applyFont="1" applyFill="1" applyBorder="1" applyAlignment="1">
      <alignment horizontal="center" vertical="center" wrapText="1" readingOrder="1"/>
    </xf>
    <xf numFmtId="0" fontId="3" fillId="0" borderId="108" xfId="0" applyFont="1" applyBorder="1"/>
    <xf numFmtId="0" fontId="43" fillId="2" borderId="114" xfId="0" applyFont="1" applyFill="1" applyBorder="1" applyAlignment="1">
      <alignment horizontal="center" vertical="center" wrapText="1" readingOrder="1"/>
    </xf>
    <xf numFmtId="0" fontId="3" fillId="0" borderId="115" xfId="0" applyFont="1" applyBorder="1"/>
  </cellXfs>
  <cellStyles count="1">
    <cellStyle name="Normal" xfId="0" builtinId="0"/>
  </cellStyles>
  <dxfs count="61">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60"/>
      <tableStyleElement type="firstRowStripe" dxfId="59"/>
      <tableStyleElement type="secondRow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91f16a127d3eb837/Documents/SSF/CONTRATO%202024/EJECUCIO&#769;N/GESTIO&#769;N%20DEL%20RIESGO%202024/RIESGOS%20FISCALES/MAPA%20RIESGOS%20FISCALES%20GESTIO&#769;N%20RECURSOS%20FIS%20Y%20ALM%20E%20INV%202024%20V2.xlsx" TargetMode="External"/><Relationship Id="rId1" Type="http://schemas.openxmlformats.org/officeDocument/2006/relationships/externalLinkPath" Target="/91f16a127d3eb837/Documents/SSF/CONTRATO%202024/EJECUCIO&#769;N/GESTIO&#769;N%20DEL%20RIESGO%202024/RIESGOS%20FISCALES/MAPA%20RIESGOS%20FISCALES%20GESTIO&#769;N%20RECURSOS%20FIS%20Y%20ALM%20E%20INV%202024%20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91f16a127d3eb837/Documents/SSF/CONTRATO%202024/EJECUCIO&#769;N/GESTIO&#769;N%20DEL%20RIESGO%202024/RIESGOS%20FISCALES/MAPA%20RIESGOS%20FISCALES%20PROCESOS%20DISCIPLINARIOS%202024%20V1.xlsx" TargetMode="External"/><Relationship Id="rId1" Type="http://schemas.openxmlformats.org/officeDocument/2006/relationships/externalLinkPath" Target="/91f16a127d3eb837/Documents/SSF/CONTRATO%202024/EJECUCIO&#769;N/GESTIO&#769;N%20DEL%20RIESGO%202024/RIESGOS%20FISCALES/MAPA%20RIESGOS%20FISCALES%20PROCESOS%20DISCIPLINARIOS%202024%20V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91f16a127d3eb837/Documents/SSF/CONTRATO%202024/EJECUCIO&#769;N/GESTIO&#769;N%20DEL%20RIESGO%202024/RIESGOS%20FISCALES/MAPA%20RIESGOS%20FISCALES%20PROCESOS%20TALENTO%20HUMANO%202024%20V1.xlsx" TargetMode="External"/><Relationship Id="rId1" Type="http://schemas.openxmlformats.org/officeDocument/2006/relationships/externalLinkPath" Target="/91f16a127d3eb837/Documents/SSF/CONTRATO%202024/EJECUCIO&#769;N/GESTIO&#769;N%20DEL%20RIESGO%202024/RIESGOS%20FISCALES/MAPA%20RIESGOS%20FISCALES%20PROCESOS%20TALENTO%20HUMANO%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sheetData sheetId="2">
        <row r="2">
          <cell r="E2" t="str">
            <v>Económico</v>
          </cell>
          <cell r="H2" t="str">
            <v>Fiscal</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sheetData sheetId="2">
        <row r="2">
          <cell r="E2" t="str">
            <v>Económico</v>
          </cell>
          <cell r="H2" t="str">
            <v>Fiscal</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sheetData sheetId="2">
        <row r="2">
          <cell r="E2" t="str">
            <v>Económico</v>
          </cell>
          <cell r="H2" t="str">
            <v>Fiscal</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70DDDF-22C1-4DBC-B591-1390380B4D93}" name="Tabla2" displayName="Tabla2" ref="H1:P1048576" totalsRowShown="0">
  <autoFilter ref="H1:P1048576" xr:uid="{7770DDDF-22C1-4DBC-B591-1390380B4D93}"/>
  <tableColumns count="9">
    <tableColumn id="1" xr3:uid="{25684B83-90E5-474F-ADE9-6F4A1ED098FB}" name="Tipo de Riesgo"/>
    <tableColumn id="2" xr3:uid="{2AE64B3D-8D6A-48F8-A1FE-AA2014238D34}" name="Activos de información"/>
    <tableColumn id="3" xr3:uid="{9E9515D4-A2F8-441B-AFBD-A2D2BF784AA1}" name="Interrupción"/>
    <tableColumn id="4" xr3:uid="{EDADA124-3B2B-4F74-A57D-8BFB7B045AE9}" name="Frecuencia de ejecución de la actividad"/>
    <tableColumn id="5" xr3:uid="{4336B0D8-1824-4FCC-8D30-D18F70B8619A}" name="Criterio para probabilidad"/>
    <tableColumn id="6" xr3:uid="{8AB1769A-A6C6-40AF-9917-B3C5D5647775}" name="Nombre "/>
    <tableColumn id="7" xr3:uid="{ACCAFD86-5B8C-4969-92E5-1FD1CFDC8B81}" name="Objetivo de Control ISO 27001"/>
    <tableColumn id="9" xr3:uid="{31B27B52-8973-4213-A3CD-CB2045BBD090}" name="#" dataDxfId="57"/>
    <tableColumn id="8" xr3:uid="{C6E17333-88EA-434D-8F78-5B279BB0D980}" name="Columna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5" defaultRowHeight="15" customHeight="1" x14ac:dyDescent="0.15"/>
  <cols>
    <col min="1" max="1" width="2.5" customWidth="1"/>
    <col min="2" max="3" width="21.5" customWidth="1"/>
    <col min="4" max="4" width="18.5" customWidth="1"/>
    <col min="5" max="5" width="21.5" customWidth="1"/>
    <col min="6" max="6" width="24.1640625" customWidth="1"/>
    <col min="7" max="8" width="21.5" customWidth="1"/>
    <col min="9" max="26" width="9.33203125"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c r="B2" s="149" t="s">
        <v>0</v>
      </c>
      <c r="C2" s="150"/>
      <c r="D2" s="150"/>
      <c r="E2" s="150"/>
      <c r="F2" s="150"/>
      <c r="G2" s="150"/>
      <c r="H2" s="151"/>
      <c r="I2" s="1"/>
      <c r="J2" s="1"/>
      <c r="K2" s="1"/>
      <c r="L2" s="1"/>
      <c r="M2" s="1"/>
      <c r="N2" s="1"/>
      <c r="O2" s="1"/>
      <c r="P2" s="1"/>
      <c r="Q2" s="1"/>
      <c r="R2" s="1"/>
      <c r="S2" s="1"/>
      <c r="T2" s="1"/>
      <c r="U2" s="1"/>
      <c r="V2" s="1"/>
      <c r="W2" s="1"/>
      <c r="X2" s="1"/>
      <c r="Y2" s="1"/>
      <c r="Z2" s="1"/>
    </row>
    <row r="3" spans="1:26" x14ac:dyDescent="0.2">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
      <c r="A4" s="1"/>
      <c r="B4" s="152" t="s">
        <v>1</v>
      </c>
      <c r="C4" s="153"/>
      <c r="D4" s="153"/>
      <c r="E4" s="153"/>
      <c r="F4" s="153"/>
      <c r="G4" s="153"/>
      <c r="H4" s="154"/>
      <c r="I4" s="1"/>
      <c r="J4" s="1"/>
      <c r="K4" s="1"/>
      <c r="L4" s="1"/>
      <c r="M4" s="1"/>
      <c r="N4" s="1"/>
      <c r="O4" s="1"/>
      <c r="P4" s="1"/>
      <c r="Q4" s="1"/>
      <c r="R4" s="1"/>
      <c r="S4" s="1"/>
      <c r="T4" s="1"/>
      <c r="U4" s="1"/>
      <c r="V4" s="1"/>
      <c r="W4" s="1"/>
      <c r="X4" s="1"/>
      <c r="Y4" s="1"/>
      <c r="Z4" s="1"/>
    </row>
    <row r="5" spans="1:26" ht="63" customHeight="1" x14ac:dyDescent="0.2">
      <c r="A5" s="1"/>
      <c r="B5" s="155"/>
      <c r="C5" s="156"/>
      <c r="D5" s="156"/>
      <c r="E5" s="156"/>
      <c r="F5" s="156"/>
      <c r="G5" s="156"/>
      <c r="H5" s="157"/>
      <c r="I5" s="1"/>
      <c r="J5" s="1"/>
      <c r="K5" s="1"/>
      <c r="L5" s="1"/>
      <c r="M5" s="1"/>
      <c r="N5" s="1"/>
      <c r="O5" s="1"/>
      <c r="P5" s="1"/>
      <c r="Q5" s="1"/>
      <c r="R5" s="1"/>
      <c r="S5" s="1"/>
      <c r="T5" s="1"/>
      <c r="U5" s="1"/>
      <c r="V5" s="1"/>
      <c r="W5" s="1"/>
      <c r="X5" s="1"/>
      <c r="Y5" s="1"/>
      <c r="Z5" s="1"/>
    </row>
    <row r="6" spans="1:26" x14ac:dyDescent="0.2">
      <c r="A6" s="1"/>
      <c r="B6" s="158" t="s">
        <v>2</v>
      </c>
      <c r="C6" s="159"/>
      <c r="D6" s="159"/>
      <c r="E6" s="159"/>
      <c r="F6" s="159"/>
      <c r="G6" s="159"/>
      <c r="H6" s="160"/>
      <c r="I6" s="1"/>
      <c r="J6" s="1"/>
      <c r="K6" s="1"/>
      <c r="L6" s="1"/>
      <c r="M6" s="1"/>
      <c r="N6" s="1"/>
      <c r="O6" s="1"/>
      <c r="P6" s="1"/>
      <c r="Q6" s="1"/>
      <c r="R6" s="1"/>
      <c r="S6" s="1"/>
      <c r="T6" s="1"/>
      <c r="U6" s="1"/>
      <c r="V6" s="1"/>
      <c r="W6" s="1"/>
      <c r="X6" s="1"/>
      <c r="Y6" s="1"/>
      <c r="Z6" s="1"/>
    </row>
    <row r="7" spans="1:26" ht="95.25" customHeight="1" x14ac:dyDescent="0.2">
      <c r="A7" s="1"/>
      <c r="B7" s="161" t="s">
        <v>3</v>
      </c>
      <c r="C7" s="162"/>
      <c r="D7" s="162"/>
      <c r="E7" s="162"/>
      <c r="F7" s="162"/>
      <c r="G7" s="162"/>
      <c r="H7" s="163"/>
      <c r="I7" s="1"/>
      <c r="J7" s="1"/>
      <c r="K7" s="1"/>
      <c r="L7" s="1"/>
      <c r="M7" s="1"/>
      <c r="N7" s="1"/>
      <c r="O7" s="1"/>
      <c r="P7" s="1"/>
      <c r="Q7" s="1"/>
      <c r="R7" s="1"/>
      <c r="S7" s="1"/>
      <c r="T7" s="1"/>
      <c r="U7" s="1"/>
      <c r="V7" s="1"/>
      <c r="W7" s="1"/>
      <c r="X7" s="1"/>
      <c r="Y7" s="1"/>
      <c r="Z7" s="1"/>
    </row>
    <row r="8" spans="1:26" x14ac:dyDescent="0.2">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
      <c r="A9" s="1"/>
      <c r="B9" s="164" t="s">
        <v>4</v>
      </c>
      <c r="C9" s="153"/>
      <c r="D9" s="153"/>
      <c r="E9" s="153"/>
      <c r="F9" s="153"/>
      <c r="G9" s="153"/>
      <c r="H9" s="154"/>
      <c r="I9" s="1"/>
      <c r="J9" s="1"/>
      <c r="K9" s="1"/>
      <c r="L9" s="1"/>
      <c r="M9" s="1"/>
      <c r="N9" s="1"/>
      <c r="O9" s="1"/>
      <c r="P9" s="1"/>
      <c r="Q9" s="1"/>
      <c r="R9" s="1"/>
      <c r="S9" s="1"/>
      <c r="T9" s="1"/>
      <c r="U9" s="1"/>
      <c r="V9" s="1"/>
      <c r="W9" s="1"/>
      <c r="X9" s="1"/>
      <c r="Y9" s="1"/>
      <c r="Z9" s="1"/>
    </row>
    <row r="10" spans="1:26" ht="44.25" customHeight="1" x14ac:dyDescent="0.2">
      <c r="A10" s="1"/>
      <c r="B10" s="165"/>
      <c r="C10" s="153"/>
      <c r="D10" s="153"/>
      <c r="E10" s="153"/>
      <c r="F10" s="153"/>
      <c r="G10" s="153"/>
      <c r="H10" s="154"/>
      <c r="I10" s="1"/>
      <c r="J10" s="1"/>
      <c r="K10" s="1"/>
      <c r="L10" s="1"/>
      <c r="M10" s="1"/>
      <c r="N10" s="1"/>
      <c r="O10" s="1"/>
      <c r="P10" s="1"/>
      <c r="Q10" s="1"/>
      <c r="R10" s="1"/>
      <c r="S10" s="1"/>
      <c r="T10" s="1"/>
      <c r="U10" s="1"/>
      <c r="V10" s="1"/>
      <c r="W10" s="1"/>
      <c r="X10" s="1"/>
      <c r="Y10" s="1"/>
      <c r="Z10" s="1"/>
    </row>
    <row r="11" spans="1:26" x14ac:dyDescent="0.2">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
      <c r="A12" s="1"/>
      <c r="B12" s="8"/>
      <c r="C12" s="166" t="s">
        <v>5</v>
      </c>
      <c r="D12" s="167"/>
      <c r="E12" s="168" t="s">
        <v>6</v>
      </c>
      <c r="F12" s="169"/>
      <c r="G12" s="9"/>
      <c r="H12" s="12"/>
      <c r="I12" s="1"/>
      <c r="J12" s="1"/>
      <c r="K12" s="1"/>
      <c r="L12" s="1"/>
      <c r="M12" s="1"/>
      <c r="N12" s="1"/>
      <c r="O12" s="1"/>
      <c r="P12" s="1"/>
      <c r="Q12" s="1"/>
      <c r="R12" s="1"/>
      <c r="S12" s="1"/>
      <c r="T12" s="1"/>
      <c r="U12" s="1"/>
      <c r="V12" s="1"/>
      <c r="W12" s="1"/>
      <c r="X12" s="1"/>
      <c r="Y12" s="1"/>
      <c r="Z12" s="1"/>
    </row>
    <row r="13" spans="1:26" ht="35.25" customHeight="1" x14ac:dyDescent="0.2">
      <c r="A13" s="1"/>
      <c r="B13" s="8"/>
      <c r="C13" s="170" t="s">
        <v>7</v>
      </c>
      <c r="D13" s="171"/>
      <c r="E13" s="172" t="s">
        <v>8</v>
      </c>
      <c r="F13" s="173"/>
      <c r="G13" s="9"/>
      <c r="H13" s="12"/>
      <c r="I13" s="1"/>
      <c r="J13" s="1"/>
      <c r="K13" s="1"/>
      <c r="L13" s="1"/>
      <c r="M13" s="1"/>
      <c r="N13" s="1"/>
      <c r="O13" s="1"/>
      <c r="P13" s="1"/>
      <c r="Q13" s="1"/>
      <c r="R13" s="1"/>
      <c r="S13" s="1"/>
      <c r="T13" s="1"/>
      <c r="U13" s="1"/>
      <c r="V13" s="1"/>
      <c r="W13" s="1"/>
      <c r="X13" s="1"/>
      <c r="Y13" s="1"/>
      <c r="Z13" s="1"/>
    </row>
    <row r="14" spans="1:26" ht="17.25" customHeight="1" x14ac:dyDescent="0.2">
      <c r="A14" s="1"/>
      <c r="B14" s="8"/>
      <c r="C14" s="170" t="s">
        <v>9</v>
      </c>
      <c r="D14" s="171"/>
      <c r="E14" s="172" t="s">
        <v>10</v>
      </c>
      <c r="F14" s="173"/>
      <c r="G14" s="9"/>
      <c r="H14" s="12"/>
      <c r="I14" s="1"/>
      <c r="J14" s="1"/>
      <c r="K14" s="1"/>
      <c r="L14" s="1"/>
      <c r="M14" s="1"/>
      <c r="N14" s="1"/>
      <c r="O14" s="1"/>
      <c r="P14" s="1"/>
      <c r="Q14" s="1"/>
      <c r="R14" s="1"/>
      <c r="S14" s="1"/>
      <c r="T14" s="1"/>
      <c r="U14" s="1"/>
      <c r="V14" s="1"/>
      <c r="W14" s="1"/>
      <c r="X14" s="1"/>
      <c r="Y14" s="1"/>
      <c r="Z14" s="1"/>
    </row>
    <row r="15" spans="1:26" ht="19.5" customHeight="1" x14ac:dyDescent="0.2">
      <c r="A15" s="1"/>
      <c r="B15" s="8"/>
      <c r="C15" s="170" t="s">
        <v>11</v>
      </c>
      <c r="D15" s="171"/>
      <c r="E15" s="172" t="s">
        <v>12</v>
      </c>
      <c r="F15" s="173"/>
      <c r="G15" s="9"/>
      <c r="H15" s="12"/>
      <c r="I15" s="1"/>
      <c r="J15" s="1"/>
      <c r="K15" s="1"/>
      <c r="L15" s="1"/>
      <c r="M15" s="1"/>
      <c r="N15" s="1"/>
      <c r="O15" s="1"/>
      <c r="P15" s="1"/>
      <c r="Q15" s="1"/>
      <c r="R15" s="1"/>
      <c r="S15" s="1"/>
      <c r="T15" s="1"/>
      <c r="U15" s="1"/>
      <c r="V15" s="1"/>
      <c r="W15" s="1"/>
      <c r="X15" s="1"/>
      <c r="Y15" s="1"/>
      <c r="Z15" s="1"/>
    </row>
    <row r="16" spans="1:26" ht="69.75" customHeight="1" x14ac:dyDescent="0.2">
      <c r="A16" s="1"/>
      <c r="B16" s="8"/>
      <c r="C16" s="170" t="s">
        <v>13</v>
      </c>
      <c r="D16" s="171"/>
      <c r="E16" s="172" t="s">
        <v>14</v>
      </c>
      <c r="F16" s="173"/>
      <c r="G16" s="9"/>
      <c r="H16" s="12"/>
      <c r="I16" s="1"/>
      <c r="J16" s="1"/>
      <c r="K16" s="1"/>
      <c r="L16" s="1"/>
      <c r="M16" s="1"/>
      <c r="N16" s="1"/>
      <c r="O16" s="1"/>
      <c r="P16" s="1"/>
      <c r="Q16" s="1"/>
      <c r="R16" s="1"/>
      <c r="S16" s="1"/>
      <c r="T16" s="1"/>
      <c r="U16" s="1"/>
      <c r="V16" s="1"/>
      <c r="W16" s="1"/>
      <c r="X16" s="1"/>
      <c r="Y16" s="1"/>
      <c r="Z16" s="1"/>
    </row>
    <row r="17" spans="1:26" ht="34.5" customHeight="1" x14ac:dyDescent="0.2">
      <c r="A17" s="1"/>
      <c r="B17" s="8"/>
      <c r="C17" s="174" t="s">
        <v>15</v>
      </c>
      <c r="D17" s="175"/>
      <c r="E17" s="176" t="s">
        <v>16</v>
      </c>
      <c r="F17" s="177"/>
      <c r="G17" s="9"/>
      <c r="H17" s="12"/>
      <c r="I17" s="1"/>
      <c r="J17" s="1"/>
      <c r="K17" s="1"/>
      <c r="L17" s="1"/>
      <c r="M17" s="1"/>
      <c r="N17" s="1"/>
      <c r="O17" s="1"/>
      <c r="P17" s="1"/>
      <c r="Q17" s="1"/>
      <c r="R17" s="1"/>
      <c r="S17" s="1"/>
      <c r="T17" s="1"/>
      <c r="U17" s="1"/>
      <c r="V17" s="1"/>
      <c r="W17" s="1"/>
      <c r="X17" s="1"/>
      <c r="Y17" s="1"/>
      <c r="Z17" s="1"/>
    </row>
    <row r="18" spans="1:26" ht="27.75" customHeight="1" x14ac:dyDescent="0.2">
      <c r="A18" s="1"/>
      <c r="B18" s="8"/>
      <c r="C18" s="174" t="s">
        <v>17</v>
      </c>
      <c r="D18" s="175"/>
      <c r="E18" s="176" t="s">
        <v>18</v>
      </c>
      <c r="F18" s="177"/>
      <c r="G18" s="9"/>
      <c r="H18" s="12"/>
      <c r="I18" s="1"/>
      <c r="J18" s="1"/>
      <c r="K18" s="1"/>
      <c r="L18" s="1"/>
      <c r="M18" s="1"/>
      <c r="N18" s="1"/>
      <c r="O18" s="1"/>
      <c r="P18" s="1"/>
      <c r="Q18" s="1"/>
      <c r="R18" s="1"/>
      <c r="S18" s="1"/>
      <c r="T18" s="1"/>
      <c r="U18" s="1"/>
      <c r="V18" s="1"/>
      <c r="W18" s="1"/>
      <c r="X18" s="1"/>
      <c r="Y18" s="1"/>
      <c r="Z18" s="1"/>
    </row>
    <row r="19" spans="1:26" ht="28.5" customHeight="1" x14ac:dyDescent="0.2">
      <c r="A19" s="1"/>
      <c r="B19" s="8"/>
      <c r="C19" s="174" t="s">
        <v>19</v>
      </c>
      <c r="D19" s="175"/>
      <c r="E19" s="176" t="s">
        <v>20</v>
      </c>
      <c r="F19" s="177"/>
      <c r="G19" s="9"/>
      <c r="H19" s="12"/>
      <c r="I19" s="1"/>
      <c r="J19" s="1"/>
      <c r="K19" s="1"/>
      <c r="L19" s="1"/>
      <c r="M19" s="1"/>
      <c r="N19" s="1"/>
      <c r="O19" s="1"/>
      <c r="P19" s="1"/>
      <c r="Q19" s="1"/>
      <c r="R19" s="1"/>
      <c r="S19" s="1"/>
      <c r="T19" s="1"/>
      <c r="U19" s="1"/>
      <c r="V19" s="1"/>
      <c r="W19" s="1"/>
      <c r="X19" s="1"/>
      <c r="Y19" s="1"/>
      <c r="Z19" s="1"/>
    </row>
    <row r="20" spans="1:26" ht="72.75" customHeight="1" x14ac:dyDescent="0.2">
      <c r="A20" s="1"/>
      <c r="B20" s="8"/>
      <c r="C20" s="174" t="s">
        <v>21</v>
      </c>
      <c r="D20" s="175"/>
      <c r="E20" s="176" t="s">
        <v>22</v>
      </c>
      <c r="F20" s="177"/>
      <c r="G20" s="9"/>
      <c r="H20" s="12"/>
      <c r="I20" s="1"/>
      <c r="J20" s="1"/>
      <c r="K20" s="1"/>
      <c r="L20" s="1"/>
      <c r="M20" s="1"/>
      <c r="N20" s="1"/>
      <c r="O20" s="1"/>
      <c r="P20" s="1"/>
      <c r="Q20" s="1"/>
      <c r="R20" s="1"/>
      <c r="S20" s="1"/>
      <c r="T20" s="1"/>
      <c r="U20" s="1"/>
      <c r="V20" s="1"/>
      <c r="W20" s="1"/>
      <c r="X20" s="1"/>
      <c r="Y20" s="1"/>
      <c r="Z20" s="1"/>
    </row>
    <row r="21" spans="1:26" ht="64.5" customHeight="1" x14ac:dyDescent="0.2">
      <c r="A21" s="1"/>
      <c r="B21" s="8"/>
      <c r="C21" s="174" t="s">
        <v>23</v>
      </c>
      <c r="D21" s="175"/>
      <c r="E21" s="176" t="s">
        <v>24</v>
      </c>
      <c r="F21" s="177"/>
      <c r="G21" s="9"/>
      <c r="H21" s="12"/>
      <c r="I21" s="1"/>
      <c r="J21" s="1"/>
      <c r="K21" s="1"/>
      <c r="L21" s="1"/>
      <c r="M21" s="1"/>
      <c r="N21" s="1"/>
      <c r="O21" s="1"/>
      <c r="P21" s="1"/>
      <c r="Q21" s="1"/>
      <c r="R21" s="1"/>
      <c r="S21" s="1"/>
      <c r="T21" s="1"/>
      <c r="U21" s="1"/>
      <c r="V21" s="1"/>
      <c r="W21" s="1"/>
      <c r="X21" s="1"/>
      <c r="Y21" s="1"/>
      <c r="Z21" s="1"/>
    </row>
    <row r="22" spans="1:26" ht="71.25" customHeight="1" x14ac:dyDescent="0.2">
      <c r="A22" s="1"/>
      <c r="B22" s="8"/>
      <c r="C22" s="174" t="s">
        <v>25</v>
      </c>
      <c r="D22" s="175"/>
      <c r="E22" s="176" t="s">
        <v>26</v>
      </c>
      <c r="F22" s="177"/>
      <c r="G22" s="9"/>
      <c r="H22" s="12"/>
      <c r="I22" s="1"/>
      <c r="J22" s="1"/>
      <c r="K22" s="1"/>
      <c r="L22" s="1"/>
      <c r="M22" s="1"/>
      <c r="N22" s="1"/>
      <c r="O22" s="1"/>
      <c r="P22" s="1"/>
      <c r="Q22" s="1"/>
      <c r="R22" s="1"/>
      <c r="S22" s="1"/>
      <c r="T22" s="1"/>
      <c r="U22" s="1"/>
      <c r="V22" s="1"/>
      <c r="W22" s="1"/>
      <c r="X22" s="1"/>
      <c r="Y22" s="1"/>
      <c r="Z22" s="1"/>
    </row>
    <row r="23" spans="1:26" ht="55.5" customHeight="1" x14ac:dyDescent="0.2">
      <c r="A23" s="1"/>
      <c r="B23" s="8"/>
      <c r="C23" s="174" t="s">
        <v>27</v>
      </c>
      <c r="D23" s="175"/>
      <c r="E23" s="176" t="s">
        <v>28</v>
      </c>
      <c r="F23" s="177"/>
      <c r="G23" s="9"/>
      <c r="H23" s="12"/>
      <c r="I23" s="1"/>
      <c r="J23" s="1"/>
      <c r="K23" s="1"/>
      <c r="L23" s="1"/>
      <c r="M23" s="1"/>
      <c r="N23" s="1"/>
      <c r="O23" s="1"/>
      <c r="P23" s="1"/>
      <c r="Q23" s="1"/>
      <c r="R23" s="1"/>
      <c r="S23" s="1"/>
      <c r="T23" s="1"/>
      <c r="U23" s="1"/>
      <c r="V23" s="1"/>
      <c r="W23" s="1"/>
      <c r="X23" s="1"/>
      <c r="Y23" s="1"/>
      <c r="Z23" s="1"/>
    </row>
    <row r="24" spans="1:26" ht="42" customHeight="1" x14ac:dyDescent="0.2">
      <c r="A24" s="1"/>
      <c r="B24" s="8"/>
      <c r="C24" s="174" t="s">
        <v>29</v>
      </c>
      <c r="D24" s="175"/>
      <c r="E24" s="176" t="s">
        <v>30</v>
      </c>
      <c r="F24" s="177"/>
      <c r="G24" s="9"/>
      <c r="H24" s="12"/>
      <c r="I24" s="1"/>
      <c r="J24" s="1"/>
      <c r="K24" s="1"/>
      <c r="L24" s="1"/>
      <c r="M24" s="1"/>
      <c r="N24" s="1"/>
      <c r="O24" s="1"/>
      <c r="P24" s="1"/>
      <c r="Q24" s="1"/>
      <c r="R24" s="1"/>
      <c r="S24" s="1"/>
      <c r="T24" s="1"/>
      <c r="U24" s="1"/>
      <c r="V24" s="1"/>
      <c r="W24" s="1"/>
      <c r="X24" s="1"/>
      <c r="Y24" s="1"/>
      <c r="Z24" s="1"/>
    </row>
    <row r="25" spans="1:26" ht="59.25" customHeight="1" x14ac:dyDescent="0.2">
      <c r="A25" s="1"/>
      <c r="B25" s="8"/>
      <c r="C25" s="174" t="s">
        <v>31</v>
      </c>
      <c r="D25" s="175"/>
      <c r="E25" s="176" t="s">
        <v>32</v>
      </c>
      <c r="F25" s="177"/>
      <c r="G25" s="9"/>
      <c r="H25" s="12"/>
      <c r="I25" s="1"/>
      <c r="J25" s="1"/>
      <c r="K25" s="1"/>
      <c r="L25" s="1"/>
      <c r="M25" s="1"/>
      <c r="N25" s="1"/>
      <c r="O25" s="1"/>
      <c r="P25" s="1"/>
      <c r="Q25" s="1"/>
      <c r="R25" s="1"/>
      <c r="S25" s="1"/>
      <c r="T25" s="1"/>
      <c r="U25" s="1"/>
      <c r="V25" s="1"/>
      <c r="W25" s="1"/>
      <c r="X25" s="1"/>
      <c r="Y25" s="1"/>
      <c r="Z25" s="1"/>
    </row>
    <row r="26" spans="1:26" ht="23.25" customHeight="1" x14ac:dyDescent="0.2">
      <c r="A26" s="1"/>
      <c r="B26" s="8"/>
      <c r="C26" s="174" t="s">
        <v>33</v>
      </c>
      <c r="D26" s="175"/>
      <c r="E26" s="176" t="s">
        <v>34</v>
      </c>
      <c r="F26" s="177"/>
      <c r="G26" s="9"/>
      <c r="H26" s="12"/>
      <c r="I26" s="1"/>
      <c r="J26" s="1"/>
      <c r="K26" s="1"/>
      <c r="L26" s="1"/>
      <c r="M26" s="1"/>
      <c r="N26" s="1"/>
      <c r="O26" s="1"/>
      <c r="P26" s="1"/>
      <c r="Q26" s="1"/>
      <c r="R26" s="1"/>
      <c r="S26" s="1"/>
      <c r="T26" s="1"/>
      <c r="U26" s="1"/>
      <c r="V26" s="1"/>
      <c r="W26" s="1"/>
      <c r="X26" s="1"/>
      <c r="Y26" s="1"/>
      <c r="Z26" s="1"/>
    </row>
    <row r="27" spans="1:26" ht="30.75" customHeight="1" x14ac:dyDescent="0.2">
      <c r="A27" s="1"/>
      <c r="B27" s="8"/>
      <c r="C27" s="174" t="s">
        <v>35</v>
      </c>
      <c r="D27" s="175"/>
      <c r="E27" s="176" t="s">
        <v>36</v>
      </c>
      <c r="F27" s="177"/>
      <c r="G27" s="9"/>
      <c r="H27" s="12"/>
      <c r="I27" s="1"/>
      <c r="J27" s="1"/>
      <c r="K27" s="1"/>
      <c r="L27" s="1"/>
      <c r="M27" s="1"/>
      <c r="N27" s="1"/>
      <c r="O27" s="1"/>
      <c r="P27" s="1"/>
      <c r="Q27" s="1"/>
      <c r="R27" s="1"/>
      <c r="S27" s="1"/>
      <c r="T27" s="1"/>
      <c r="U27" s="1"/>
      <c r="V27" s="1"/>
      <c r="W27" s="1"/>
      <c r="X27" s="1"/>
      <c r="Y27" s="1"/>
      <c r="Z27" s="1"/>
    </row>
    <row r="28" spans="1:26" ht="35.25" customHeight="1" x14ac:dyDescent="0.2">
      <c r="A28" s="1"/>
      <c r="B28" s="8"/>
      <c r="C28" s="174" t="s">
        <v>37</v>
      </c>
      <c r="D28" s="175"/>
      <c r="E28" s="176" t="s">
        <v>38</v>
      </c>
      <c r="F28" s="177"/>
      <c r="G28" s="9"/>
      <c r="H28" s="12"/>
      <c r="I28" s="1"/>
      <c r="J28" s="1"/>
      <c r="K28" s="1"/>
      <c r="L28" s="1"/>
      <c r="M28" s="1"/>
      <c r="N28" s="1"/>
      <c r="O28" s="1"/>
      <c r="P28" s="1"/>
      <c r="Q28" s="1"/>
      <c r="R28" s="1"/>
      <c r="S28" s="1"/>
      <c r="T28" s="1"/>
      <c r="U28" s="1"/>
      <c r="V28" s="1"/>
      <c r="W28" s="1"/>
      <c r="X28" s="1"/>
      <c r="Y28" s="1"/>
      <c r="Z28" s="1"/>
    </row>
    <row r="29" spans="1:26" ht="33" customHeight="1" x14ac:dyDescent="0.2">
      <c r="A29" s="1"/>
      <c r="B29" s="8"/>
      <c r="C29" s="174" t="s">
        <v>39</v>
      </c>
      <c r="D29" s="175"/>
      <c r="E29" s="176" t="s">
        <v>38</v>
      </c>
      <c r="F29" s="177"/>
      <c r="G29" s="9"/>
      <c r="H29" s="12"/>
      <c r="I29" s="1"/>
      <c r="J29" s="1"/>
      <c r="K29" s="1"/>
      <c r="L29" s="1"/>
      <c r="M29" s="1"/>
      <c r="N29" s="1"/>
      <c r="O29" s="1"/>
      <c r="P29" s="1"/>
      <c r="Q29" s="1"/>
      <c r="R29" s="1"/>
      <c r="S29" s="1"/>
      <c r="T29" s="1"/>
      <c r="U29" s="1"/>
      <c r="V29" s="1"/>
      <c r="W29" s="1"/>
      <c r="X29" s="1"/>
      <c r="Y29" s="1"/>
      <c r="Z29" s="1"/>
    </row>
    <row r="30" spans="1:26" ht="30" customHeight="1" x14ac:dyDescent="0.2">
      <c r="A30" s="1"/>
      <c r="B30" s="8"/>
      <c r="C30" s="174" t="s">
        <v>40</v>
      </c>
      <c r="D30" s="175"/>
      <c r="E30" s="176" t="s">
        <v>41</v>
      </c>
      <c r="F30" s="177"/>
      <c r="G30" s="9"/>
      <c r="H30" s="12"/>
      <c r="I30" s="1"/>
      <c r="J30" s="1"/>
      <c r="K30" s="1"/>
      <c r="L30" s="1"/>
      <c r="M30" s="1"/>
      <c r="N30" s="1"/>
      <c r="O30" s="1"/>
      <c r="P30" s="1"/>
      <c r="Q30" s="1"/>
      <c r="R30" s="1"/>
      <c r="S30" s="1"/>
      <c r="T30" s="1"/>
      <c r="U30" s="1"/>
      <c r="V30" s="1"/>
      <c r="W30" s="1"/>
      <c r="X30" s="1"/>
      <c r="Y30" s="1"/>
      <c r="Z30" s="1"/>
    </row>
    <row r="31" spans="1:26" ht="35.25" customHeight="1" x14ac:dyDescent="0.2">
      <c r="A31" s="1"/>
      <c r="B31" s="8"/>
      <c r="C31" s="174" t="s">
        <v>42</v>
      </c>
      <c r="D31" s="175"/>
      <c r="E31" s="176" t="s">
        <v>43</v>
      </c>
      <c r="F31" s="177"/>
      <c r="G31" s="9"/>
      <c r="H31" s="12"/>
      <c r="I31" s="1"/>
      <c r="J31" s="1"/>
      <c r="K31" s="1"/>
      <c r="L31" s="1"/>
      <c r="M31" s="1"/>
      <c r="N31" s="1"/>
      <c r="O31" s="1"/>
      <c r="P31" s="1"/>
      <c r="Q31" s="1"/>
      <c r="R31" s="1"/>
      <c r="S31" s="1"/>
      <c r="T31" s="1"/>
      <c r="U31" s="1"/>
      <c r="V31" s="1"/>
      <c r="W31" s="1"/>
      <c r="X31" s="1"/>
      <c r="Y31" s="1"/>
      <c r="Z31" s="1"/>
    </row>
    <row r="32" spans="1:26" ht="31.5" customHeight="1" x14ac:dyDescent="0.2">
      <c r="A32" s="1"/>
      <c r="B32" s="8"/>
      <c r="C32" s="174" t="s">
        <v>44</v>
      </c>
      <c r="D32" s="175"/>
      <c r="E32" s="176" t="s">
        <v>45</v>
      </c>
      <c r="F32" s="177"/>
      <c r="G32" s="9"/>
      <c r="H32" s="12"/>
      <c r="I32" s="1"/>
      <c r="J32" s="1"/>
      <c r="K32" s="1"/>
      <c r="L32" s="1"/>
      <c r="M32" s="1"/>
      <c r="N32" s="1"/>
      <c r="O32" s="1"/>
      <c r="P32" s="1"/>
      <c r="Q32" s="1"/>
      <c r="R32" s="1"/>
      <c r="S32" s="1"/>
      <c r="T32" s="1"/>
      <c r="U32" s="1"/>
      <c r="V32" s="1"/>
      <c r="W32" s="1"/>
      <c r="X32" s="1"/>
      <c r="Y32" s="1"/>
      <c r="Z32" s="1"/>
    </row>
    <row r="33" spans="1:26" ht="35.25" customHeight="1" x14ac:dyDescent="0.2">
      <c r="A33" s="1"/>
      <c r="B33" s="8"/>
      <c r="C33" s="174" t="s">
        <v>46</v>
      </c>
      <c r="D33" s="175"/>
      <c r="E33" s="176" t="s">
        <v>47</v>
      </c>
      <c r="F33" s="177"/>
      <c r="G33" s="9"/>
      <c r="H33" s="12"/>
      <c r="I33" s="1"/>
      <c r="J33" s="1"/>
      <c r="K33" s="1"/>
      <c r="L33" s="1"/>
      <c r="M33" s="1"/>
      <c r="N33" s="1"/>
      <c r="O33" s="1"/>
      <c r="P33" s="1"/>
      <c r="Q33" s="1"/>
      <c r="R33" s="1"/>
      <c r="S33" s="1"/>
      <c r="T33" s="1"/>
      <c r="U33" s="1"/>
      <c r="V33" s="1"/>
      <c r="W33" s="1"/>
      <c r="X33" s="1"/>
      <c r="Y33" s="1"/>
      <c r="Z33" s="1"/>
    </row>
    <row r="34" spans="1:26" ht="59.25" customHeight="1" x14ac:dyDescent="0.2">
      <c r="A34" s="1"/>
      <c r="B34" s="8"/>
      <c r="C34" s="174" t="s">
        <v>48</v>
      </c>
      <c r="D34" s="175"/>
      <c r="E34" s="176" t="s">
        <v>49</v>
      </c>
      <c r="F34" s="177"/>
      <c r="G34" s="9"/>
      <c r="H34" s="12"/>
      <c r="I34" s="1"/>
      <c r="J34" s="1"/>
      <c r="K34" s="1"/>
      <c r="L34" s="1"/>
      <c r="M34" s="1"/>
      <c r="N34" s="1"/>
      <c r="O34" s="1"/>
      <c r="P34" s="1"/>
      <c r="Q34" s="1"/>
      <c r="R34" s="1"/>
      <c r="S34" s="1"/>
      <c r="T34" s="1"/>
      <c r="U34" s="1"/>
      <c r="V34" s="1"/>
      <c r="W34" s="1"/>
      <c r="X34" s="1"/>
      <c r="Y34" s="1"/>
      <c r="Z34" s="1"/>
    </row>
    <row r="35" spans="1:26" ht="29.25" customHeight="1" x14ac:dyDescent="0.2">
      <c r="A35" s="1"/>
      <c r="B35" s="8"/>
      <c r="C35" s="174" t="s">
        <v>50</v>
      </c>
      <c r="D35" s="175"/>
      <c r="E35" s="176" t="s">
        <v>51</v>
      </c>
      <c r="F35" s="177"/>
      <c r="G35" s="9"/>
      <c r="H35" s="12"/>
      <c r="I35" s="1"/>
      <c r="J35" s="1"/>
      <c r="K35" s="1"/>
      <c r="L35" s="1"/>
      <c r="M35" s="1"/>
      <c r="N35" s="1"/>
      <c r="O35" s="1"/>
      <c r="P35" s="1"/>
      <c r="Q35" s="1"/>
      <c r="R35" s="1"/>
      <c r="S35" s="1"/>
      <c r="T35" s="1"/>
      <c r="U35" s="1"/>
      <c r="V35" s="1"/>
      <c r="W35" s="1"/>
      <c r="X35" s="1"/>
      <c r="Y35" s="1"/>
      <c r="Z35" s="1"/>
    </row>
    <row r="36" spans="1:26" ht="82.5" customHeight="1" x14ac:dyDescent="0.2">
      <c r="A36" s="1"/>
      <c r="B36" s="8"/>
      <c r="C36" s="174" t="s">
        <v>52</v>
      </c>
      <c r="D36" s="175"/>
      <c r="E36" s="176" t="s">
        <v>53</v>
      </c>
      <c r="F36" s="177"/>
      <c r="G36" s="9"/>
      <c r="H36" s="12"/>
      <c r="I36" s="1"/>
      <c r="J36" s="1"/>
      <c r="K36" s="1"/>
      <c r="L36" s="1"/>
      <c r="M36" s="1"/>
      <c r="N36" s="1"/>
      <c r="O36" s="1"/>
      <c r="P36" s="1"/>
      <c r="Q36" s="1"/>
      <c r="R36" s="1"/>
      <c r="S36" s="1"/>
      <c r="T36" s="1"/>
      <c r="U36" s="1"/>
      <c r="V36" s="1"/>
      <c r="W36" s="1"/>
      <c r="X36" s="1"/>
      <c r="Y36" s="1"/>
      <c r="Z36" s="1"/>
    </row>
    <row r="37" spans="1:26" ht="46.5" customHeight="1" x14ac:dyDescent="0.2">
      <c r="A37" s="1"/>
      <c r="B37" s="8"/>
      <c r="C37" s="174" t="s">
        <v>54</v>
      </c>
      <c r="D37" s="175"/>
      <c r="E37" s="176" t="s">
        <v>55</v>
      </c>
      <c r="F37" s="177"/>
      <c r="G37" s="9"/>
      <c r="H37" s="12"/>
      <c r="I37" s="1"/>
      <c r="J37" s="1"/>
      <c r="K37" s="1"/>
      <c r="L37" s="1"/>
      <c r="M37" s="1"/>
      <c r="N37" s="1"/>
      <c r="O37" s="1"/>
      <c r="P37" s="1"/>
      <c r="Q37" s="1"/>
      <c r="R37" s="1"/>
      <c r="S37" s="1"/>
      <c r="T37" s="1"/>
      <c r="U37" s="1"/>
      <c r="V37" s="1"/>
      <c r="W37" s="1"/>
      <c r="X37" s="1"/>
      <c r="Y37" s="1"/>
      <c r="Z37" s="1"/>
    </row>
    <row r="38" spans="1:26" ht="6.75" customHeight="1" x14ac:dyDescent="0.2">
      <c r="A38" s="1"/>
      <c r="B38" s="8"/>
      <c r="C38" s="183"/>
      <c r="D38" s="184"/>
      <c r="E38" s="178"/>
      <c r="F38" s="179"/>
      <c r="G38" s="9"/>
      <c r="H38" s="12"/>
      <c r="I38" s="1"/>
      <c r="J38" s="1"/>
      <c r="K38" s="1"/>
      <c r="L38" s="1"/>
      <c r="M38" s="1"/>
      <c r="N38" s="1"/>
      <c r="O38" s="1"/>
      <c r="P38" s="1"/>
      <c r="Q38" s="1"/>
      <c r="R38" s="1"/>
      <c r="S38" s="1"/>
      <c r="T38" s="1"/>
      <c r="U38" s="1"/>
      <c r="V38" s="1"/>
      <c r="W38" s="1"/>
      <c r="X38" s="1"/>
      <c r="Y38" s="1"/>
      <c r="Z38" s="1"/>
    </row>
    <row r="39" spans="1:26" ht="15.75" customHeight="1" x14ac:dyDescent="0.2">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
      <c r="A40" s="1"/>
      <c r="B40" s="180" t="s">
        <v>56</v>
      </c>
      <c r="C40" s="181"/>
      <c r="D40" s="181"/>
      <c r="E40" s="181"/>
      <c r="F40" s="181"/>
      <c r="G40" s="181"/>
      <c r="H40" s="182"/>
      <c r="I40" s="1"/>
      <c r="J40" s="1"/>
      <c r="K40" s="1"/>
      <c r="L40" s="1"/>
      <c r="M40" s="1"/>
      <c r="N40" s="1"/>
      <c r="O40" s="1"/>
      <c r="P40" s="1"/>
      <c r="Q40" s="1"/>
      <c r="R40" s="1"/>
      <c r="S40" s="1"/>
      <c r="T40" s="1"/>
      <c r="U40" s="1"/>
      <c r="V40" s="1"/>
      <c r="W40" s="1"/>
      <c r="X40" s="1"/>
      <c r="Y40" s="1"/>
      <c r="Z40" s="1"/>
    </row>
    <row r="41" spans="1:26" ht="20.25" customHeight="1" x14ac:dyDescent="0.2">
      <c r="A41" s="1"/>
      <c r="B41" s="180" t="s">
        <v>57</v>
      </c>
      <c r="C41" s="181"/>
      <c r="D41" s="181"/>
      <c r="E41" s="181"/>
      <c r="F41" s="181"/>
      <c r="G41" s="181"/>
      <c r="H41" s="182"/>
      <c r="I41" s="1"/>
      <c r="J41" s="1"/>
      <c r="K41" s="1"/>
      <c r="L41" s="1"/>
      <c r="M41" s="1"/>
      <c r="N41" s="1"/>
      <c r="O41" s="1"/>
      <c r="P41" s="1"/>
      <c r="Q41" s="1"/>
      <c r="R41" s="1"/>
      <c r="S41" s="1"/>
      <c r="T41" s="1"/>
      <c r="U41" s="1"/>
      <c r="V41" s="1"/>
      <c r="W41" s="1"/>
      <c r="X41" s="1"/>
      <c r="Y41" s="1"/>
      <c r="Z41" s="1"/>
    </row>
    <row r="42" spans="1:26" ht="20.25" customHeight="1" x14ac:dyDescent="0.2">
      <c r="A42" s="1"/>
      <c r="B42" s="180" t="s">
        <v>58</v>
      </c>
      <c r="C42" s="181"/>
      <c r="D42" s="181"/>
      <c r="E42" s="181"/>
      <c r="F42" s="181"/>
      <c r="G42" s="181"/>
      <c r="H42" s="182"/>
      <c r="I42" s="1"/>
      <c r="J42" s="1"/>
      <c r="K42" s="1"/>
      <c r="L42" s="1"/>
      <c r="M42" s="1"/>
      <c r="N42" s="1"/>
      <c r="O42" s="1"/>
      <c r="P42" s="1"/>
      <c r="Q42" s="1"/>
      <c r="R42" s="1"/>
      <c r="S42" s="1"/>
      <c r="T42" s="1"/>
      <c r="U42" s="1"/>
      <c r="V42" s="1"/>
      <c r="W42" s="1"/>
      <c r="X42" s="1"/>
      <c r="Y42" s="1"/>
      <c r="Z42" s="1"/>
    </row>
    <row r="43" spans="1:26" ht="20.25" customHeight="1" x14ac:dyDescent="0.2">
      <c r="A43" s="1"/>
      <c r="B43" s="180" t="s">
        <v>59</v>
      </c>
      <c r="C43" s="181"/>
      <c r="D43" s="181"/>
      <c r="E43" s="181"/>
      <c r="F43" s="181"/>
      <c r="G43" s="181"/>
      <c r="H43" s="182"/>
      <c r="I43" s="1"/>
      <c r="J43" s="1"/>
      <c r="K43" s="1"/>
      <c r="L43" s="1"/>
      <c r="M43" s="1"/>
      <c r="N43" s="1"/>
      <c r="O43" s="1"/>
      <c r="P43" s="1"/>
      <c r="Q43" s="1"/>
      <c r="R43" s="1"/>
      <c r="S43" s="1"/>
      <c r="T43" s="1"/>
      <c r="U43" s="1"/>
      <c r="V43" s="1"/>
      <c r="W43" s="1"/>
      <c r="X43" s="1"/>
      <c r="Y43" s="1"/>
      <c r="Z43" s="1"/>
    </row>
    <row r="44" spans="1:26" ht="15.75" customHeight="1" x14ac:dyDescent="0.2">
      <c r="A44" s="1"/>
      <c r="B44" s="180" t="s">
        <v>60</v>
      </c>
      <c r="C44" s="181"/>
      <c r="D44" s="181"/>
      <c r="E44" s="181"/>
      <c r="F44" s="181"/>
      <c r="G44" s="181"/>
      <c r="H44" s="182"/>
      <c r="I44" s="1"/>
      <c r="J44" s="1"/>
      <c r="K44" s="1"/>
      <c r="L44" s="1"/>
      <c r="M44" s="1"/>
      <c r="N44" s="1"/>
      <c r="O44" s="1"/>
      <c r="P44" s="1"/>
      <c r="Q44" s="1"/>
      <c r="R44" s="1"/>
      <c r="S44" s="1"/>
      <c r="T44" s="1"/>
      <c r="U44" s="1"/>
      <c r="V44" s="1"/>
      <c r="W44" s="1"/>
      <c r="X44" s="1"/>
      <c r="Y44" s="1"/>
      <c r="Z44" s="1"/>
    </row>
    <row r="45" spans="1:26" ht="15.75" customHeight="1" x14ac:dyDescent="0.2">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670"/>
  <sheetViews>
    <sheetView tabSelected="1" topLeftCell="A29" zoomScale="142" zoomScaleNormal="70" workbookViewId="0">
      <selection activeCell="C31" sqref="C31:C32"/>
    </sheetView>
  </sheetViews>
  <sheetFormatPr baseColWidth="10" defaultColWidth="12.5" defaultRowHeight="15" customHeight="1" x14ac:dyDescent="0.15"/>
  <cols>
    <col min="1" max="1" width="3.5" customWidth="1"/>
    <col min="2" max="2" width="25.33203125" customWidth="1"/>
    <col min="3" max="3" width="14.6640625" customWidth="1"/>
    <col min="4" max="4" width="11.5" customWidth="1"/>
    <col min="5" max="5" width="18" hidden="1" customWidth="1"/>
    <col min="6" max="6" width="18.5" customWidth="1"/>
    <col min="7" max="7" width="28.5" customWidth="1"/>
    <col min="8" max="8" width="28.33203125" customWidth="1"/>
    <col min="9" max="9" width="16.5" customWidth="1"/>
    <col min="10" max="11" width="15.5" customWidth="1"/>
    <col min="12" max="12" width="14.1640625" customWidth="1"/>
    <col min="13" max="13" width="5.5" customWidth="1"/>
    <col min="14" max="14" width="16" customWidth="1"/>
    <col min="15" max="15" width="23.1640625" customWidth="1"/>
    <col min="16" max="34" width="10" hidden="1" customWidth="1"/>
    <col min="35" max="35" width="15.33203125" customWidth="1"/>
    <col min="36" max="36" width="5.5" customWidth="1"/>
    <col min="37" max="37" width="14" customWidth="1"/>
    <col min="38" max="38" width="5" customWidth="1"/>
    <col min="39" max="39" width="17.1640625" hidden="1" customWidth="1"/>
    <col min="40" max="40" width="9.1640625" hidden="1" customWidth="1"/>
    <col min="41" max="41" width="22.33203125" hidden="1" customWidth="1"/>
    <col min="42" max="42" width="37" customWidth="1"/>
    <col min="43" max="43" width="13.1640625" customWidth="1"/>
    <col min="44" max="44" width="6" customWidth="1"/>
    <col min="45" max="45" width="4.33203125" customWidth="1"/>
    <col min="46" max="46" width="4.83203125" customWidth="1"/>
    <col min="47" max="47" width="6.1640625" customWidth="1"/>
    <col min="48" max="48" width="5.83203125" customWidth="1"/>
    <col min="49" max="49" width="6.5" customWidth="1"/>
    <col min="50" max="50" width="10.6640625" customWidth="1"/>
    <col min="51" max="51" width="7.5" customWidth="1"/>
    <col min="52" max="52" width="9" customWidth="1"/>
    <col min="53" max="54" width="8" customWidth="1"/>
    <col min="55" max="55" width="7.33203125" customWidth="1"/>
    <col min="56" max="56" width="6.33203125" customWidth="1"/>
    <col min="57" max="57" width="20" customWidth="1"/>
    <col min="58" max="58" width="16.5" customWidth="1"/>
    <col min="59" max="59" width="14.6640625" customWidth="1"/>
    <col min="60" max="60" width="13" customWidth="1"/>
    <col min="61" max="61" width="16.1640625" customWidth="1"/>
    <col min="62" max="62" width="18.33203125" style="138" customWidth="1"/>
    <col min="63" max="82" width="10" style="140" customWidth="1"/>
    <col min="83" max="16384" width="12.5" style="140"/>
  </cols>
  <sheetData>
    <row r="1" spans="1:82" ht="16.5" customHeight="1" x14ac:dyDescent="0.15">
      <c r="A1" s="201" t="s">
        <v>453</v>
      </c>
      <c r="B1" s="202"/>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4"/>
      <c r="BK1" s="139"/>
      <c r="BL1" s="139"/>
      <c r="BM1" s="139"/>
      <c r="BN1" s="139"/>
      <c r="BO1" s="139"/>
      <c r="BP1" s="139"/>
      <c r="BQ1" s="139"/>
      <c r="BR1" s="139"/>
      <c r="BS1" s="139"/>
      <c r="BT1" s="139"/>
      <c r="BU1" s="139"/>
      <c r="BV1" s="139"/>
      <c r="BW1" s="139"/>
      <c r="BX1" s="139"/>
      <c r="BY1" s="139"/>
      <c r="BZ1" s="139"/>
      <c r="CA1" s="139"/>
      <c r="CB1" s="139"/>
      <c r="CC1" s="139"/>
      <c r="CD1" s="139"/>
    </row>
    <row r="2" spans="1:82" ht="24" customHeight="1" x14ac:dyDescent="0.15">
      <c r="A2" s="205"/>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7"/>
      <c r="BK2" s="139"/>
      <c r="BL2" s="139"/>
      <c r="BM2" s="139"/>
      <c r="BN2" s="139"/>
      <c r="BO2" s="139"/>
      <c r="BP2" s="139"/>
      <c r="BQ2" s="139"/>
      <c r="BR2" s="139"/>
      <c r="BS2" s="139"/>
      <c r="BT2" s="139"/>
      <c r="BU2" s="139"/>
      <c r="BV2" s="139"/>
      <c r="BW2" s="139"/>
      <c r="BX2" s="139"/>
      <c r="BY2" s="139"/>
      <c r="BZ2" s="139"/>
      <c r="CA2" s="139"/>
      <c r="CB2" s="139"/>
      <c r="CC2" s="139"/>
      <c r="CD2" s="139"/>
    </row>
    <row r="3" spans="1:82" ht="16.5" customHeight="1" x14ac:dyDescent="0.15">
      <c r="A3" s="19"/>
      <c r="B3" s="134"/>
      <c r="C3" s="20"/>
      <c r="D3" s="19"/>
      <c r="E3" s="19"/>
      <c r="F3" s="19"/>
      <c r="G3" s="19"/>
      <c r="H3" s="18"/>
      <c r="I3" s="21"/>
      <c r="J3" s="18"/>
      <c r="K3" s="18"/>
      <c r="L3" s="18"/>
      <c r="M3" s="18"/>
      <c r="N3" s="18"/>
      <c r="O3" s="18"/>
      <c r="P3" s="127"/>
      <c r="Q3" s="127"/>
      <c r="R3" s="127"/>
      <c r="S3" s="127"/>
      <c r="T3" s="127"/>
      <c r="U3" s="127"/>
      <c r="V3" s="127"/>
      <c r="W3" s="127"/>
      <c r="X3" s="127"/>
      <c r="Y3" s="127"/>
      <c r="Z3" s="127"/>
      <c r="AA3" s="127"/>
      <c r="AB3" s="127"/>
      <c r="AC3" s="127"/>
      <c r="AD3" s="127"/>
      <c r="AE3" s="127"/>
      <c r="AF3" s="127"/>
      <c r="AG3" s="127"/>
      <c r="AH3" s="127"/>
      <c r="AI3" s="18"/>
      <c r="AJ3" s="18"/>
      <c r="AK3" s="18"/>
      <c r="AL3" s="18"/>
      <c r="AM3" s="127"/>
      <c r="AN3" s="127"/>
      <c r="AO3" s="18"/>
      <c r="AP3" s="18"/>
      <c r="AQ3" s="18"/>
      <c r="AR3" s="18"/>
      <c r="AS3" s="18"/>
      <c r="AT3" s="18"/>
      <c r="AU3" s="18"/>
      <c r="AV3" s="18"/>
      <c r="AW3" s="18"/>
      <c r="AX3" s="18"/>
      <c r="AY3" s="18"/>
      <c r="AZ3" s="18"/>
      <c r="BA3" s="18"/>
      <c r="BB3" s="18"/>
      <c r="BC3" s="18"/>
      <c r="BD3" s="18"/>
      <c r="BE3" s="18"/>
      <c r="BF3" s="18"/>
      <c r="BG3" s="18"/>
      <c r="BH3" s="18"/>
      <c r="BI3" s="18"/>
      <c r="BJ3" s="127"/>
      <c r="BK3" s="139"/>
      <c r="BL3" s="139"/>
      <c r="BM3" s="139"/>
      <c r="BN3" s="139"/>
      <c r="BO3" s="139"/>
      <c r="BP3" s="139"/>
      <c r="BQ3" s="139"/>
      <c r="BR3" s="139"/>
      <c r="BS3" s="139"/>
      <c r="BT3" s="139"/>
      <c r="BU3" s="139"/>
      <c r="BV3" s="139"/>
      <c r="BW3" s="139"/>
      <c r="BX3" s="139"/>
      <c r="BY3" s="139"/>
      <c r="BZ3" s="139"/>
      <c r="CA3" s="139"/>
      <c r="CB3" s="139"/>
      <c r="CC3" s="139"/>
      <c r="CD3" s="139"/>
    </row>
    <row r="4" spans="1:82" ht="40.5" customHeight="1" x14ac:dyDescent="0.25">
      <c r="A4" s="210" t="s">
        <v>61</v>
      </c>
      <c r="B4" s="211"/>
      <c r="C4" s="212"/>
      <c r="D4" s="212"/>
      <c r="E4" s="212"/>
      <c r="F4" s="212"/>
      <c r="G4" s="212"/>
      <c r="H4" s="212"/>
      <c r="I4" s="212"/>
      <c r="J4" s="212"/>
      <c r="K4" s="213"/>
      <c r="L4" s="214" t="s">
        <v>62</v>
      </c>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6"/>
      <c r="AL4" s="210" t="s">
        <v>63</v>
      </c>
      <c r="AM4" s="211"/>
      <c r="AN4" s="211"/>
      <c r="AO4" s="211"/>
      <c r="AP4" s="212"/>
      <c r="AQ4" s="212"/>
      <c r="AR4" s="212"/>
      <c r="AS4" s="212"/>
      <c r="AT4" s="212"/>
      <c r="AU4" s="212"/>
      <c r="AV4" s="212"/>
      <c r="AW4" s="213"/>
      <c r="AX4" s="210" t="s">
        <v>64</v>
      </c>
      <c r="AY4" s="212"/>
      <c r="AZ4" s="212"/>
      <c r="BA4" s="212"/>
      <c r="BB4" s="212"/>
      <c r="BC4" s="212"/>
      <c r="BD4" s="213"/>
      <c r="BE4" s="210" t="s">
        <v>65</v>
      </c>
      <c r="BF4" s="212"/>
      <c r="BG4" s="212"/>
      <c r="BH4" s="212"/>
      <c r="BI4" s="212"/>
      <c r="BJ4" s="213"/>
      <c r="BK4" s="139"/>
      <c r="BL4" s="139"/>
      <c r="BM4" s="139"/>
      <c r="BN4" s="139"/>
      <c r="BO4" s="139"/>
      <c r="BP4" s="139"/>
      <c r="BQ4" s="139"/>
      <c r="BR4" s="139"/>
      <c r="BS4" s="139"/>
      <c r="BT4" s="139"/>
      <c r="BU4" s="139"/>
      <c r="BV4" s="139"/>
      <c r="BW4" s="139"/>
      <c r="BX4" s="139"/>
      <c r="BY4" s="139"/>
      <c r="BZ4" s="139"/>
      <c r="CA4" s="139"/>
      <c r="CB4" s="139"/>
      <c r="CC4" s="139"/>
      <c r="CD4" s="139"/>
    </row>
    <row r="5" spans="1:82" ht="16.5" customHeight="1" x14ac:dyDescent="0.15">
      <c r="A5" s="217" t="s">
        <v>66</v>
      </c>
      <c r="B5" s="193" t="s">
        <v>7</v>
      </c>
      <c r="C5" s="193" t="s">
        <v>15</v>
      </c>
      <c r="D5" s="195" t="s">
        <v>207</v>
      </c>
      <c r="E5" s="199" t="s">
        <v>208</v>
      </c>
      <c r="F5" s="195" t="s">
        <v>385</v>
      </c>
      <c r="G5" s="195" t="s">
        <v>386</v>
      </c>
      <c r="H5" s="197" t="s">
        <v>21</v>
      </c>
      <c r="I5" s="198" t="s">
        <v>23</v>
      </c>
      <c r="J5" s="195" t="s">
        <v>222</v>
      </c>
      <c r="K5" s="195" t="s">
        <v>387</v>
      </c>
      <c r="L5" s="195" t="s">
        <v>67</v>
      </c>
      <c r="M5" s="220" t="s">
        <v>68</v>
      </c>
      <c r="N5" s="198" t="s">
        <v>255</v>
      </c>
      <c r="O5" s="198" t="s">
        <v>69</v>
      </c>
      <c r="P5" s="222" t="s">
        <v>384</v>
      </c>
      <c r="Q5" s="223"/>
      <c r="R5" s="223"/>
      <c r="S5" s="223"/>
      <c r="T5" s="223"/>
      <c r="U5" s="223"/>
      <c r="V5" s="223"/>
      <c r="W5" s="223"/>
      <c r="X5" s="223"/>
      <c r="Y5" s="223"/>
      <c r="Z5" s="223"/>
      <c r="AA5" s="223"/>
      <c r="AB5" s="223"/>
      <c r="AC5" s="223"/>
      <c r="AD5" s="223"/>
      <c r="AE5" s="223"/>
      <c r="AF5" s="223"/>
      <c r="AG5" s="223"/>
      <c r="AH5" s="224"/>
      <c r="AI5" s="221" t="s">
        <v>70</v>
      </c>
      <c r="AJ5" s="220" t="s">
        <v>68</v>
      </c>
      <c r="AK5" s="195" t="s">
        <v>29</v>
      </c>
      <c r="AL5" s="219" t="s">
        <v>71</v>
      </c>
      <c r="AM5" s="225" t="s">
        <v>252</v>
      </c>
      <c r="AN5" s="226"/>
      <c r="AO5" s="227"/>
      <c r="AP5" s="198" t="s">
        <v>31</v>
      </c>
      <c r="AQ5" s="198" t="s">
        <v>33</v>
      </c>
      <c r="AR5" s="218" t="s">
        <v>72</v>
      </c>
      <c r="AS5" s="212"/>
      <c r="AT5" s="212"/>
      <c r="AU5" s="212"/>
      <c r="AV5" s="212"/>
      <c r="AW5" s="213"/>
      <c r="AX5" s="219" t="s">
        <v>73</v>
      </c>
      <c r="AY5" s="219" t="s">
        <v>74</v>
      </c>
      <c r="AZ5" s="219" t="s">
        <v>68</v>
      </c>
      <c r="BA5" s="219" t="s">
        <v>75</v>
      </c>
      <c r="BB5" s="219" t="s">
        <v>68</v>
      </c>
      <c r="BC5" s="219" t="s">
        <v>76</v>
      </c>
      <c r="BD5" s="219" t="s">
        <v>50</v>
      </c>
      <c r="BE5" s="198" t="s">
        <v>65</v>
      </c>
      <c r="BF5" s="198" t="s">
        <v>77</v>
      </c>
      <c r="BG5" s="198" t="s">
        <v>78</v>
      </c>
      <c r="BH5" s="198" t="s">
        <v>79</v>
      </c>
      <c r="BI5" s="198" t="s">
        <v>80</v>
      </c>
      <c r="BJ5" s="208" t="s">
        <v>54</v>
      </c>
      <c r="BK5" s="139"/>
      <c r="BL5" s="139"/>
      <c r="BM5" s="139"/>
      <c r="BN5" s="139"/>
      <c r="BO5" s="139"/>
      <c r="BP5" s="139"/>
      <c r="BQ5" s="139"/>
      <c r="BR5" s="139"/>
      <c r="BS5" s="139"/>
      <c r="BT5" s="139"/>
      <c r="BU5" s="139"/>
      <c r="BV5" s="139"/>
      <c r="BW5" s="139"/>
      <c r="BX5" s="139"/>
      <c r="BY5" s="139"/>
      <c r="BZ5" s="139"/>
      <c r="CA5" s="139"/>
      <c r="CB5" s="139"/>
      <c r="CC5" s="139"/>
      <c r="CD5" s="139"/>
    </row>
    <row r="6" spans="1:82" ht="59.5" customHeight="1" x14ac:dyDescent="0.15">
      <c r="A6" s="194"/>
      <c r="B6" s="194"/>
      <c r="C6" s="194"/>
      <c r="D6" s="194"/>
      <c r="E6" s="200"/>
      <c r="F6" s="196"/>
      <c r="G6" s="194"/>
      <c r="H6" s="194"/>
      <c r="I6" s="194"/>
      <c r="J6" s="194"/>
      <c r="K6" s="194"/>
      <c r="L6" s="194"/>
      <c r="M6" s="209"/>
      <c r="N6" s="194"/>
      <c r="O6" s="194"/>
      <c r="P6" s="130" t="s">
        <v>256</v>
      </c>
      <c r="Q6" s="130" t="s">
        <v>257</v>
      </c>
      <c r="R6" s="130" t="s">
        <v>258</v>
      </c>
      <c r="S6" s="130" t="s">
        <v>259</v>
      </c>
      <c r="T6" s="130" t="s">
        <v>261</v>
      </c>
      <c r="U6" s="130" t="s">
        <v>260</v>
      </c>
      <c r="V6" s="130" t="s">
        <v>262</v>
      </c>
      <c r="W6" s="130" t="s">
        <v>263</v>
      </c>
      <c r="X6" s="130" t="s">
        <v>264</v>
      </c>
      <c r="Y6" s="130" t="s">
        <v>265</v>
      </c>
      <c r="Z6" s="130" t="s">
        <v>266</v>
      </c>
      <c r="AA6" s="130" t="s">
        <v>267</v>
      </c>
      <c r="AB6" s="130" t="s">
        <v>268</v>
      </c>
      <c r="AC6" s="130" t="s">
        <v>269</v>
      </c>
      <c r="AD6" s="130" t="s">
        <v>270</v>
      </c>
      <c r="AE6" s="130" t="s">
        <v>271</v>
      </c>
      <c r="AF6" s="130" t="s">
        <v>272</v>
      </c>
      <c r="AG6" s="130" t="s">
        <v>273</v>
      </c>
      <c r="AH6" s="130" t="s">
        <v>274</v>
      </c>
      <c r="AI6" s="209"/>
      <c r="AJ6" s="209"/>
      <c r="AK6" s="194"/>
      <c r="AL6" s="194"/>
      <c r="AM6" s="132" t="s">
        <v>382</v>
      </c>
      <c r="AN6" s="133" t="s">
        <v>383</v>
      </c>
      <c r="AO6" s="132" t="s">
        <v>381</v>
      </c>
      <c r="AP6" s="194"/>
      <c r="AQ6" s="194"/>
      <c r="AR6" s="22" t="s">
        <v>81</v>
      </c>
      <c r="AS6" s="22" t="s">
        <v>82</v>
      </c>
      <c r="AT6" s="22" t="s">
        <v>83</v>
      </c>
      <c r="AU6" s="22" t="s">
        <v>84</v>
      </c>
      <c r="AV6" s="22" t="s">
        <v>85</v>
      </c>
      <c r="AW6" s="22" t="s">
        <v>86</v>
      </c>
      <c r="AX6" s="194"/>
      <c r="AY6" s="194"/>
      <c r="AZ6" s="194"/>
      <c r="BA6" s="194"/>
      <c r="BB6" s="194"/>
      <c r="BC6" s="194"/>
      <c r="BD6" s="194"/>
      <c r="BE6" s="194"/>
      <c r="BF6" s="194"/>
      <c r="BG6" s="194"/>
      <c r="BH6" s="194"/>
      <c r="BI6" s="194"/>
      <c r="BJ6" s="209"/>
      <c r="BK6" s="141"/>
      <c r="BL6" s="141"/>
      <c r="BM6" s="141"/>
      <c r="BN6" s="141"/>
      <c r="BO6" s="141"/>
      <c r="BP6" s="141"/>
      <c r="BQ6" s="141"/>
      <c r="BR6" s="141"/>
      <c r="BS6" s="141"/>
      <c r="BT6" s="141"/>
      <c r="BU6" s="141"/>
      <c r="BV6" s="141"/>
      <c r="BW6" s="141"/>
      <c r="BX6" s="141"/>
      <c r="BY6" s="141"/>
      <c r="BZ6" s="141"/>
      <c r="CA6" s="141"/>
      <c r="CB6" s="141"/>
      <c r="CC6" s="141"/>
      <c r="CD6" s="141"/>
    </row>
    <row r="7" spans="1:82" ht="67" customHeight="1" x14ac:dyDescent="0.15">
      <c r="A7" s="185">
        <v>1</v>
      </c>
      <c r="B7" s="190" t="s">
        <v>396</v>
      </c>
      <c r="C7" s="190" t="s">
        <v>393</v>
      </c>
      <c r="D7" s="190" t="s">
        <v>391</v>
      </c>
      <c r="E7" s="192"/>
      <c r="F7" s="190" t="s">
        <v>397</v>
      </c>
      <c r="G7" s="190" t="s">
        <v>398</v>
      </c>
      <c r="H7" s="192" t="str">
        <f>_xlfn.CONCAT("Posibilidad de efecto dañoso ",IF(C7='Opciones Tratamiento'!$E$2,"económica",IF(C7='Opciones Tratamiento'!$E$4,"económica y reputacional",LOWER(C7)))," por ",LOWER(F7), ", debido a ",LOWER(G7))</f>
        <v>Posibilidad de efecto dañoso sobre recursos públicos por contratación de bienes y servicios no relacionados con las funciones de la entidad y que no generan utilidad , debido a debilidades en la definición de las necesidades por parte de las áreas</v>
      </c>
      <c r="I7" s="190" t="s">
        <v>395</v>
      </c>
      <c r="J7" s="185" t="s">
        <v>224</v>
      </c>
      <c r="K7" s="185" t="s">
        <v>233</v>
      </c>
      <c r="L7" s="187" t="str">
        <f>IF(OR(K7='Opciones Tratamiento'!$K$14,K7='Opciones Tratamiento'!$K$15,K7='Opciones Tratamiento'!$K$16),"Muy Baja",IF(OR(K7='Opciones Tratamiento'!$K$10,K7='Opciones Tratamiento'!$K$11,K7='Opciones Tratamiento'!$K$12,K7='Opciones Tratamiento'!$K$13),"Baja",IF(OR(K7='Opciones Tratamiento'!$K$4,K7='Opciones Tratamiento'!$K$5,K7='Opciones Tratamiento'!$K$6,K7='Opciones Tratamiento'!$K$7,K7='Opciones Tratamiento'!$K$8,K7='Opciones Tratamiento'!$K$9),"Media",IF(K7='Opciones Tratamiento'!$K$3,"Alta",IF(OR(K7='Opciones Tratamiento'!$K$2,K7='Opciones Tratamiento'!$K$17),"Muy Alta")))))</f>
        <v>Alta</v>
      </c>
      <c r="M7" s="188">
        <f>IF(L7="","",IF(L7="Muy Baja",0.2,IF(L7="Baja",0.4,IF(L7="Media",0.6,IF(L7="Alta",0.8,IF(L7="Muy Alta",1,))))))</f>
        <v>0.8</v>
      </c>
      <c r="N7" s="188" t="s">
        <v>148</v>
      </c>
      <c r="O7" s="188" t="str">
        <f ca="1">IF(NOT(ISERROR(MATCH(N7,'Tabla Impacto'!$B$221:$B$223,0))),'Tabla Impacto'!$F$223&amp;"Por favor no seleccionar los criterios de impacto(Afectación Económica o presupuestal y Pérdida Reputacional)",N7)</f>
        <v xml:space="preserve">     Mayor a 500 SMLMV </v>
      </c>
      <c r="P7" s="126"/>
      <c r="Q7" s="126"/>
      <c r="R7" s="126"/>
      <c r="S7" s="126"/>
      <c r="T7" s="126"/>
      <c r="U7" s="126"/>
      <c r="V7" s="126"/>
      <c r="W7" s="126"/>
      <c r="X7" s="126"/>
      <c r="Y7" s="126"/>
      <c r="Z7" s="126"/>
      <c r="AA7" s="126"/>
      <c r="AB7" s="126"/>
      <c r="AC7" s="126"/>
      <c r="AD7" s="126"/>
      <c r="AE7" s="126"/>
      <c r="AF7" s="126"/>
      <c r="AG7" s="126"/>
      <c r="AH7" s="126"/>
      <c r="AI7" s="187" t="str">
        <f ca="1">IF(OR(D7='Opciones Tratamiento'!$H$2,D7='Opciones Tratamiento'!$H$4),IF(OR(O7='Tabla Impacto'!$C$11,O7='Tabla Impacto'!$D$11),"Leve",IF(OR(O7='Tabla Impacto'!$C$12,O7='Tabla Impacto'!$D$12),"Menor",IF(OR(O7='Tabla Impacto'!$C$13,O7='Tabla Impacto'!$D$13),"Moderado",IF(OR(O7='Tabla Impacto'!$C$14,O7='Tabla Impacto'!$D$14),"Mayor",IF(OR(O7='Tabla Impacto'!$C$15,O7='Tabla Impacto'!$D$15),"Catastrófico",""))))),IF(D7='Opciones Tratamiento'!$H$3,IF(COUNTIF('Mapa final'!P7:AH7,"Si")&lt;=5,"Moderado",IF(AND(COUNTIF('Mapa final'!P7:AH7,"Si")&gt;5,COUNTIF('Mapa final'!P7:AH7,"Si")&lt;=10),"Mayor",IF(COUNTIF('Mapa final'!P7:AH7,"Si")&gt;10,"Catastrófico","")))))</f>
        <v>Catastrófico</v>
      </c>
      <c r="AJ7" s="188">
        <f ca="1">IF(AI7="","",IF(AI7="Leve",0.2,IF(AI7="Menor",0.4,IF(AI7="Moderado",0.6,IF(AI7="Mayor",0.8,IF(AI7="Catastrófico",1,))))))</f>
        <v>1</v>
      </c>
      <c r="AK7" s="189" t="str">
        <f ca="1">IF(OR(AND(L7="Muy Baja",AI7="Leve"),AND(L7="Muy Baja",AI7="Menor"),AND(L7="Baja",AI7="Leve")),"Bajo",IF(OR(AND(L7="Muy baja",AI7="Moderado"),AND(L7="Baja",AI7="Menor"),AND(L7="Baja",AI7="Moderado"),AND(L7="Media",AI7="Leve"),AND(L7="Media",AI7="Menor"),AND(L7="Media",AI7="Moderado"),AND(L7="Alta",AI7="Leve"),AND(L7="Alta",AI7="Menor")),"Moderado",IF(OR(AND(L7="Muy Baja",AI7="Mayor"),AND(L7="Baja",AI7="Mayor"),AND(L7="Media",AI7="Mayor"),AND(L7="Alta",AI7="Moderado"),AND(L7="Alta",AI7="Mayor"),AND(L7="Muy Alta",AI7="Leve"),AND(L7="Muy Alta",AI7="Menor"),AND(L7="Muy Alta",AI7="Moderado"),AND(L7="Muy Alta",AI7="Mayor")),"Alto",IF(OR(AND(L7="Muy Baja",AI7="Catastrófico"),AND(L7="Baja",AI7="Catastrófico"),AND(L7="Media",AI7="Catastrófico"),AND(L7="Alta",AI7="Catastrófico"),AND(L7="Muy Alta",AI7="Catastrófico")),"Extremo",""))))</f>
        <v>Extremo</v>
      </c>
      <c r="AL7" s="23">
        <v>1</v>
      </c>
      <c r="AM7" s="23"/>
      <c r="AN7" s="23" t="e">
        <f>VLOOKUP(AM7,'Opciones Tratamiento'!$M$2:$O$37,3,FALSE)</f>
        <v>#N/A</v>
      </c>
      <c r="AO7" s="24" t="e">
        <f>VLOOKUP(AM7,'Opciones Tratamiento'!$M$2:$O$37,2,FALSE)</f>
        <v>#N/A</v>
      </c>
      <c r="AP7" s="131" t="s">
        <v>399</v>
      </c>
      <c r="AQ7" s="23" t="str">
        <f t="shared" ref="AQ7:AQ11" si="0">IF(OR(AR7="Preventivo",AR7="Detectivo"),"Probabilidad",IF(AR7="Correctivo","Impacto",""))</f>
        <v>Probabilidad</v>
      </c>
      <c r="AR7" s="25" t="s">
        <v>161</v>
      </c>
      <c r="AS7" s="25" t="s">
        <v>169</v>
      </c>
      <c r="AT7" s="26" t="str">
        <f t="shared" ref="AT7:AT11" si="1">IF(AND(AR7="Preventivo",AS7="Automático"),"50%",IF(AND(AR7="Preventivo",AS7="Manual"),"40%",IF(AND(AR7="Detectivo",AS7="Automático"),"40%",IF(AND(AR7="Detectivo",AS7="Manual"),"30%",IF(AND(AR7="Correctivo",AS7="Automático"),"35%",IF(AND(AR7="Correctivo",AS7="Manual"),"25%",""))))))</f>
        <v>40%</v>
      </c>
      <c r="AU7" s="25" t="s">
        <v>172</v>
      </c>
      <c r="AV7" s="25" t="s">
        <v>177</v>
      </c>
      <c r="AW7" s="25" t="s">
        <v>181</v>
      </c>
      <c r="AX7" s="27">
        <f>IFERROR(IF(AQ7="Probabilidad",(M7-(+M7*AT7)),IF(AQ7="Impacto",M7,"")),"")</f>
        <v>0.48</v>
      </c>
      <c r="AY7" s="28" t="str">
        <f t="shared" ref="AY7:AY11" si="2">IFERROR(IF(AX7="","",IF(AX7&lt;=0.2,"Muy Baja",IF(AX7&lt;=0.4,"Baja",IF(AX7&lt;=0.6,"Media",IF(AX7&lt;=0.8,"Alta","Muy Alta"))))),"")</f>
        <v>Media</v>
      </c>
      <c r="AZ7" s="29">
        <f t="shared" ref="AZ7:AZ11" si="3">+AX7</f>
        <v>0.48</v>
      </c>
      <c r="BA7" s="28" t="str">
        <f t="shared" ref="BA7:BA11" ca="1" si="4">IFERROR(IF(BB7="","",IF(BB7&lt;=0.2,"Leve",IF(BB7&lt;=0.4,"Menor",IF(BB7&lt;=0.6,"Moderado",IF(BB7&lt;=0.8,"Mayor","Catastrófico"))))),"")</f>
        <v>Catastrófico</v>
      </c>
      <c r="BB7" s="29">
        <f ca="1">IFERROR(IF(AQ7="Impacto",(AJ7-(+AJ7*AT7)),IF(AQ7="Probabilidad",AJ7,"")),"")</f>
        <v>1</v>
      </c>
      <c r="BC7" s="30" t="str">
        <f t="shared" ref="BC7:BC11" ca="1" si="5">IFERROR(IF(OR(AND(AY7="Muy Baja",BA7="Leve"),AND(AY7="Muy Baja",BA7="Menor"),AND(AY7="Baja",BA7="Leve")),"Bajo",IF(OR(AND(AY7="Muy baja",BA7="Moderado"),AND(AY7="Baja",BA7="Menor"),AND(AY7="Baja",BA7="Moderado"),AND(AY7="Media",BA7="Leve"),AND(AY7="Media",BA7="Menor"),AND(AY7="Media",BA7="Moderado"),AND(AY7="Alta",BA7="Leve"),AND(AY7="Alta",BA7="Menor")),"Moderado",IF(OR(AND(AY7="Muy Baja",BA7="Mayor"),AND(AY7="Baja",BA7="Mayor"),AND(AY7="Media",BA7="Mayor"),AND(AY7="Alta",BA7="Moderado"),AND(AY7="Alta",BA7="Mayor"),AND(AY7="Muy Alta",BA7="Leve"),AND(AY7="Muy Alta",BA7="Menor"),AND(AY7="Muy Alta",BA7="Moderado"),AND(AY7="Muy Alta",BA7="Mayor")),"Alto",IF(OR(AND(AY7="Muy Baja",BA7="Catastrófico"),AND(AY7="Baja",BA7="Catastrófico"),AND(AY7="Media",BA7="Catastrófico"),AND(AY7="Alta",BA7="Catastrófico"),AND(AY7="Muy Alta",BA7="Catastrófico")),"Extremo","")))),"")</f>
        <v>Extremo</v>
      </c>
      <c r="BD7" s="31" t="s">
        <v>192</v>
      </c>
      <c r="BE7" s="32"/>
      <c r="BF7" s="23"/>
      <c r="BG7" s="33"/>
      <c r="BH7" s="33"/>
      <c r="BI7" s="32"/>
      <c r="BJ7" s="136"/>
      <c r="BK7" s="142"/>
      <c r="BL7" s="142"/>
      <c r="BM7" s="142"/>
      <c r="BN7" s="142"/>
      <c r="BO7" s="142"/>
      <c r="BP7" s="142"/>
      <c r="BQ7" s="142"/>
      <c r="BR7" s="142"/>
      <c r="BS7" s="142"/>
      <c r="BT7" s="142"/>
      <c r="BU7" s="142"/>
      <c r="BV7" s="142"/>
      <c r="BW7" s="142"/>
      <c r="BX7" s="142"/>
      <c r="BY7" s="142"/>
      <c r="BZ7" s="142"/>
      <c r="CA7" s="142"/>
      <c r="CB7" s="142"/>
      <c r="CC7" s="142"/>
      <c r="CD7" s="142"/>
    </row>
    <row r="8" spans="1:82" ht="67" customHeight="1" x14ac:dyDescent="0.15">
      <c r="A8" s="186"/>
      <c r="B8" s="191"/>
      <c r="C8" s="191"/>
      <c r="D8" s="191"/>
      <c r="E8" s="186"/>
      <c r="F8" s="191"/>
      <c r="G8" s="191"/>
      <c r="H8" s="186"/>
      <c r="I8" s="191"/>
      <c r="J8" s="186"/>
      <c r="K8" s="186"/>
      <c r="L8" s="186"/>
      <c r="M8" s="186"/>
      <c r="N8" s="186"/>
      <c r="O8" s="186"/>
      <c r="P8" s="126"/>
      <c r="Q8" s="126"/>
      <c r="R8" s="126"/>
      <c r="S8" s="126"/>
      <c r="T8" s="126"/>
      <c r="U8" s="129"/>
      <c r="V8" s="129"/>
      <c r="W8" s="129"/>
      <c r="X8" s="129"/>
      <c r="Y8" s="129"/>
      <c r="Z8" s="129"/>
      <c r="AA8" s="129"/>
      <c r="AB8" s="129"/>
      <c r="AC8" s="129"/>
      <c r="AD8" s="126"/>
      <c r="AE8" s="126"/>
      <c r="AF8" s="126"/>
      <c r="AG8" s="126"/>
      <c r="AH8" s="126"/>
      <c r="AI8" s="186"/>
      <c r="AJ8" s="186"/>
      <c r="AK8" s="186"/>
      <c r="AL8" s="23">
        <v>2</v>
      </c>
      <c r="AM8" s="23"/>
      <c r="AN8" s="23" t="e">
        <f>VLOOKUP(AM8,'Opciones Tratamiento'!$M$2:$O$37,3,FALSE)</f>
        <v>#N/A</v>
      </c>
      <c r="AO8" s="24" t="e">
        <f>VLOOKUP(AM8,'Opciones Tratamiento'!$M$2:$O$37,2,FALSE)</f>
        <v>#N/A</v>
      </c>
      <c r="AP8" s="131" t="s">
        <v>400</v>
      </c>
      <c r="AQ8" s="23" t="str">
        <f t="shared" si="0"/>
        <v>Probabilidad</v>
      </c>
      <c r="AR8" s="25" t="s">
        <v>161</v>
      </c>
      <c r="AS8" s="25" t="s">
        <v>169</v>
      </c>
      <c r="AT8" s="26" t="str">
        <f t="shared" si="1"/>
        <v>40%</v>
      </c>
      <c r="AU8" s="25" t="s">
        <v>172</v>
      </c>
      <c r="AV8" s="25" t="s">
        <v>177</v>
      </c>
      <c r="AW8" s="25" t="s">
        <v>181</v>
      </c>
      <c r="AX8" s="27">
        <f>IFERROR(IF(AND(AQ7="Probabilidad",AQ8="Probabilidad"),(AZ7-(+AZ7*AT8)),IF(AQ8="Probabilidad",(M7-(+M7*AT8)),IF(AQ8="Impacto",AZ7,""))),"")</f>
        <v>0.28799999999999998</v>
      </c>
      <c r="AY8" s="28" t="str">
        <f t="shared" si="2"/>
        <v>Baja</v>
      </c>
      <c r="AZ8" s="29">
        <f t="shared" si="3"/>
        <v>0.28799999999999998</v>
      </c>
      <c r="BA8" s="28" t="str">
        <f t="shared" ca="1" si="4"/>
        <v>Catastrófico</v>
      </c>
      <c r="BB8" s="29">
        <f ca="1">IFERROR(IF(AND(AQ7="Impacto",AQ8="Impacto"),(BB7-(+BB7*AT8)),IF(AQ8="Impacto",($AJ$7-(+$AJ$7*AT8)),IF(AQ8="Probabilidad",BB7,""))),"")</f>
        <v>1</v>
      </c>
      <c r="BC8" s="30" t="str">
        <f t="shared" ca="1" si="5"/>
        <v>Extremo</v>
      </c>
      <c r="BD8" s="31" t="s">
        <v>192</v>
      </c>
      <c r="BE8" s="32"/>
      <c r="BF8" s="23"/>
      <c r="BG8" s="33"/>
      <c r="BH8" s="33"/>
      <c r="BI8" s="32"/>
      <c r="BJ8" s="136"/>
      <c r="BK8" s="139"/>
      <c r="BL8" s="139"/>
      <c r="BM8" s="139"/>
      <c r="BN8" s="139"/>
      <c r="BO8" s="139"/>
      <c r="BP8" s="139"/>
      <c r="BQ8" s="139"/>
      <c r="BR8" s="139"/>
      <c r="BS8" s="139"/>
      <c r="BT8" s="139"/>
      <c r="BU8" s="139"/>
      <c r="BV8" s="139"/>
      <c r="BW8" s="139"/>
      <c r="BX8" s="139"/>
      <c r="BY8" s="139"/>
      <c r="BZ8" s="139"/>
      <c r="CA8" s="139"/>
      <c r="CB8" s="139"/>
      <c r="CC8" s="139"/>
      <c r="CD8" s="139"/>
    </row>
    <row r="9" spans="1:82" ht="67" customHeight="1" x14ac:dyDescent="0.15">
      <c r="A9" s="186"/>
      <c r="B9" s="191"/>
      <c r="C9" s="191"/>
      <c r="D9" s="191"/>
      <c r="E9" s="186"/>
      <c r="F9" s="191"/>
      <c r="G9" s="191"/>
      <c r="H9" s="186"/>
      <c r="I9" s="191"/>
      <c r="J9" s="186"/>
      <c r="K9" s="186"/>
      <c r="L9" s="186"/>
      <c r="M9" s="186"/>
      <c r="N9" s="186"/>
      <c r="O9" s="186"/>
      <c r="P9" s="126"/>
      <c r="Q9" s="126"/>
      <c r="R9" s="126"/>
      <c r="S9" s="126"/>
      <c r="T9" s="126"/>
      <c r="U9" s="129"/>
      <c r="V9" s="129"/>
      <c r="W9" s="129"/>
      <c r="X9" s="129"/>
      <c r="Y9" s="129"/>
      <c r="Z9" s="129"/>
      <c r="AA9" s="129"/>
      <c r="AB9" s="129"/>
      <c r="AC9" s="129"/>
      <c r="AD9" s="126"/>
      <c r="AE9" s="126"/>
      <c r="AF9" s="126"/>
      <c r="AG9" s="126"/>
      <c r="AH9" s="126"/>
      <c r="AI9" s="186"/>
      <c r="AJ9" s="186"/>
      <c r="AK9" s="186"/>
      <c r="AL9" s="23">
        <v>3</v>
      </c>
      <c r="AM9" s="23"/>
      <c r="AN9" s="23" t="e">
        <f>VLOOKUP(AM9,'Opciones Tratamiento'!$M$2:$O$37,3,FALSE)</f>
        <v>#N/A</v>
      </c>
      <c r="AO9" s="24" t="e">
        <f>VLOOKUP(AM9,'Opciones Tratamiento'!$M$2:$O$37,2,FALSE)</f>
        <v>#N/A</v>
      </c>
      <c r="AP9" s="131" t="s">
        <v>402</v>
      </c>
      <c r="AQ9" s="23" t="str">
        <f t="shared" si="0"/>
        <v>Probabilidad</v>
      </c>
      <c r="AR9" s="25" t="s">
        <v>161</v>
      </c>
      <c r="AS9" s="25" t="s">
        <v>169</v>
      </c>
      <c r="AT9" s="26" t="str">
        <f t="shared" si="1"/>
        <v>40%</v>
      </c>
      <c r="AU9" s="25" t="s">
        <v>172</v>
      </c>
      <c r="AV9" s="25" t="s">
        <v>177</v>
      </c>
      <c r="AW9" s="25" t="s">
        <v>181</v>
      </c>
      <c r="AX9" s="27">
        <f>IFERROR(IF(AND(AQ8="Probabilidad",AQ9="Probabilidad"),(AZ8-(+AZ8*AT9)),IF(AND(AQ8="Impacto",AQ9="Probabilidad"),(AZ7-(+AZ7*AT9)),IF(AQ9="Impacto",AZ8,""))),"")</f>
        <v>0.17279999999999998</v>
      </c>
      <c r="AY9" s="28" t="str">
        <f t="shared" si="2"/>
        <v>Muy Baja</v>
      </c>
      <c r="AZ9" s="29">
        <f t="shared" si="3"/>
        <v>0.17279999999999998</v>
      </c>
      <c r="BA9" s="28" t="str">
        <f t="shared" ca="1" si="4"/>
        <v>Catastrófico</v>
      </c>
      <c r="BB9" s="29">
        <f ca="1">IFERROR(IF(AND(AQ8="Impacto",AQ9="Impacto"),(BB8-(+BB8*AT9)),IF(AND(AQ8="Probabilidad",AQ9="Impacto"),(BB7-(+BB7*AT9)),IF(AQ9="Probabilidad",BB8,""))),"")</f>
        <v>1</v>
      </c>
      <c r="BC9" s="30" t="str">
        <f t="shared" ca="1" si="5"/>
        <v>Extremo</v>
      </c>
      <c r="BD9" s="31" t="s">
        <v>190</v>
      </c>
      <c r="BE9" s="32"/>
      <c r="BF9" s="23"/>
      <c r="BG9" s="33"/>
      <c r="BH9" s="33"/>
      <c r="BI9" s="32"/>
      <c r="BJ9" s="136"/>
      <c r="BK9" s="139"/>
      <c r="BL9" s="139"/>
      <c r="BM9" s="139"/>
      <c r="BN9" s="139"/>
      <c r="BO9" s="139"/>
      <c r="BP9" s="139"/>
      <c r="BQ9" s="139"/>
      <c r="BR9" s="139"/>
      <c r="BS9" s="139"/>
      <c r="BT9" s="139"/>
      <c r="BU9" s="139"/>
      <c r="BV9" s="139"/>
      <c r="BW9" s="139"/>
      <c r="BX9" s="139"/>
      <c r="BY9" s="139"/>
      <c r="BZ9" s="139"/>
      <c r="CA9" s="139"/>
      <c r="CB9" s="139"/>
      <c r="CC9" s="139"/>
      <c r="CD9" s="139"/>
    </row>
    <row r="10" spans="1:82" ht="67" customHeight="1" x14ac:dyDescent="0.15">
      <c r="A10" s="186"/>
      <c r="B10" s="191"/>
      <c r="C10" s="191"/>
      <c r="D10" s="191"/>
      <c r="E10" s="186"/>
      <c r="F10" s="191"/>
      <c r="G10" s="191"/>
      <c r="H10" s="186"/>
      <c r="I10" s="191"/>
      <c r="J10" s="186"/>
      <c r="K10" s="186"/>
      <c r="L10" s="186"/>
      <c r="M10" s="186"/>
      <c r="N10" s="186"/>
      <c r="O10" s="186"/>
      <c r="P10" s="126"/>
      <c r="Q10" s="126"/>
      <c r="R10" s="126"/>
      <c r="S10" s="126"/>
      <c r="T10" s="126"/>
      <c r="U10" s="129"/>
      <c r="V10" s="129"/>
      <c r="W10" s="129"/>
      <c r="X10" s="129"/>
      <c r="Y10" s="129"/>
      <c r="Z10" s="129"/>
      <c r="AA10" s="129"/>
      <c r="AB10" s="129"/>
      <c r="AC10" s="129"/>
      <c r="AD10" s="126"/>
      <c r="AE10" s="126"/>
      <c r="AF10" s="126"/>
      <c r="AG10" s="126"/>
      <c r="AH10" s="126"/>
      <c r="AI10" s="186"/>
      <c r="AJ10" s="186"/>
      <c r="AK10" s="186"/>
      <c r="AL10" s="23">
        <v>4</v>
      </c>
      <c r="AM10" s="23"/>
      <c r="AN10" s="23" t="e">
        <f>VLOOKUP(AM10,'Opciones Tratamiento'!$M$2:$O$37,3,FALSE)</f>
        <v>#N/A</v>
      </c>
      <c r="AO10" s="24" t="e">
        <f>VLOOKUP(AM10,'Opciones Tratamiento'!$M$2:$O$37,2,FALSE)</f>
        <v>#N/A</v>
      </c>
      <c r="AP10" s="131" t="s">
        <v>401</v>
      </c>
      <c r="AQ10" s="23" t="str">
        <f t="shared" si="0"/>
        <v>Impacto</v>
      </c>
      <c r="AR10" s="25" t="s">
        <v>165</v>
      </c>
      <c r="AS10" s="25" t="s">
        <v>169</v>
      </c>
      <c r="AT10" s="26" t="str">
        <f t="shared" si="1"/>
        <v>25%</v>
      </c>
      <c r="AU10" s="25" t="s">
        <v>172</v>
      </c>
      <c r="AV10" s="25" t="s">
        <v>177</v>
      </c>
      <c r="AW10" s="25" t="s">
        <v>181</v>
      </c>
      <c r="AX10" s="27">
        <f>IFERROR(IF(AND(AQ9="Probabilidad",AQ10="Probabilidad"),(AZ9-(+AZ9*AT10)),IF(AND(AQ9="Impacto",AQ10="Probabilidad"),(AZ8-(+AZ8*AT10)),IF(AQ10="Impacto",AZ9,""))),"")</f>
        <v>0.17279999999999998</v>
      </c>
      <c r="AY10" s="28" t="str">
        <f t="shared" si="2"/>
        <v>Muy Baja</v>
      </c>
      <c r="AZ10" s="29">
        <f t="shared" si="3"/>
        <v>0.17279999999999998</v>
      </c>
      <c r="BA10" s="28" t="str">
        <f t="shared" ca="1" si="4"/>
        <v>Mayor</v>
      </c>
      <c r="BB10" s="29">
        <f ca="1">IFERROR(IF(AND(AQ9="Impacto",AQ10="Impacto"),(BB9-(+BB9*AT10)),IF(AND(AQ9="Probabilidad",AQ10="Impacto"),(BB8-(+BB8*AT10)),IF(AQ10="Probabilidad",BB9,""))),"")</f>
        <v>0.75</v>
      </c>
      <c r="BC10" s="30" t="str">
        <f t="shared" ca="1" si="5"/>
        <v>Alto</v>
      </c>
      <c r="BD10" s="31" t="s">
        <v>190</v>
      </c>
      <c r="BE10" s="32"/>
      <c r="BF10" s="23"/>
      <c r="BG10" s="33"/>
      <c r="BH10" s="33"/>
      <c r="BI10" s="32"/>
      <c r="BJ10" s="136"/>
      <c r="BK10" s="139"/>
      <c r="BL10" s="139"/>
      <c r="BM10" s="139"/>
      <c r="BN10" s="139"/>
      <c r="BO10" s="139"/>
      <c r="BP10" s="139"/>
      <c r="BQ10" s="139"/>
      <c r="BR10" s="139"/>
      <c r="BS10" s="139"/>
      <c r="BT10" s="139"/>
      <c r="BU10" s="139"/>
      <c r="BV10" s="139"/>
      <c r="BW10" s="139"/>
      <c r="BX10" s="139"/>
      <c r="BY10" s="139"/>
      <c r="BZ10" s="139"/>
      <c r="CA10" s="139"/>
      <c r="CB10" s="139"/>
      <c r="CC10" s="139"/>
      <c r="CD10" s="139"/>
    </row>
    <row r="11" spans="1:82" ht="67" customHeight="1" x14ac:dyDescent="0.15">
      <c r="A11" s="186"/>
      <c r="B11" s="191"/>
      <c r="C11" s="191"/>
      <c r="D11" s="191"/>
      <c r="E11" s="186"/>
      <c r="F11" s="191"/>
      <c r="G11" s="191"/>
      <c r="H11" s="186"/>
      <c r="I11" s="191"/>
      <c r="J11" s="186"/>
      <c r="K11" s="186"/>
      <c r="L11" s="186"/>
      <c r="M11" s="186"/>
      <c r="N11" s="186"/>
      <c r="O11" s="186"/>
      <c r="P11" s="126"/>
      <c r="Q11" s="126"/>
      <c r="R11" s="126"/>
      <c r="S11" s="126"/>
      <c r="T11" s="126"/>
      <c r="U11" s="129"/>
      <c r="V11" s="129"/>
      <c r="W11" s="129"/>
      <c r="X11" s="129"/>
      <c r="Y11" s="129"/>
      <c r="Z11" s="129"/>
      <c r="AA11" s="129"/>
      <c r="AB11" s="129"/>
      <c r="AC11" s="129"/>
      <c r="AD11" s="126"/>
      <c r="AE11" s="126"/>
      <c r="AF11" s="126"/>
      <c r="AG11" s="126"/>
      <c r="AH11" s="126"/>
      <c r="AI11" s="186"/>
      <c r="AJ11" s="186"/>
      <c r="AK11" s="186"/>
      <c r="AL11" s="23">
        <v>5</v>
      </c>
      <c r="AM11" s="23"/>
      <c r="AN11" s="23" t="e">
        <f>VLOOKUP(AM11,'Opciones Tratamiento'!$M$2:$O$37,3,FALSE)</f>
        <v>#N/A</v>
      </c>
      <c r="AO11" s="24" t="e">
        <f>VLOOKUP(AM11,'Opciones Tratamiento'!$M$2:$O$37,2,FALSE)</f>
        <v>#N/A</v>
      </c>
      <c r="AP11" s="24" t="s">
        <v>403</v>
      </c>
      <c r="AQ11" s="23" t="str">
        <f t="shared" si="0"/>
        <v>Impacto</v>
      </c>
      <c r="AR11" s="25" t="s">
        <v>165</v>
      </c>
      <c r="AS11" s="25" t="s">
        <v>169</v>
      </c>
      <c r="AT11" s="26" t="str">
        <f t="shared" si="1"/>
        <v>25%</v>
      </c>
      <c r="AU11" s="25" t="s">
        <v>172</v>
      </c>
      <c r="AV11" s="25" t="s">
        <v>177</v>
      </c>
      <c r="AW11" s="25" t="s">
        <v>181</v>
      </c>
      <c r="AX11" s="27">
        <f>IFERROR(IF(AND(AQ10="Probabilidad",AQ11="Probabilidad"),(AZ10-(+AZ10*AT11)),IF(AND(AQ10="Impacto",AQ11="Probabilidad"),(AZ9-(+AZ9*AT11)),IF(AQ11="Impacto",AZ10,""))),"")</f>
        <v>0.17279999999999998</v>
      </c>
      <c r="AY11" s="28" t="str">
        <f t="shared" si="2"/>
        <v>Muy Baja</v>
      </c>
      <c r="AZ11" s="29">
        <f t="shared" si="3"/>
        <v>0.17279999999999998</v>
      </c>
      <c r="BA11" s="28" t="str">
        <f t="shared" ca="1" si="4"/>
        <v>Moderado</v>
      </c>
      <c r="BB11" s="29">
        <f ca="1">IFERROR(IF(AND(AQ10="Impacto",AQ11="Impacto"),(BB10-(+BB10*AT11)),IF(AND(AQ10="Probabilidad",AQ11="Impacto"),(BB9-(+BB9*AT11)),IF(AQ11="Probabilidad",BB10,""))),"")</f>
        <v>0.5625</v>
      </c>
      <c r="BC11" s="30" t="str">
        <f t="shared" ca="1" si="5"/>
        <v>Moderado</v>
      </c>
      <c r="BD11" s="31" t="s">
        <v>186</v>
      </c>
      <c r="BE11" s="32"/>
      <c r="BF11" s="23"/>
      <c r="BG11" s="33"/>
      <c r="BH11" s="33"/>
      <c r="BI11" s="32"/>
      <c r="BJ11" s="136"/>
      <c r="BK11" s="139"/>
      <c r="BL11" s="139"/>
      <c r="BM11" s="139"/>
      <c r="BN11" s="139"/>
      <c r="BO11" s="139"/>
      <c r="BP11" s="139"/>
      <c r="BQ11" s="139"/>
      <c r="BR11" s="139"/>
      <c r="BS11" s="139"/>
      <c r="BT11" s="139"/>
      <c r="BU11" s="139"/>
      <c r="BV11" s="139"/>
      <c r="BW11" s="139"/>
      <c r="BX11" s="139"/>
      <c r="BY11" s="139"/>
      <c r="BZ11" s="139"/>
      <c r="CA11" s="139"/>
      <c r="CB11" s="139"/>
      <c r="CC11" s="139"/>
      <c r="CD11" s="139"/>
    </row>
    <row r="12" spans="1:82" ht="54" customHeight="1" x14ac:dyDescent="0.15">
      <c r="A12" s="185">
        <v>2</v>
      </c>
      <c r="B12" s="190" t="s">
        <v>396</v>
      </c>
      <c r="C12" s="190" t="s">
        <v>393</v>
      </c>
      <c r="D12" s="190" t="s">
        <v>391</v>
      </c>
      <c r="E12" s="192"/>
      <c r="F12" s="190" t="s">
        <v>404</v>
      </c>
      <c r="G12" s="190" t="s">
        <v>405</v>
      </c>
      <c r="H12" s="192" t="str">
        <f>_xlfn.CONCAT("Posibilidad de efecto dañoso ",IF(C12='Opciones Tratamiento'!$E$2,"económica",IF(C12='Opciones Tratamiento'!$E$4,"económica y reputacional",LOWER(C12)))," por ",LOWER(F12), ", debido a ",LOWER(G12))</f>
        <v>Posibilidad de efecto dañoso sobre recursos públicos por sobrecostos en precios contractuales, debido a debilidades en los estudios de mercado</v>
      </c>
      <c r="I12" s="190" t="s">
        <v>395</v>
      </c>
      <c r="J12" s="185" t="s">
        <v>224</v>
      </c>
      <c r="K12" s="185" t="s">
        <v>233</v>
      </c>
      <c r="L12" s="187" t="str">
        <f>IF(OR(K12='Opciones Tratamiento'!$K$14,K12='Opciones Tratamiento'!$K$15,K12='Opciones Tratamiento'!$K$16),"Muy Baja",IF(OR(K12='Opciones Tratamiento'!$K$10,K12='Opciones Tratamiento'!$K$11,K12='Opciones Tratamiento'!$K$12,K12='Opciones Tratamiento'!$K$13),"Baja",IF(OR(K12='Opciones Tratamiento'!$K$4,K12='Opciones Tratamiento'!$K$5,K12='Opciones Tratamiento'!$K$6,K12='Opciones Tratamiento'!$K$7,K12='Opciones Tratamiento'!$K$8,K12='Opciones Tratamiento'!$K$9),"Media",IF(K12='Opciones Tratamiento'!$K$3,"Alta",IF(OR(K12='Opciones Tratamiento'!$K$2,K12='Opciones Tratamiento'!$K$17),"Muy Alta")))))</f>
        <v>Alta</v>
      </c>
      <c r="M12" s="188">
        <f>IF(L12="","",IF(L12="Muy Baja",0.2,IF(L12="Baja",0.4,IF(L12="Media",0.6,IF(L12="Alta",0.8,IF(L12="Muy Alta",1,))))))</f>
        <v>0.8</v>
      </c>
      <c r="N12" s="188" t="s">
        <v>142</v>
      </c>
      <c r="O12" s="188" t="str">
        <f ca="1">IF(NOT(ISERROR(MATCH(N12,'Tabla Impacto'!$B$221:$B$223,0))),'Tabla Impacto'!$F$223&amp;"Por favor no seleccionar los criterios de impacto(Afectación Económica o presupuestal y Pérdida Reputacional)",N12)</f>
        <v xml:space="preserve">     Entre 10 y 50 SMLMV </v>
      </c>
      <c r="P12" s="126"/>
      <c r="Q12" s="126"/>
      <c r="R12" s="126"/>
      <c r="S12" s="126"/>
      <c r="T12" s="126"/>
      <c r="U12" s="126"/>
      <c r="V12" s="126"/>
      <c r="W12" s="126"/>
      <c r="X12" s="126"/>
      <c r="Y12" s="126"/>
      <c r="Z12" s="126"/>
      <c r="AA12" s="126"/>
      <c r="AB12" s="126"/>
      <c r="AC12" s="126"/>
      <c r="AD12" s="126"/>
      <c r="AE12" s="126"/>
      <c r="AF12" s="126"/>
      <c r="AG12" s="126"/>
      <c r="AH12" s="126"/>
      <c r="AI12" s="187" t="str">
        <f ca="1">IF(OR(D12='Opciones Tratamiento'!$H$2,D12='Opciones Tratamiento'!$H$4),IF(OR(O12='Tabla Impacto'!$C$11,O12='Tabla Impacto'!$D$11),"Leve",IF(OR(O12='Tabla Impacto'!$C$12,O12='Tabla Impacto'!$D$12),"Menor",IF(OR(O12='Tabla Impacto'!$C$13,O12='Tabla Impacto'!$D$13),"Moderado",IF(OR(O12='Tabla Impacto'!$C$14,O12='Tabla Impacto'!$D$14),"Mayor",IF(OR(O12='Tabla Impacto'!$C$15,O12='Tabla Impacto'!$D$15),"Catastrófico",""))))),IF(D12='Opciones Tratamiento'!$H$3,IF(COUNTIF('Mapa final'!P12:AH12,"Si")&lt;=5,"Moderado",IF(AND(COUNTIF('Mapa final'!P12:AH12,"Si")&gt;5,COUNTIF('Mapa final'!P12:AH12,"Si")&lt;=10),"Mayor",IF(COUNTIF('Mapa final'!P12:AH12,"Si")&gt;10,"Catastrófico","")))))</f>
        <v>Menor</v>
      </c>
      <c r="AJ12" s="188">
        <f ca="1">IF(AI12="","",IF(AI12="Leve",0.2,IF(AI12="Menor",0.4,IF(AI12="Moderado",0.6,IF(AI12="Mayor",0.8,IF(AI12="Catastrófico",1,))))))</f>
        <v>0.4</v>
      </c>
      <c r="AK12" s="189" t="str">
        <f ca="1">IF(OR(AND(L12="Muy Baja",AI12="Leve"),AND(L12="Muy Baja",AI12="Menor"),AND(L12="Baja",AI12="Leve")),"Bajo",IF(OR(AND(L12="Muy baja",AI12="Moderado"),AND(L12="Baja",AI12="Menor"),AND(L12="Baja",AI12="Moderado"),AND(L12="Media",AI12="Leve"),AND(L12="Media",AI12="Menor"),AND(L12="Media",AI12="Moderado"),AND(L12="Alta",AI12="Leve"),AND(L12="Alta",AI12="Menor")),"Moderado",IF(OR(AND(L12="Muy Baja",AI12="Mayor"),AND(L12="Baja",AI12="Mayor"),AND(L12="Media",AI12="Mayor"),AND(L12="Alta",AI12="Moderado"),AND(L12="Alta",AI12="Mayor"),AND(L12="Muy Alta",AI12="Leve"),AND(L12="Muy Alta",AI12="Menor"),AND(L12="Muy Alta",AI12="Moderado"),AND(L12="Muy Alta",AI12="Mayor")),"Alto",IF(OR(AND(L12="Muy Baja",AI12="Catastrófico"),AND(L12="Baja",AI12="Catastrófico"),AND(L12="Media",AI12="Catastrófico"),AND(L12="Alta",AI12="Catastrófico"),AND(L12="Muy Alta",AI12="Catastrófico")),"Extremo",""))))</f>
        <v>Moderado</v>
      </c>
      <c r="AL12" s="23">
        <v>1</v>
      </c>
      <c r="AM12" s="23"/>
      <c r="AN12" s="23" t="e">
        <f>VLOOKUP(AM12,'Opciones Tratamiento'!$M$2:$O$37,3,FALSE)</f>
        <v>#N/A</v>
      </c>
      <c r="AO12" s="24" t="e">
        <f>VLOOKUP(AM12,'Opciones Tratamiento'!$M$2:$O$37,2,FALSE)</f>
        <v>#N/A</v>
      </c>
      <c r="AP12" s="131" t="s">
        <v>406</v>
      </c>
      <c r="AQ12" s="23" t="str">
        <f t="shared" ref="AQ12:AQ13" si="6">IF(OR(AR12="Preventivo",AR12="Detectivo"),"Probabilidad",IF(AR12="Correctivo","Impacto",""))</f>
        <v>Probabilidad</v>
      </c>
      <c r="AR12" s="25" t="s">
        <v>161</v>
      </c>
      <c r="AS12" s="25" t="s">
        <v>169</v>
      </c>
      <c r="AT12" s="26" t="str">
        <f t="shared" ref="AT12:AT13" si="7">IF(AND(AR12="Preventivo",AS12="Automático"),"50%",IF(AND(AR12="Preventivo",AS12="Manual"),"40%",IF(AND(AR12="Detectivo",AS12="Automático"),"40%",IF(AND(AR12="Detectivo",AS12="Manual"),"30%",IF(AND(AR12="Correctivo",AS12="Automático"),"35%",IF(AND(AR12="Correctivo",AS12="Manual"),"25%",""))))))</f>
        <v>40%</v>
      </c>
      <c r="AU12" s="25" t="s">
        <v>172</v>
      </c>
      <c r="AV12" s="25" t="s">
        <v>177</v>
      </c>
      <c r="AW12" s="25" t="s">
        <v>181</v>
      </c>
      <c r="AX12" s="27">
        <f>IFERROR(IF(AQ12="Probabilidad",(M12-(+M12*AT12)),IF(AQ12="Impacto",M12,"")),"")</f>
        <v>0.48</v>
      </c>
      <c r="AY12" s="28" t="str">
        <f t="shared" ref="AY12:AY13" si="8">IFERROR(IF(AX12="","",IF(AX12&lt;=0.2,"Muy Baja",IF(AX12&lt;=0.4,"Baja",IF(AX12&lt;=0.6,"Media",IF(AX12&lt;=0.8,"Alta","Muy Alta"))))),"")</f>
        <v>Media</v>
      </c>
      <c r="AZ12" s="29">
        <f t="shared" ref="AZ12:AZ13" si="9">+AX12</f>
        <v>0.48</v>
      </c>
      <c r="BA12" s="28" t="str">
        <f t="shared" ref="BA12:BA13" ca="1" si="10">IFERROR(IF(BB12="","",IF(BB12&lt;=0.2,"Leve",IF(BB12&lt;=0.4,"Menor",IF(BB12&lt;=0.6,"Moderado",IF(BB12&lt;=0.8,"Mayor","Catastrófico"))))),"")</f>
        <v>Menor</v>
      </c>
      <c r="BB12" s="29">
        <f ca="1">IFERROR(IF(AQ12="Impacto",(AJ12-(+AJ12*AT12)),IF(AQ12="Probabilidad",AJ12,"")),"")</f>
        <v>0.4</v>
      </c>
      <c r="BC12" s="30" t="str">
        <f t="shared" ref="BC12:BC13" ca="1" si="11">IFERROR(IF(OR(AND(AY12="Muy Baja",BA12="Leve"),AND(AY12="Muy Baja",BA12="Menor"),AND(AY12="Baja",BA12="Leve")),"Bajo",IF(OR(AND(AY12="Muy baja",BA12="Moderado"),AND(AY12="Baja",BA12="Menor"),AND(AY12="Baja",BA12="Moderado"),AND(AY12="Media",BA12="Leve"),AND(AY12="Media",BA12="Menor"),AND(AY12="Media",BA12="Moderado"),AND(AY12="Alta",BA12="Leve"),AND(AY12="Alta",BA12="Menor")),"Moderado",IF(OR(AND(AY12="Muy Baja",BA12="Mayor"),AND(AY12="Baja",BA12="Mayor"),AND(AY12="Media",BA12="Mayor"),AND(AY12="Alta",BA12="Moderado"),AND(AY12="Alta",BA12="Mayor"),AND(AY12="Muy Alta",BA12="Leve"),AND(AY12="Muy Alta",BA12="Menor"),AND(AY12="Muy Alta",BA12="Moderado"),AND(AY12="Muy Alta",BA12="Mayor")),"Alto",IF(OR(AND(AY12="Muy Baja",BA12="Catastrófico"),AND(AY12="Baja",BA12="Catastrófico"),AND(AY12="Media",BA12="Catastrófico"),AND(AY12="Alta",BA12="Catastrófico"),AND(AY12="Muy Alta",BA12="Catastrófico")),"Extremo","")))),"")</f>
        <v>Moderado</v>
      </c>
      <c r="BD12" s="31" t="s">
        <v>192</v>
      </c>
      <c r="BE12" s="32"/>
      <c r="BF12" s="23"/>
      <c r="BG12" s="33"/>
      <c r="BH12" s="33"/>
      <c r="BI12" s="32"/>
      <c r="BJ12" s="136"/>
      <c r="BK12" s="143"/>
      <c r="BL12" s="143"/>
      <c r="BM12" s="143"/>
      <c r="BN12" s="143"/>
      <c r="BO12" s="143"/>
      <c r="BP12" s="143"/>
      <c r="BQ12" s="143"/>
      <c r="BR12" s="143"/>
      <c r="BS12" s="143"/>
      <c r="BT12" s="143"/>
      <c r="BU12" s="143"/>
      <c r="BV12" s="143"/>
      <c r="BW12" s="143"/>
      <c r="BX12" s="143"/>
      <c r="BY12" s="143"/>
      <c r="BZ12" s="143"/>
      <c r="CA12" s="143"/>
      <c r="CB12" s="143"/>
      <c r="CC12" s="143"/>
      <c r="CD12" s="143"/>
    </row>
    <row r="13" spans="1:82" ht="52" customHeight="1" x14ac:dyDescent="0.15">
      <c r="A13" s="186"/>
      <c r="B13" s="191"/>
      <c r="C13" s="191"/>
      <c r="D13" s="191"/>
      <c r="E13" s="186"/>
      <c r="F13" s="191"/>
      <c r="G13" s="191"/>
      <c r="H13" s="186"/>
      <c r="I13" s="191"/>
      <c r="J13" s="186"/>
      <c r="K13" s="186"/>
      <c r="L13" s="186"/>
      <c r="M13" s="186"/>
      <c r="N13" s="186"/>
      <c r="O13" s="186"/>
      <c r="P13" s="126"/>
      <c r="Q13" s="126"/>
      <c r="R13" s="126"/>
      <c r="S13" s="126"/>
      <c r="T13" s="126"/>
      <c r="U13" s="129"/>
      <c r="V13" s="129"/>
      <c r="W13" s="129"/>
      <c r="X13" s="129"/>
      <c r="Y13" s="129"/>
      <c r="Z13" s="129"/>
      <c r="AA13" s="129"/>
      <c r="AB13" s="129"/>
      <c r="AC13" s="129"/>
      <c r="AD13" s="126"/>
      <c r="AE13" s="126"/>
      <c r="AF13" s="126"/>
      <c r="AG13" s="126"/>
      <c r="AH13" s="126"/>
      <c r="AI13" s="186"/>
      <c r="AJ13" s="186"/>
      <c r="AK13" s="186"/>
      <c r="AL13" s="23">
        <v>2</v>
      </c>
      <c r="AM13" s="23"/>
      <c r="AN13" s="23" t="e">
        <f>VLOOKUP(AM13,'Opciones Tratamiento'!$M$2:$O$37,3,FALSE)</f>
        <v>#N/A</v>
      </c>
      <c r="AO13" s="24" t="e">
        <f>VLOOKUP(AM13,'Opciones Tratamiento'!$M$2:$O$37,2,FALSE)</f>
        <v>#N/A</v>
      </c>
      <c r="AP13" s="131" t="s">
        <v>407</v>
      </c>
      <c r="AQ13" s="23" t="str">
        <f t="shared" si="6"/>
        <v>Probabilidad</v>
      </c>
      <c r="AR13" s="25" t="s">
        <v>161</v>
      </c>
      <c r="AS13" s="25" t="s">
        <v>169</v>
      </c>
      <c r="AT13" s="26" t="str">
        <f t="shared" si="7"/>
        <v>40%</v>
      </c>
      <c r="AU13" s="25" t="s">
        <v>172</v>
      </c>
      <c r="AV13" s="25" t="s">
        <v>177</v>
      </c>
      <c r="AW13" s="25" t="s">
        <v>181</v>
      </c>
      <c r="AX13" s="27">
        <f>IFERROR(IF(AND(AQ12="Probabilidad",AQ13="Probabilidad"),(AZ12-(+AZ12*AT13)),IF(AQ13="Probabilidad",(M12-(+M12*AT13)),IF(AQ13="Impacto",AZ12,""))),"")</f>
        <v>0.28799999999999998</v>
      </c>
      <c r="AY13" s="28" t="str">
        <f t="shared" si="8"/>
        <v>Baja</v>
      </c>
      <c r="AZ13" s="29">
        <f t="shared" si="9"/>
        <v>0.28799999999999998</v>
      </c>
      <c r="BA13" s="28" t="str">
        <f t="shared" ca="1" si="10"/>
        <v>Menor</v>
      </c>
      <c r="BB13" s="29">
        <f ca="1">IFERROR(IF(AND(AQ12="Impacto",AQ13="Impacto"),(BB12-(+BB12*AT13)),IF(AQ13="Impacto",($AJ$7-(+$AJ$7*AT13)),IF(AQ13="Probabilidad",BB12,""))),"")</f>
        <v>0.4</v>
      </c>
      <c r="BC13" s="30" t="str">
        <f t="shared" ca="1" si="11"/>
        <v>Moderado</v>
      </c>
      <c r="BD13" s="31" t="s">
        <v>186</v>
      </c>
      <c r="BE13" s="32"/>
      <c r="BF13" s="23"/>
      <c r="BG13" s="33"/>
      <c r="BH13" s="33"/>
      <c r="BI13" s="32"/>
      <c r="BJ13" s="136"/>
      <c r="BK13" s="143"/>
      <c r="BL13" s="143"/>
      <c r="BM13" s="143"/>
      <c r="BN13" s="143"/>
      <c r="BO13" s="143"/>
      <c r="BP13" s="143"/>
      <c r="BQ13" s="143"/>
      <c r="BR13" s="143"/>
      <c r="BS13" s="143"/>
      <c r="BT13" s="143"/>
      <c r="BU13" s="143"/>
      <c r="BV13" s="143"/>
      <c r="BW13" s="143"/>
      <c r="BX13" s="143"/>
      <c r="BY13" s="143"/>
      <c r="BZ13" s="143"/>
      <c r="CA13" s="143"/>
      <c r="CB13" s="143"/>
      <c r="CC13" s="143"/>
      <c r="CD13" s="143"/>
    </row>
    <row r="14" spans="1:82" ht="54" customHeight="1" x14ac:dyDescent="0.15">
      <c r="A14" s="146">
        <v>3</v>
      </c>
      <c r="B14" s="147" t="s">
        <v>408</v>
      </c>
      <c r="C14" s="147" t="s">
        <v>393</v>
      </c>
      <c r="D14" s="147" t="s">
        <v>391</v>
      </c>
      <c r="E14" s="148"/>
      <c r="F14" s="147" t="s">
        <v>409</v>
      </c>
      <c r="G14" s="147" t="s">
        <v>410</v>
      </c>
      <c r="H14" s="148" t="str">
        <f>_xlfn.CONCAT("Posibilidad de efecto dañoso ",IF(C14='Opciones Tratamiento'!$E$2,"económica",IF(C14='Opciones Tratamiento'!$E$4,"económica y reputacional",LOWER(C14)))," por ",LOWER(F14), ", debido a ",LOWER(G14))</f>
        <v>Posibilidad de efecto dañoso sobre recursos públicos por pago de multas, cláusulas penales o cualquier tipo de sanción, debido a pago inoportuno de impuestos o reporte de información exogena</v>
      </c>
      <c r="I14" s="147" t="s">
        <v>395</v>
      </c>
      <c r="J14" s="146" t="s">
        <v>224</v>
      </c>
      <c r="K14" s="146" t="s">
        <v>242</v>
      </c>
      <c r="L14" s="144" t="str">
        <f>IF(OR(K14='Opciones Tratamiento'!$K$14,K14='Opciones Tratamiento'!$K$15,K14='Opciones Tratamiento'!$K$16),"Muy Baja",IF(OR(K14='Opciones Tratamiento'!$K$10,K14='Opciones Tratamiento'!$K$11,K14='Opciones Tratamiento'!$K$12,K14='Opciones Tratamiento'!$K$13),"Baja",IF(OR(K14='Opciones Tratamiento'!$K$4,K14='Opciones Tratamiento'!$K$5,K14='Opciones Tratamiento'!$K$6,K14='Opciones Tratamiento'!$K$7,K14='Opciones Tratamiento'!$K$8,K14='Opciones Tratamiento'!$K$9),"Media",IF(K14='Opciones Tratamiento'!$K$3,"Alta",IF(OR(K14='Opciones Tratamiento'!$K$2,K14='Opciones Tratamiento'!$K$17),"Muy Alta")))))</f>
        <v>Baja</v>
      </c>
      <c r="M14" s="126">
        <f>IF(L14="","",IF(L14="Muy Baja",0.2,IF(L14="Baja",0.4,IF(L14="Media",0.6,IF(L14="Alta",0.8,IF(L14="Muy Alta",1,))))))</f>
        <v>0.4</v>
      </c>
      <c r="N14" s="126" t="s">
        <v>139</v>
      </c>
      <c r="O14" s="126" t="str">
        <f ca="1">IF(NOT(ISERROR(MATCH(N14,'Tabla Impacto'!$B$221:$B$223,0))),'Tabla Impacto'!$F$223&amp;"Por favor no seleccionar los criterios de impacto(Afectación Económica o presupuestal y Pérdida Reputacional)",N14)</f>
        <v xml:space="preserve">     Afectación menor a 10 SMLMV .</v>
      </c>
      <c r="P14" s="126"/>
      <c r="Q14" s="126"/>
      <c r="R14" s="126"/>
      <c r="S14" s="126"/>
      <c r="T14" s="126"/>
      <c r="U14" s="126"/>
      <c r="V14" s="126"/>
      <c r="W14" s="126"/>
      <c r="X14" s="126"/>
      <c r="Y14" s="126"/>
      <c r="Z14" s="126"/>
      <c r="AA14" s="126"/>
      <c r="AB14" s="126"/>
      <c r="AC14" s="126"/>
      <c r="AD14" s="126"/>
      <c r="AE14" s="126"/>
      <c r="AF14" s="126"/>
      <c r="AG14" s="126"/>
      <c r="AH14" s="126"/>
      <c r="AI14" s="144" t="str">
        <f ca="1">IF(OR(D14='Opciones Tratamiento'!$H$2,D14='Opciones Tratamiento'!$H$4),IF(OR(O14='Tabla Impacto'!$C$11,O14='Tabla Impacto'!$D$11),"Leve",IF(OR(O14='Tabla Impacto'!$C$12,O14='Tabla Impacto'!$D$12),"Menor",IF(OR(O14='Tabla Impacto'!$C$13,O14='Tabla Impacto'!$D$13),"Moderado",IF(OR(O14='Tabla Impacto'!$C$14,O14='Tabla Impacto'!$D$14),"Mayor",IF(OR(O14='Tabla Impacto'!$C$15,O14='Tabla Impacto'!$D$15),"Catastrófico",""))))),IF(D14='Opciones Tratamiento'!$H$3,IF(COUNTIF('Mapa final'!P14:AH14,"Si")&lt;=5,"Moderado",IF(AND(COUNTIF('Mapa final'!P14:AH14,"Si")&gt;5,COUNTIF('Mapa final'!P14:AH14,"Si")&lt;=10),"Mayor",IF(COUNTIF('Mapa final'!P14:AH14,"Si")&gt;10,"Catastrófico","")))))</f>
        <v>Leve</v>
      </c>
      <c r="AJ14" s="126">
        <f ca="1">IF(AI14="","",IF(AI14="Leve",0.2,IF(AI14="Menor",0.4,IF(AI14="Moderado",0.6,IF(AI14="Mayor",0.8,IF(AI14="Catastrófico",1,))))))</f>
        <v>0.2</v>
      </c>
      <c r="AK14" s="145" t="str">
        <f ca="1">IF(OR(AND(L14="Muy Baja",AI14="Leve"),AND(L14="Muy Baja",AI14="Menor"),AND(L14="Baja",AI14="Leve")),"Bajo",IF(OR(AND(L14="Muy baja",AI14="Moderado"),AND(L14="Baja",AI14="Menor"),AND(L14="Baja",AI14="Moderado"),AND(L14="Media",AI14="Leve"),AND(L14="Media",AI14="Menor"),AND(L14="Media",AI14="Moderado"),AND(L14="Alta",AI14="Leve"),AND(L14="Alta",AI14="Menor")),"Moderado",IF(OR(AND(L14="Muy Baja",AI14="Mayor"),AND(L14="Baja",AI14="Mayor"),AND(L14="Media",AI14="Mayor"),AND(L14="Alta",AI14="Moderado"),AND(L14="Alta",AI14="Mayor"),AND(L14="Muy Alta",AI14="Leve"),AND(L14="Muy Alta",AI14="Menor"),AND(L14="Muy Alta",AI14="Moderado"),AND(L14="Muy Alta",AI14="Mayor")),"Alto",IF(OR(AND(L14="Muy Baja",AI14="Catastrófico"),AND(L14="Baja",AI14="Catastrófico"),AND(L14="Media",AI14="Catastrófico"),AND(L14="Alta",AI14="Catastrófico"),AND(L14="Muy Alta",AI14="Catastrófico")),"Extremo",""))))</f>
        <v>Bajo</v>
      </c>
      <c r="AL14" s="23">
        <v>1</v>
      </c>
      <c r="AM14" s="23"/>
      <c r="AN14" s="23" t="e">
        <f>VLOOKUP(AM14,'Opciones Tratamiento'!$M$2:$O$37,3,FALSE)</f>
        <v>#N/A</v>
      </c>
      <c r="AO14" s="24" t="e">
        <f>VLOOKUP(AM14,'Opciones Tratamiento'!$M$2:$O$37,2,FALSE)</f>
        <v>#N/A</v>
      </c>
      <c r="AP14" s="131" t="s">
        <v>411</v>
      </c>
      <c r="AQ14" s="23" t="str">
        <f t="shared" ref="AQ14" si="12">IF(OR(AR14="Preventivo",AR14="Detectivo"),"Probabilidad",IF(AR14="Correctivo","Impacto",""))</f>
        <v>Probabilidad</v>
      </c>
      <c r="AR14" s="25" t="s">
        <v>161</v>
      </c>
      <c r="AS14" s="25" t="s">
        <v>169</v>
      </c>
      <c r="AT14" s="26" t="str">
        <f t="shared" ref="AT14" si="13">IF(AND(AR14="Preventivo",AS14="Automático"),"50%",IF(AND(AR14="Preventivo",AS14="Manual"),"40%",IF(AND(AR14="Detectivo",AS14="Automático"),"40%",IF(AND(AR14="Detectivo",AS14="Manual"),"30%",IF(AND(AR14="Correctivo",AS14="Automático"),"35%",IF(AND(AR14="Correctivo",AS14="Manual"),"25%",""))))))</f>
        <v>40%</v>
      </c>
      <c r="AU14" s="25" t="s">
        <v>172</v>
      </c>
      <c r="AV14" s="25" t="s">
        <v>177</v>
      </c>
      <c r="AW14" s="25" t="s">
        <v>181</v>
      </c>
      <c r="AX14" s="27">
        <f>IFERROR(IF(AQ14="Probabilidad",(M14-(+M14*AT14)),IF(AQ14="Impacto",M14,"")),"")</f>
        <v>0.24</v>
      </c>
      <c r="AY14" s="28" t="str">
        <f t="shared" ref="AY14" si="14">IFERROR(IF(AX14="","",IF(AX14&lt;=0.2,"Muy Baja",IF(AX14&lt;=0.4,"Baja",IF(AX14&lt;=0.6,"Media",IF(AX14&lt;=0.8,"Alta","Muy Alta"))))),"")</f>
        <v>Baja</v>
      </c>
      <c r="AZ14" s="29">
        <f t="shared" ref="AZ14" si="15">+AX14</f>
        <v>0.24</v>
      </c>
      <c r="BA14" s="28" t="str">
        <f t="shared" ref="BA14" ca="1" si="16">IFERROR(IF(BB14="","",IF(BB14&lt;=0.2,"Leve",IF(BB14&lt;=0.4,"Menor",IF(BB14&lt;=0.6,"Moderado",IF(BB14&lt;=0.8,"Mayor","Catastrófico"))))),"")</f>
        <v>Leve</v>
      </c>
      <c r="BB14" s="29">
        <f ca="1">IFERROR(IF(AQ14="Impacto",(AJ14-(+AJ14*AT14)),IF(AQ14="Probabilidad",AJ14,"")),"")</f>
        <v>0.2</v>
      </c>
      <c r="BC14" s="30" t="str">
        <f t="shared" ref="BC14" ca="1" si="17">IFERROR(IF(OR(AND(AY14="Muy Baja",BA14="Leve"),AND(AY14="Muy Baja",BA14="Menor"),AND(AY14="Baja",BA14="Leve")),"Bajo",IF(OR(AND(AY14="Muy baja",BA14="Moderado"),AND(AY14="Baja",BA14="Menor"),AND(AY14="Baja",BA14="Moderado"),AND(AY14="Media",BA14="Leve"),AND(AY14="Media",BA14="Menor"),AND(AY14="Media",BA14="Moderado"),AND(AY14="Alta",BA14="Leve"),AND(AY14="Alta",BA14="Menor")),"Moderado",IF(OR(AND(AY14="Muy Baja",BA14="Mayor"),AND(AY14="Baja",BA14="Mayor"),AND(AY14="Media",BA14="Mayor"),AND(AY14="Alta",BA14="Moderado"),AND(AY14="Alta",BA14="Mayor"),AND(AY14="Muy Alta",BA14="Leve"),AND(AY14="Muy Alta",BA14="Menor"),AND(AY14="Muy Alta",BA14="Moderado"),AND(AY14="Muy Alta",BA14="Mayor")),"Alto",IF(OR(AND(AY14="Muy Baja",BA14="Catastrófico"),AND(AY14="Baja",BA14="Catastrófico"),AND(AY14="Media",BA14="Catastrófico"),AND(AY14="Alta",BA14="Catastrófico"),AND(AY14="Muy Alta",BA14="Catastrófico")),"Extremo","")))),"")</f>
        <v>Bajo</v>
      </c>
      <c r="BD14" s="31" t="s">
        <v>192</v>
      </c>
      <c r="BE14" s="32"/>
      <c r="BF14" s="23"/>
      <c r="BG14" s="33"/>
      <c r="BH14" s="33"/>
      <c r="BI14" s="32"/>
      <c r="BJ14" s="136"/>
      <c r="BK14" s="143"/>
      <c r="BL14" s="143"/>
      <c r="BM14" s="143"/>
      <c r="BN14" s="143"/>
      <c r="BO14" s="143"/>
      <c r="BP14" s="143"/>
      <c r="BQ14" s="143"/>
      <c r="BR14" s="143"/>
      <c r="BS14" s="143"/>
      <c r="BT14" s="143"/>
      <c r="BU14" s="143"/>
      <c r="BV14" s="143"/>
      <c r="BW14" s="143"/>
      <c r="BX14" s="143"/>
      <c r="BY14" s="143"/>
      <c r="BZ14" s="143"/>
      <c r="CA14" s="143"/>
      <c r="CB14" s="143"/>
      <c r="CC14" s="143"/>
      <c r="CD14" s="143"/>
    </row>
    <row r="15" spans="1:82" ht="79" customHeight="1" x14ac:dyDescent="0.15">
      <c r="A15" s="146">
        <v>4</v>
      </c>
      <c r="B15" s="147" t="s">
        <v>408</v>
      </c>
      <c r="C15" s="147" t="s">
        <v>393</v>
      </c>
      <c r="D15" s="147" t="s">
        <v>391</v>
      </c>
      <c r="E15" s="148"/>
      <c r="F15" s="147" t="s">
        <v>412</v>
      </c>
      <c r="G15" s="147" t="s">
        <v>413</v>
      </c>
      <c r="H15" s="148" t="str">
        <f>_xlfn.CONCAT("Posibilidad de efecto dañoso ",IF(C15='Opciones Tratamiento'!$E$2,"económica",IF(C15='Opciones Tratamiento'!$E$4,"económica y reputacional",LOWER(C15)))," por ",LOWER(F15), ", debido a ",LOWER(G15))</f>
        <v>Posibilidad de efecto dañoso sobre recursos públicos por inadecuada deducción de impuestos al contratista, debido a errores en la causación de la obligación presupuestal</v>
      </c>
      <c r="I15" s="147" t="s">
        <v>395</v>
      </c>
      <c r="J15" s="146" t="s">
        <v>224</v>
      </c>
      <c r="K15" s="146" t="s">
        <v>235</v>
      </c>
      <c r="L15" s="144" t="str">
        <f>IF(OR(K15='Opciones Tratamiento'!$K$14,K15='Opciones Tratamiento'!$K$15,K15='Opciones Tratamiento'!$K$16),"Muy Baja",IF(OR(K15='Opciones Tratamiento'!$K$10,K15='Opciones Tratamiento'!$K$11,K15='Opciones Tratamiento'!$K$12,K15='Opciones Tratamiento'!$K$13),"Baja",IF(OR(K15='Opciones Tratamiento'!$K$4,K15='Opciones Tratamiento'!$K$5,K15='Opciones Tratamiento'!$K$6,K15='Opciones Tratamiento'!$K$7,K15='Opciones Tratamiento'!$K$8,K15='Opciones Tratamiento'!$K$9),"Media",IF(K15='Opciones Tratamiento'!$K$3,"Alta",IF(OR(K15='Opciones Tratamiento'!$K$2,K15='Opciones Tratamiento'!$K$17),"Muy Alta")))))</f>
        <v>Media</v>
      </c>
      <c r="M15" s="126">
        <f>IF(L15="","",IF(L15="Muy Baja",0.2,IF(L15="Baja",0.4,IF(L15="Media",0.6,IF(L15="Alta",0.8,IF(L15="Muy Alta",1,))))))</f>
        <v>0.6</v>
      </c>
      <c r="N15" s="126" t="s">
        <v>139</v>
      </c>
      <c r="O15" s="126" t="str">
        <f ca="1">IF(NOT(ISERROR(MATCH(N15,'Tabla Impacto'!$B$221:$B$223,0))),'Tabla Impacto'!$F$223&amp;"Por favor no seleccionar los criterios de impacto(Afectación Económica o presupuestal y Pérdida Reputacional)",N15)</f>
        <v xml:space="preserve">     Afectación menor a 10 SMLMV .</v>
      </c>
      <c r="P15" s="126"/>
      <c r="Q15" s="126"/>
      <c r="R15" s="126"/>
      <c r="S15" s="126"/>
      <c r="T15" s="126"/>
      <c r="U15" s="126"/>
      <c r="V15" s="126"/>
      <c r="W15" s="126"/>
      <c r="X15" s="126"/>
      <c r="Y15" s="126"/>
      <c r="Z15" s="126"/>
      <c r="AA15" s="126"/>
      <c r="AB15" s="126"/>
      <c r="AC15" s="126"/>
      <c r="AD15" s="126"/>
      <c r="AE15" s="126"/>
      <c r="AF15" s="126"/>
      <c r="AG15" s="126"/>
      <c r="AH15" s="126"/>
      <c r="AI15" s="144" t="str">
        <f ca="1">IF(OR(D15='Opciones Tratamiento'!$H$2,D15='Opciones Tratamiento'!$H$4),IF(OR(O15='Tabla Impacto'!$C$11,O15='Tabla Impacto'!$D$11),"Leve",IF(OR(O15='Tabla Impacto'!$C$12,O15='Tabla Impacto'!$D$12),"Menor",IF(OR(O15='Tabla Impacto'!$C$13,O15='Tabla Impacto'!$D$13),"Moderado",IF(OR(O15='Tabla Impacto'!$C$14,O15='Tabla Impacto'!$D$14),"Mayor",IF(OR(O15='Tabla Impacto'!$C$15,O15='Tabla Impacto'!$D$15),"Catastrófico",""))))),IF(D15='Opciones Tratamiento'!$H$3,IF(COUNTIF('Mapa final'!P15:AH15,"Si")&lt;=5,"Moderado",IF(AND(COUNTIF('Mapa final'!P15:AH15,"Si")&gt;5,COUNTIF('Mapa final'!P15:AH15,"Si")&lt;=10),"Mayor",IF(COUNTIF('Mapa final'!P15:AH15,"Si")&gt;10,"Catastrófico","")))))</f>
        <v>Leve</v>
      </c>
      <c r="AJ15" s="126">
        <f ca="1">IF(AI15="","",IF(AI15="Leve",0.2,IF(AI15="Menor",0.4,IF(AI15="Moderado",0.6,IF(AI15="Mayor",0.8,IF(AI15="Catastrófico",1,))))))</f>
        <v>0.2</v>
      </c>
      <c r="AK15" s="145" t="str">
        <f ca="1">IF(OR(AND(L15="Muy Baja",AI15="Leve"),AND(L15="Muy Baja",AI15="Menor"),AND(L15="Baja",AI15="Leve")),"Bajo",IF(OR(AND(L15="Muy baja",AI15="Moderado"),AND(L15="Baja",AI15="Menor"),AND(L15="Baja",AI15="Moderado"),AND(L15="Media",AI15="Leve"),AND(L15="Media",AI15="Menor"),AND(L15="Media",AI15="Moderado"),AND(L15="Alta",AI15="Leve"),AND(L15="Alta",AI15="Menor")),"Moderado",IF(OR(AND(L15="Muy Baja",AI15="Mayor"),AND(L15="Baja",AI15="Mayor"),AND(L15="Media",AI15="Mayor"),AND(L15="Alta",AI15="Moderado"),AND(L15="Alta",AI15="Mayor"),AND(L15="Muy Alta",AI15="Leve"),AND(L15="Muy Alta",AI15="Menor"),AND(L15="Muy Alta",AI15="Moderado"),AND(L15="Muy Alta",AI15="Mayor")),"Alto",IF(OR(AND(L15="Muy Baja",AI15="Catastrófico"),AND(L15="Baja",AI15="Catastrófico"),AND(L15="Media",AI15="Catastrófico"),AND(L15="Alta",AI15="Catastrófico"),AND(L15="Muy Alta",AI15="Catastrófico")),"Extremo",""))))</f>
        <v>Moderado</v>
      </c>
      <c r="AL15" s="23">
        <v>1</v>
      </c>
      <c r="AM15" s="23"/>
      <c r="AN15" s="23" t="e">
        <f>VLOOKUP(AM15,'Opciones Tratamiento'!$M$2:$O$37,3,FALSE)</f>
        <v>#N/A</v>
      </c>
      <c r="AO15" s="24" t="e">
        <f>VLOOKUP(AM15,'Opciones Tratamiento'!$M$2:$O$37,2,FALSE)</f>
        <v>#N/A</v>
      </c>
      <c r="AP15" s="131" t="s">
        <v>414</v>
      </c>
      <c r="AQ15" s="23" t="str">
        <f t="shared" ref="AQ15:AQ28" si="18">IF(OR(AR15="Preventivo",AR15="Detectivo"),"Probabilidad",IF(AR15="Correctivo","Impacto",""))</f>
        <v>Probabilidad</v>
      </c>
      <c r="AR15" s="25" t="s">
        <v>161</v>
      </c>
      <c r="AS15" s="25" t="s">
        <v>169</v>
      </c>
      <c r="AT15" s="26" t="str">
        <f t="shared" ref="AT15:AT28" si="19">IF(AND(AR15="Preventivo",AS15="Automático"),"50%",IF(AND(AR15="Preventivo",AS15="Manual"),"40%",IF(AND(AR15="Detectivo",AS15="Automático"),"40%",IF(AND(AR15="Detectivo",AS15="Manual"),"30%",IF(AND(AR15="Correctivo",AS15="Automático"),"35%",IF(AND(AR15="Correctivo",AS15="Manual"),"25%",""))))))</f>
        <v>40%</v>
      </c>
      <c r="AU15" s="25" t="s">
        <v>172</v>
      </c>
      <c r="AV15" s="25" t="s">
        <v>177</v>
      </c>
      <c r="AW15" s="25" t="s">
        <v>181</v>
      </c>
      <c r="AX15" s="27">
        <f>IFERROR(IF(AQ15="Probabilidad",(M15-(+M15*AT15)),IF(AQ15="Impacto",M15,"")),"")</f>
        <v>0.36</v>
      </c>
      <c r="AY15" s="28" t="str">
        <f t="shared" ref="AY15:AY35" si="20">IFERROR(IF(AX15="","",IF(AX15&lt;=0.2,"Muy Baja",IF(AX15&lt;=0.4,"Baja",IF(AX15&lt;=0.6,"Media",IF(AX15&lt;=0.8,"Alta","Muy Alta"))))),"")</f>
        <v>Baja</v>
      </c>
      <c r="AZ15" s="29">
        <f t="shared" ref="AZ15:AZ35" si="21">+AX15</f>
        <v>0.36</v>
      </c>
      <c r="BA15" s="28" t="str">
        <f t="shared" ref="BA15:BA35" ca="1" si="22">IFERROR(IF(BB15="","",IF(BB15&lt;=0.2,"Leve",IF(BB15&lt;=0.4,"Menor",IF(BB15&lt;=0.6,"Moderado",IF(BB15&lt;=0.8,"Mayor","Catastrófico"))))),"")</f>
        <v>Leve</v>
      </c>
      <c r="BB15" s="29">
        <f ca="1">IFERROR(IF(AQ15="Impacto",(AJ15-(+AJ15*AT15)),IF(AQ15="Probabilidad",AJ15,"")),"")</f>
        <v>0.2</v>
      </c>
      <c r="BC15" s="30" t="str">
        <f t="shared" ref="BC15:BC35" ca="1" si="23">IFERROR(IF(OR(AND(AY15="Muy Baja",BA15="Leve"),AND(AY15="Muy Baja",BA15="Menor"),AND(AY15="Baja",BA15="Leve")),"Bajo",IF(OR(AND(AY15="Muy baja",BA15="Moderado"),AND(AY15="Baja",BA15="Menor"),AND(AY15="Baja",BA15="Moderado"),AND(AY15="Media",BA15="Leve"),AND(AY15="Media",BA15="Menor"),AND(AY15="Media",BA15="Moderado"),AND(AY15="Alta",BA15="Leve"),AND(AY15="Alta",BA15="Menor")),"Moderado",IF(OR(AND(AY15="Muy Baja",BA15="Mayor"),AND(AY15="Baja",BA15="Mayor"),AND(AY15="Media",BA15="Mayor"),AND(AY15="Alta",BA15="Moderado"),AND(AY15="Alta",BA15="Mayor"),AND(AY15="Muy Alta",BA15="Leve"),AND(AY15="Muy Alta",BA15="Menor"),AND(AY15="Muy Alta",BA15="Moderado"),AND(AY15="Muy Alta",BA15="Mayor")),"Alto",IF(OR(AND(AY15="Muy Baja",BA15="Catastrófico"),AND(AY15="Baja",BA15="Catastrófico"),AND(AY15="Media",BA15="Catastrófico"),AND(AY15="Alta",BA15="Catastrófico"),AND(AY15="Muy Alta",BA15="Catastrófico")),"Extremo","")))),"")</f>
        <v>Bajo</v>
      </c>
      <c r="BD15" s="31" t="s">
        <v>192</v>
      </c>
      <c r="BE15" s="32"/>
      <c r="BF15" s="23"/>
      <c r="BG15" s="33"/>
      <c r="BH15" s="33"/>
      <c r="BI15" s="32"/>
      <c r="BJ15" s="136"/>
      <c r="BK15" s="143"/>
      <c r="BL15" s="143"/>
      <c r="BM15" s="143"/>
      <c r="BN15" s="143"/>
      <c r="BO15" s="143"/>
      <c r="BP15" s="143"/>
      <c r="BQ15" s="143"/>
      <c r="BR15" s="143"/>
      <c r="BS15" s="143"/>
      <c r="BT15" s="143"/>
      <c r="BU15" s="143"/>
      <c r="BV15" s="143"/>
      <c r="BW15" s="143"/>
      <c r="BX15" s="143"/>
      <c r="BY15" s="143"/>
      <c r="BZ15" s="143"/>
      <c r="CA15" s="143"/>
      <c r="CB15" s="143"/>
      <c r="CC15" s="143"/>
      <c r="CD15" s="143"/>
    </row>
    <row r="16" spans="1:82" ht="47" customHeight="1" x14ac:dyDescent="0.15">
      <c r="A16" s="185">
        <v>5</v>
      </c>
      <c r="B16" s="190" t="s">
        <v>415</v>
      </c>
      <c r="C16" s="190" t="s">
        <v>392</v>
      </c>
      <c r="D16" s="190" t="s">
        <v>391</v>
      </c>
      <c r="E16" s="192"/>
      <c r="F16" s="190" t="s">
        <v>416</v>
      </c>
      <c r="G16" s="190" t="s">
        <v>417</v>
      </c>
      <c r="H16" s="192" t="str">
        <f>_xlfn.CONCAT("Posibilidad de efecto dañoso ",IF(C16='[1]Opciones Tratamiento'!$E$2,"económica",IF(C16='[1]Opciones Tratamiento'!$E$4,"económica y reputacional",LOWER(C16)))," por ",LOWER(F16), ", debido a ",LOWER(G16))</f>
        <v xml:space="preserve">Posibilidad de efecto dañoso sobre bien público por  pérdida, extravío, hurto, robo o declaratoria de bienes faltantes pertenecientes a la entidad, debido a debilidades en los controles de ingreso y salida de bienes </v>
      </c>
      <c r="I16" s="190" t="s">
        <v>395</v>
      </c>
      <c r="J16" s="185" t="s">
        <v>224</v>
      </c>
      <c r="K16" s="185" t="s">
        <v>251</v>
      </c>
      <c r="L16" s="187" t="str">
        <f>IF(OR(K16='[1]Opciones Tratamiento'!$K$14,K16='[1]Opciones Tratamiento'!$K$15,K16='[1]Opciones Tratamiento'!$K$16),"Muy Baja",IF(OR(K16='[1]Opciones Tratamiento'!$K$10,K16='[1]Opciones Tratamiento'!$K$11,K16='[1]Opciones Tratamiento'!$K$12,K16='[1]Opciones Tratamiento'!$K$13),"Baja",IF(OR(K16='[1]Opciones Tratamiento'!$K$4,K16='[1]Opciones Tratamiento'!$K$5,K16='[1]Opciones Tratamiento'!$K$6,K16='[1]Opciones Tratamiento'!$K$7,K16='[1]Opciones Tratamiento'!$K$8,K16='[1]Opciones Tratamiento'!$K$9),"Media",IF(K16='[1]Opciones Tratamiento'!$K$3,"Alta",IF(OR(K16='[1]Opciones Tratamiento'!$K$2,K16='[1]Opciones Tratamiento'!$K$17),"Muy Alta")))))</f>
        <v>Muy Alta</v>
      </c>
      <c r="M16" s="188">
        <f>IF(L16="","",IF(L16="Muy Baja",0.2,IF(L16="Baja",0.4,IF(L16="Media",0.6,IF(L16="Alta",0.8,IF(L16="Muy Alta",1,))))))</f>
        <v>1</v>
      </c>
      <c r="N16" s="188" t="s">
        <v>139</v>
      </c>
      <c r="O16" s="188" t="str">
        <f ca="1">IF(NOT(ISERROR(MATCH(N16,'[1]Tabla Impacto'!$B$221:$B$223,0))),'[1]Tabla Impacto'!$F$223&amp;"Por favor no seleccionar los criterios de impacto(Afectación Económica o presupuestal y Pérdida Reputacional)",N16)</f>
        <v xml:space="preserve">     Afectación menor a 10 SMLMV .</v>
      </c>
      <c r="P16" s="126"/>
      <c r="Q16" s="126"/>
      <c r="R16" s="126"/>
      <c r="S16" s="126"/>
      <c r="T16" s="126"/>
      <c r="U16" s="126"/>
      <c r="V16" s="126"/>
      <c r="W16" s="126"/>
      <c r="X16" s="126"/>
      <c r="Y16" s="126"/>
      <c r="Z16" s="126"/>
      <c r="AA16" s="126"/>
      <c r="AB16" s="126"/>
      <c r="AC16" s="126"/>
      <c r="AD16" s="126"/>
      <c r="AE16" s="126"/>
      <c r="AF16" s="126"/>
      <c r="AG16" s="126"/>
      <c r="AH16" s="126"/>
      <c r="AI16" s="187" t="str">
        <f ca="1">IF(OR(D16='[1]Opciones Tratamiento'!$H$2,D16='[1]Opciones Tratamiento'!$H$4),IF(OR(O16='[1]Tabla Impacto'!$C$11,O16='[1]Tabla Impacto'!$D$11),"Leve",IF(OR(O16='[1]Tabla Impacto'!$C$12,O16='[1]Tabla Impacto'!$D$12),"Menor",IF(OR(O16='[1]Tabla Impacto'!$C$13,O16='[1]Tabla Impacto'!$D$13),"Moderado",IF(OR(O16='[1]Tabla Impacto'!$C$14,O16='[1]Tabla Impacto'!$D$14),"Mayor",IF(OR(O16='[1]Tabla Impacto'!$C$15,O16='[1]Tabla Impacto'!$D$15),"Catastrófico",""))))),IF(D16='[1]Opciones Tratamiento'!$H$3,IF(COUNTIF('[1]Mapa final'!P16:AH16,"Si")&lt;=5,"Moderado",IF(AND(COUNTIF('[1]Mapa final'!P16:AH16,"Si")&gt;5,COUNTIF('[1]Mapa final'!P16:AH16,"Si")&lt;=10),"Mayor",IF(COUNTIF('[1]Mapa final'!P16:AH16,"Si")&gt;10,"Catastrófico","")))))</f>
        <v>Leve</v>
      </c>
      <c r="AJ16" s="188">
        <f ca="1">IF(AI16="","",IF(AI16="Leve",0.2,IF(AI16="Menor",0.4,IF(AI16="Moderado",0.6,IF(AI16="Mayor",0.8,IF(AI16="Catastrófico",1,))))))</f>
        <v>0.2</v>
      </c>
      <c r="AK16" s="189" t="str">
        <f ca="1">IF(OR(AND(L16="Muy Baja",AI16="Leve"),AND(L16="Muy Baja",AI16="Menor"),AND(L16="Baja",AI16="Leve")),"Bajo",IF(OR(AND(L16="Muy baja",AI16="Moderado"),AND(L16="Baja",AI16="Menor"),AND(L16="Baja",AI16="Moderado"),AND(L16="Media",AI16="Leve"),AND(L16="Media",AI16="Menor"),AND(L16="Media",AI16="Moderado"),AND(L16="Alta",AI16="Leve"),AND(L16="Alta",AI16="Menor")),"Moderado",IF(OR(AND(L16="Muy Baja",AI16="Mayor"),AND(L16="Baja",AI16="Mayor"),AND(L16="Media",AI16="Mayor"),AND(L16="Alta",AI16="Moderado"),AND(L16="Alta",AI16="Mayor"),AND(L16="Muy Alta",AI16="Leve"),AND(L16="Muy Alta",AI16="Menor"),AND(L16="Muy Alta",AI16="Moderado"),AND(L16="Muy Alta",AI16="Mayor")),"Alto",IF(OR(AND(L16="Muy Baja",AI16="Catastrófico"),AND(L16="Baja",AI16="Catastrófico"),AND(L16="Media",AI16="Catastrófico"),AND(L16="Alta",AI16="Catastrófico"),AND(L16="Muy Alta",AI16="Catastrófico")),"Extremo",""))))</f>
        <v>Alto</v>
      </c>
      <c r="AL16" s="23">
        <v>1</v>
      </c>
      <c r="AM16" s="23"/>
      <c r="AN16" s="23" t="e">
        <f>VLOOKUP(AM16,'[1]Opciones Tratamiento'!$M$2:$O$37,3,FALSE)</f>
        <v>#N/A</v>
      </c>
      <c r="AO16" s="24" t="e">
        <f>VLOOKUP(AM16,'[1]Opciones Tratamiento'!$M$2:$O$37,2,FALSE)</f>
        <v>#N/A</v>
      </c>
      <c r="AP16" s="131" t="s">
        <v>418</v>
      </c>
      <c r="AQ16" s="23" t="str">
        <f t="shared" si="18"/>
        <v>Probabilidad</v>
      </c>
      <c r="AR16" s="25" t="s">
        <v>161</v>
      </c>
      <c r="AS16" s="25" t="s">
        <v>169</v>
      </c>
      <c r="AT16" s="26" t="str">
        <f t="shared" si="19"/>
        <v>40%</v>
      </c>
      <c r="AU16" s="25" t="s">
        <v>172</v>
      </c>
      <c r="AV16" s="25" t="s">
        <v>177</v>
      </c>
      <c r="AW16" s="25" t="s">
        <v>181</v>
      </c>
      <c r="AX16" s="27">
        <f>IFERROR(IF(AQ16="Probabilidad",(M16-(+M16*AT16)),IF(AQ16="Impacto",M16,"")),"")</f>
        <v>0.6</v>
      </c>
      <c r="AY16" s="28" t="str">
        <f t="shared" si="20"/>
        <v>Media</v>
      </c>
      <c r="AZ16" s="29">
        <f t="shared" si="21"/>
        <v>0.6</v>
      </c>
      <c r="BA16" s="28" t="str">
        <f t="shared" ca="1" si="22"/>
        <v>Leve</v>
      </c>
      <c r="BB16" s="29">
        <f ca="1">IFERROR(IF(AQ16="Impacto",(AJ16-(+AJ16*AT16)),IF(AQ16="Probabilidad",AJ16,"")),"")</f>
        <v>0.2</v>
      </c>
      <c r="BC16" s="30" t="str">
        <f t="shared" ca="1" si="23"/>
        <v>Moderado</v>
      </c>
      <c r="BD16" s="31" t="s">
        <v>192</v>
      </c>
      <c r="BE16" s="32"/>
      <c r="BF16" s="23"/>
      <c r="BG16" s="33"/>
      <c r="BH16" s="33"/>
      <c r="BI16" s="32"/>
      <c r="BJ16" s="136"/>
      <c r="BK16" s="142"/>
      <c r="BL16" s="142"/>
      <c r="BM16" s="142"/>
      <c r="BN16" s="142"/>
      <c r="BO16" s="142"/>
      <c r="BP16" s="142"/>
      <c r="BQ16" s="142"/>
      <c r="BR16" s="142"/>
      <c r="BS16" s="142"/>
      <c r="BT16" s="142"/>
      <c r="BU16" s="142"/>
      <c r="BV16" s="142"/>
      <c r="BW16" s="142"/>
      <c r="BX16" s="142"/>
      <c r="BY16" s="142"/>
      <c r="BZ16" s="142"/>
      <c r="CA16" s="142"/>
      <c r="CB16" s="142"/>
      <c r="CC16" s="142"/>
      <c r="CD16" s="142"/>
    </row>
    <row r="17" spans="1:82" ht="47" customHeight="1" x14ac:dyDescent="0.15">
      <c r="A17" s="186"/>
      <c r="B17" s="191"/>
      <c r="C17" s="191"/>
      <c r="D17" s="191"/>
      <c r="E17" s="186"/>
      <c r="F17" s="191"/>
      <c r="G17" s="191"/>
      <c r="H17" s="186"/>
      <c r="I17" s="191"/>
      <c r="J17" s="186"/>
      <c r="K17" s="186"/>
      <c r="L17" s="186"/>
      <c r="M17" s="186"/>
      <c r="N17" s="186"/>
      <c r="O17" s="186"/>
      <c r="P17" s="126"/>
      <c r="Q17" s="126"/>
      <c r="R17" s="126"/>
      <c r="S17" s="126"/>
      <c r="T17" s="126"/>
      <c r="U17" s="126"/>
      <c r="V17" s="126"/>
      <c r="W17" s="126"/>
      <c r="X17" s="126"/>
      <c r="Y17" s="126"/>
      <c r="Z17" s="126"/>
      <c r="AA17" s="126"/>
      <c r="AB17" s="126"/>
      <c r="AC17" s="126"/>
      <c r="AD17" s="126"/>
      <c r="AE17" s="126"/>
      <c r="AF17" s="126"/>
      <c r="AG17" s="126"/>
      <c r="AH17" s="126"/>
      <c r="AI17" s="186"/>
      <c r="AJ17" s="186"/>
      <c r="AK17" s="186"/>
      <c r="AL17" s="23">
        <v>2</v>
      </c>
      <c r="AM17" s="23"/>
      <c r="AN17" s="23" t="e">
        <f>VLOOKUP(AM17,'[1]Opciones Tratamiento'!$M$2:$O$37,3,FALSE)</f>
        <v>#N/A</v>
      </c>
      <c r="AO17" s="24" t="e">
        <f>VLOOKUP(AM17,'[1]Opciones Tratamiento'!$M$2:$O$37,2,FALSE)</f>
        <v>#N/A</v>
      </c>
      <c r="AP17" s="131" t="s">
        <v>419</v>
      </c>
      <c r="AQ17" s="23" t="str">
        <f t="shared" si="18"/>
        <v>Probabilidad</v>
      </c>
      <c r="AR17" s="25" t="s">
        <v>163</v>
      </c>
      <c r="AS17" s="25" t="s">
        <v>169</v>
      </c>
      <c r="AT17" s="26" t="str">
        <f t="shared" si="19"/>
        <v>30%</v>
      </c>
      <c r="AU17" s="25" t="s">
        <v>172</v>
      </c>
      <c r="AV17" s="25" t="s">
        <v>177</v>
      </c>
      <c r="AW17" s="25" t="s">
        <v>181</v>
      </c>
      <c r="AX17" s="27">
        <f>IFERROR(IF(AND(AQ16="Probabilidad",AQ17="Probabilidad"),(AZ16-(+AZ16*AT17)),IF(AQ17="Probabilidad",(M16-(+M16*AT17)),IF(AQ17="Impacto",AZ16,""))),"")</f>
        <v>0.42</v>
      </c>
      <c r="AY17" s="28" t="str">
        <f t="shared" si="20"/>
        <v>Media</v>
      </c>
      <c r="AZ17" s="29">
        <f t="shared" si="21"/>
        <v>0.42</v>
      </c>
      <c r="BA17" s="28" t="str">
        <f t="shared" ca="1" si="22"/>
        <v>Leve</v>
      </c>
      <c r="BB17" s="29">
        <f ca="1">IFERROR(IF(AND(AQ16="Impacto",AQ17="Impacto"),(BB16-(+BB16*AT17)),IF(AQ17="Impacto",($AJ$7-(+$AJ$7*AT17)),IF(AQ17="Probabilidad",BB16,""))),"")</f>
        <v>0.2</v>
      </c>
      <c r="BC17" s="30" t="str">
        <f t="shared" ca="1" si="23"/>
        <v>Moderado</v>
      </c>
      <c r="BD17" s="31" t="s">
        <v>192</v>
      </c>
      <c r="BE17" s="32"/>
      <c r="BF17" s="23"/>
      <c r="BG17" s="33"/>
      <c r="BH17" s="33"/>
      <c r="BI17" s="32"/>
      <c r="BJ17" s="136"/>
      <c r="BK17" s="139"/>
      <c r="BL17" s="139"/>
      <c r="BM17" s="139"/>
      <c r="BN17" s="139"/>
      <c r="BO17" s="139"/>
      <c r="BP17" s="139"/>
      <c r="BQ17" s="139"/>
      <c r="BR17" s="139"/>
      <c r="BS17" s="139"/>
      <c r="BT17" s="139"/>
      <c r="BU17" s="139"/>
      <c r="BV17" s="139"/>
      <c r="BW17" s="139"/>
      <c r="BX17" s="139"/>
      <c r="BY17" s="139"/>
      <c r="BZ17" s="139"/>
      <c r="CA17" s="139"/>
      <c r="CB17" s="139"/>
      <c r="CC17" s="139"/>
      <c r="CD17" s="139"/>
    </row>
    <row r="18" spans="1:82" ht="47" customHeight="1" x14ac:dyDescent="0.15">
      <c r="A18" s="186"/>
      <c r="B18" s="191"/>
      <c r="C18" s="191"/>
      <c r="D18" s="191"/>
      <c r="E18" s="186"/>
      <c r="F18" s="191"/>
      <c r="G18" s="191"/>
      <c r="H18" s="186"/>
      <c r="I18" s="191"/>
      <c r="J18" s="186"/>
      <c r="K18" s="186"/>
      <c r="L18" s="186"/>
      <c r="M18" s="186"/>
      <c r="N18" s="186"/>
      <c r="O18" s="186"/>
      <c r="P18" s="126"/>
      <c r="Q18" s="126"/>
      <c r="R18" s="126"/>
      <c r="S18" s="126"/>
      <c r="T18" s="126"/>
      <c r="U18" s="126"/>
      <c r="V18" s="126"/>
      <c r="W18" s="126"/>
      <c r="X18" s="126"/>
      <c r="Y18" s="126"/>
      <c r="Z18" s="126"/>
      <c r="AA18" s="126"/>
      <c r="AB18" s="126"/>
      <c r="AC18" s="126"/>
      <c r="AD18" s="126"/>
      <c r="AE18" s="126"/>
      <c r="AF18" s="126"/>
      <c r="AG18" s="126"/>
      <c r="AH18" s="126"/>
      <c r="AI18" s="186"/>
      <c r="AJ18" s="186"/>
      <c r="AK18" s="186"/>
      <c r="AL18" s="23">
        <v>3</v>
      </c>
      <c r="AM18" s="23"/>
      <c r="AN18" s="23" t="e">
        <f>VLOOKUP(AM18,'[1]Opciones Tratamiento'!$M$2:$O$37,3,FALSE)</f>
        <v>#N/A</v>
      </c>
      <c r="AO18" s="24" t="e">
        <f>VLOOKUP(AM18,'[1]Opciones Tratamiento'!$M$2:$O$37,2,FALSE)</f>
        <v>#N/A</v>
      </c>
      <c r="AP18" s="131" t="s">
        <v>420</v>
      </c>
      <c r="AQ18" s="23" t="str">
        <f t="shared" si="18"/>
        <v>Impacto</v>
      </c>
      <c r="AR18" s="25" t="s">
        <v>165</v>
      </c>
      <c r="AS18" s="25" t="s">
        <v>169</v>
      </c>
      <c r="AT18" s="26" t="str">
        <f t="shared" si="19"/>
        <v>25%</v>
      </c>
      <c r="AU18" s="25" t="s">
        <v>172</v>
      </c>
      <c r="AV18" s="25" t="s">
        <v>177</v>
      </c>
      <c r="AW18" s="25" t="s">
        <v>181</v>
      </c>
      <c r="AX18" s="27">
        <f>IFERROR(IF(AND(AQ17="Probabilidad",AQ18="Probabilidad"),(AZ17-(+AZ17*AT18)),IF(AND(AQ17="Impacto",AQ18="Probabilidad"),(AZ16-(+AZ16*AT18)),IF(AQ18="Impacto",AZ17,""))),"")</f>
        <v>0.42</v>
      </c>
      <c r="AY18" s="28" t="str">
        <f t="shared" si="20"/>
        <v>Media</v>
      </c>
      <c r="AZ18" s="29">
        <f t="shared" si="21"/>
        <v>0.42</v>
      </c>
      <c r="BA18" s="28" t="str">
        <f t="shared" ca="1" si="22"/>
        <v>Leve</v>
      </c>
      <c r="BB18" s="29">
        <f ca="1">IFERROR(IF(AND(AQ17="Impacto",AQ18="Impacto"),(BB17-(+BB17*AT18)),IF(AND(AQ17="Probabilidad",AQ18="Impacto"),(BB16-(+BB16*AT18)),IF(AQ18="Probabilidad",BB17,""))),"")</f>
        <v>0.15000000000000002</v>
      </c>
      <c r="BC18" s="30" t="str">
        <f t="shared" ca="1" si="23"/>
        <v>Moderado</v>
      </c>
      <c r="BD18" s="31" t="s">
        <v>186</v>
      </c>
      <c r="BE18" s="32"/>
      <c r="BF18" s="23"/>
      <c r="BG18" s="33"/>
      <c r="BH18" s="33"/>
      <c r="BI18" s="32"/>
      <c r="BJ18" s="136"/>
      <c r="BK18" s="139"/>
      <c r="BL18" s="139"/>
      <c r="BM18" s="139"/>
      <c r="BN18" s="139"/>
      <c r="BO18" s="139"/>
      <c r="BP18" s="139"/>
      <c r="BQ18" s="139"/>
      <c r="BR18" s="139"/>
      <c r="BS18" s="139"/>
      <c r="BT18" s="139"/>
      <c r="BU18" s="139"/>
      <c r="BV18" s="139"/>
      <c r="BW18" s="139"/>
      <c r="BX18" s="139"/>
      <c r="BY18" s="139"/>
      <c r="BZ18" s="139"/>
      <c r="CA18" s="139"/>
      <c r="CB18" s="139"/>
      <c r="CC18" s="139"/>
      <c r="CD18" s="139"/>
    </row>
    <row r="19" spans="1:82" ht="47" customHeight="1" x14ac:dyDescent="0.15">
      <c r="A19" s="185">
        <v>6</v>
      </c>
      <c r="B19" s="190" t="s">
        <v>415</v>
      </c>
      <c r="C19" s="190" t="s">
        <v>392</v>
      </c>
      <c r="D19" s="190" t="s">
        <v>391</v>
      </c>
      <c r="E19" s="192"/>
      <c r="F19" s="190" t="s">
        <v>421</v>
      </c>
      <c r="G19" s="190" t="s">
        <v>422</v>
      </c>
      <c r="H19" s="192" t="str">
        <f>_xlfn.CONCAT("Posibilidad de efecto dañoso ",IF(C19='[1]Opciones Tratamiento'!$E$2,"económica",IF(C19='[1]Opciones Tratamiento'!$E$4,"económica y reputacional",LOWER(C19)))," por ",LOWER(F19), ", debido a ",LOWER(G19))</f>
        <v>Posibilidad de efecto dañoso sobre bien público por daño en bienes muebles de propiedad de la entidad, debido a no asegurar buenas prácticas de almacenamiento`
baja cultura de cuidado de los bienes</v>
      </c>
      <c r="I19" s="190" t="s">
        <v>395</v>
      </c>
      <c r="J19" s="185" t="s">
        <v>225</v>
      </c>
      <c r="K19" s="185" t="s">
        <v>251</v>
      </c>
      <c r="L19" s="187" t="str">
        <f>IF(OR(K19='[1]Opciones Tratamiento'!$K$14,K19='[1]Opciones Tratamiento'!$K$15,K19='[1]Opciones Tratamiento'!$K$16),"Muy Baja",IF(OR(K19='[1]Opciones Tratamiento'!$K$10,K19='[1]Opciones Tratamiento'!$K$11,K19='[1]Opciones Tratamiento'!$K$12,K19='[1]Opciones Tratamiento'!$K$13),"Baja",IF(OR(K19='[1]Opciones Tratamiento'!$K$4,K19='[1]Opciones Tratamiento'!$K$5,K19='[1]Opciones Tratamiento'!$K$6,K19='[1]Opciones Tratamiento'!$K$7,K19='[1]Opciones Tratamiento'!$K$8,K19='[1]Opciones Tratamiento'!$K$9),"Media",IF(K19='[1]Opciones Tratamiento'!$K$3,"Alta",IF(OR(K19='[1]Opciones Tratamiento'!$K$2,K19='[1]Opciones Tratamiento'!$K$17),"Muy Alta")))))</f>
        <v>Muy Alta</v>
      </c>
      <c r="M19" s="188">
        <f>IF(L19="","",IF(L19="Muy Baja",0.2,IF(L19="Baja",0.4,IF(L19="Media",0.6,IF(L19="Alta",0.8,IF(L19="Muy Alta",1,))))))</f>
        <v>1</v>
      </c>
      <c r="N19" s="188" t="s">
        <v>139</v>
      </c>
      <c r="O19" s="188" t="str">
        <f ca="1">IF(NOT(ISERROR(MATCH(N19,'[1]Tabla Impacto'!$B$221:$B$223,0))),'[1]Tabla Impacto'!$F$223&amp;"Por favor no seleccionar los criterios de impacto(Afectación Económica o presupuestal y Pérdida Reputacional)",N19)</f>
        <v xml:space="preserve">     Afectación menor a 10 SMLMV .</v>
      </c>
      <c r="P19" s="126"/>
      <c r="Q19" s="126"/>
      <c r="R19" s="126"/>
      <c r="S19" s="126"/>
      <c r="T19" s="126"/>
      <c r="U19" s="126"/>
      <c r="V19" s="126"/>
      <c r="W19" s="126"/>
      <c r="X19" s="126"/>
      <c r="Y19" s="126"/>
      <c r="Z19" s="126"/>
      <c r="AA19" s="126"/>
      <c r="AB19" s="126"/>
      <c r="AC19" s="126"/>
      <c r="AD19" s="126"/>
      <c r="AE19" s="126"/>
      <c r="AF19" s="126"/>
      <c r="AG19" s="126"/>
      <c r="AH19" s="126"/>
      <c r="AI19" s="187" t="str">
        <f ca="1">IF(OR(D19='[1]Opciones Tratamiento'!$H$2,D19='[1]Opciones Tratamiento'!$H$4),IF(OR(O19='[1]Tabla Impacto'!$C$11,O19='[1]Tabla Impacto'!$D$11),"Leve",IF(OR(O19='[1]Tabla Impacto'!$C$12,O19='[1]Tabla Impacto'!$D$12),"Menor",IF(OR(O19='[1]Tabla Impacto'!$C$13,O19='[1]Tabla Impacto'!$D$13),"Moderado",IF(OR(O19='[1]Tabla Impacto'!$C$14,O19='[1]Tabla Impacto'!$D$14),"Mayor",IF(OR(O19='[1]Tabla Impacto'!$C$15,O19='[1]Tabla Impacto'!$D$15),"Catastrófico",""))))),IF(D19='[1]Opciones Tratamiento'!$H$3,IF(COUNTIF('[1]Mapa final'!P19:AH19,"Si")&lt;=5,"Moderado",IF(AND(COUNTIF('[1]Mapa final'!P19:AH19,"Si")&gt;5,COUNTIF('[1]Mapa final'!P19:AH19,"Si")&lt;=10),"Mayor",IF(COUNTIF('[1]Mapa final'!P19:AH19,"Si")&gt;10,"Catastrófico","")))))</f>
        <v>Leve</v>
      </c>
      <c r="AJ19" s="188">
        <f ca="1">IF(AI19="","",IF(AI19="Leve",0.2,IF(AI19="Menor",0.4,IF(AI19="Moderado",0.6,IF(AI19="Mayor",0.8,IF(AI19="Catastrófico",1,))))))</f>
        <v>0.2</v>
      </c>
      <c r="AK19" s="189" t="str">
        <f ca="1">IF(OR(AND(L19="Muy Baja",AI19="Leve"),AND(L19="Muy Baja",AI19="Menor"),AND(L19="Baja",AI19="Leve")),"Bajo",IF(OR(AND(L19="Muy baja",AI19="Moderado"),AND(L19="Baja",AI19="Menor"),AND(L19="Baja",AI19="Moderado"),AND(L19="Media",AI19="Leve"),AND(L19="Media",AI19="Menor"),AND(L19="Media",AI19="Moderado"),AND(L19="Alta",AI19="Leve"),AND(L19="Alta",AI19="Menor")),"Moderado",IF(OR(AND(L19="Muy Baja",AI19="Mayor"),AND(L19="Baja",AI19="Mayor"),AND(L19="Media",AI19="Mayor"),AND(L19="Alta",AI19="Moderado"),AND(L19="Alta",AI19="Mayor"),AND(L19="Muy Alta",AI19="Leve"),AND(L19="Muy Alta",AI19="Menor"),AND(L19="Muy Alta",AI19="Moderado"),AND(L19="Muy Alta",AI19="Mayor")),"Alto",IF(OR(AND(L19="Muy Baja",AI19="Catastrófico"),AND(L19="Baja",AI19="Catastrófico"),AND(L19="Media",AI19="Catastrófico"),AND(L19="Alta",AI19="Catastrófico"),AND(L19="Muy Alta",AI19="Catastrófico")),"Extremo",""))))</f>
        <v>Alto</v>
      </c>
      <c r="AL19" s="23">
        <v>1</v>
      </c>
      <c r="AM19" s="23"/>
      <c r="AN19" s="23" t="e">
        <f>VLOOKUP(AM19,'[1]Opciones Tratamiento'!$M$2:$O$37,3,FALSE)</f>
        <v>#N/A</v>
      </c>
      <c r="AO19" s="24" t="e">
        <f>VLOOKUP(AM19,'[1]Opciones Tratamiento'!$M$2:$O$37,2,FALSE)</f>
        <v>#N/A</v>
      </c>
      <c r="AP19" s="131" t="s">
        <v>423</v>
      </c>
      <c r="AQ19" s="23" t="str">
        <f t="shared" si="18"/>
        <v>Probabilidad</v>
      </c>
      <c r="AR19" s="25" t="s">
        <v>161</v>
      </c>
      <c r="AS19" s="25" t="s">
        <v>169</v>
      </c>
      <c r="AT19" s="26" t="str">
        <f t="shared" si="19"/>
        <v>40%</v>
      </c>
      <c r="AU19" s="25" t="s">
        <v>172</v>
      </c>
      <c r="AV19" s="25" t="s">
        <v>177</v>
      </c>
      <c r="AW19" s="25" t="s">
        <v>181</v>
      </c>
      <c r="AX19" s="27">
        <f>IFERROR(IF(AQ19="Probabilidad",(M19-(+M19*AT19)),IF(AQ19="Impacto",M19,"")),"")</f>
        <v>0.6</v>
      </c>
      <c r="AY19" s="28" t="str">
        <f t="shared" si="20"/>
        <v>Media</v>
      </c>
      <c r="AZ19" s="29">
        <f t="shared" si="21"/>
        <v>0.6</v>
      </c>
      <c r="BA19" s="28" t="str">
        <f t="shared" ca="1" si="22"/>
        <v>Leve</v>
      </c>
      <c r="BB19" s="29">
        <f ca="1">IFERROR(IF(AQ19="Impacto",(AJ19-(+AJ19*AT19)),IF(AQ19="Probabilidad",AJ19,"")),"")</f>
        <v>0.2</v>
      </c>
      <c r="BC19" s="30" t="str">
        <f t="shared" ca="1" si="23"/>
        <v>Moderado</v>
      </c>
      <c r="BD19" s="31" t="s">
        <v>192</v>
      </c>
      <c r="BE19" s="32"/>
      <c r="BF19" s="23"/>
      <c r="BG19" s="33"/>
      <c r="BH19" s="33"/>
      <c r="BI19" s="32"/>
      <c r="BJ19" s="136"/>
      <c r="BK19" s="143"/>
      <c r="BL19" s="143"/>
      <c r="BM19" s="143"/>
      <c r="BN19" s="143"/>
      <c r="BO19" s="143"/>
      <c r="BP19" s="143"/>
      <c r="BQ19" s="143"/>
      <c r="BR19" s="143"/>
      <c r="BS19" s="143"/>
      <c r="BT19" s="143"/>
      <c r="BU19" s="143"/>
      <c r="BV19" s="143"/>
      <c r="BW19" s="143"/>
      <c r="BX19" s="143"/>
      <c r="BY19" s="143"/>
      <c r="BZ19" s="143"/>
      <c r="CA19" s="143"/>
      <c r="CB19" s="143"/>
      <c r="CC19" s="143"/>
      <c r="CD19" s="143"/>
    </row>
    <row r="20" spans="1:82" ht="47" customHeight="1" x14ac:dyDescent="0.15">
      <c r="A20" s="186"/>
      <c r="B20" s="191"/>
      <c r="C20" s="191"/>
      <c r="D20" s="191"/>
      <c r="E20" s="186"/>
      <c r="F20" s="191"/>
      <c r="G20" s="191"/>
      <c r="H20" s="186"/>
      <c r="I20" s="191"/>
      <c r="J20" s="186"/>
      <c r="K20" s="186"/>
      <c r="L20" s="186"/>
      <c r="M20" s="186"/>
      <c r="N20" s="186"/>
      <c r="O20" s="186"/>
      <c r="P20" s="126"/>
      <c r="Q20" s="126"/>
      <c r="R20" s="126"/>
      <c r="S20" s="126"/>
      <c r="T20" s="126"/>
      <c r="U20" s="126"/>
      <c r="V20" s="126"/>
      <c r="W20" s="126"/>
      <c r="X20" s="126"/>
      <c r="Y20" s="126"/>
      <c r="Z20" s="126"/>
      <c r="AA20" s="126"/>
      <c r="AB20" s="126"/>
      <c r="AC20" s="126"/>
      <c r="AD20" s="126"/>
      <c r="AE20" s="126"/>
      <c r="AF20" s="126"/>
      <c r="AG20" s="126"/>
      <c r="AH20" s="126"/>
      <c r="AI20" s="186"/>
      <c r="AJ20" s="186"/>
      <c r="AK20" s="186"/>
      <c r="AL20" s="23">
        <v>2</v>
      </c>
      <c r="AM20" s="23"/>
      <c r="AN20" s="23" t="e">
        <f>VLOOKUP(AM20,'[1]Opciones Tratamiento'!$M$2:$O$37,3,FALSE)</f>
        <v>#N/A</v>
      </c>
      <c r="AO20" s="24" t="e">
        <f>VLOOKUP(AM20,'[1]Opciones Tratamiento'!$M$2:$O$37,2,FALSE)</f>
        <v>#N/A</v>
      </c>
      <c r="AP20" s="131" t="s">
        <v>424</v>
      </c>
      <c r="AQ20" s="23" t="str">
        <f t="shared" si="18"/>
        <v>Probabilidad</v>
      </c>
      <c r="AR20" s="25" t="s">
        <v>161</v>
      </c>
      <c r="AS20" s="25" t="s">
        <v>169</v>
      </c>
      <c r="AT20" s="26" t="str">
        <f t="shared" si="19"/>
        <v>40%</v>
      </c>
      <c r="AU20" s="25" t="s">
        <v>172</v>
      </c>
      <c r="AV20" s="25" t="s">
        <v>177</v>
      </c>
      <c r="AW20" s="25" t="s">
        <v>181</v>
      </c>
      <c r="AX20" s="27">
        <f>IFERROR(IF(AND(AQ19="Probabilidad",AQ20="Probabilidad"),(AZ19-(+AZ19*AT20)),IF(AQ20="Probabilidad",(M19-(+M19*AT20)),IF(AQ20="Impacto",AZ19,""))),"")</f>
        <v>0.36</v>
      </c>
      <c r="AY20" s="28" t="str">
        <f t="shared" si="20"/>
        <v>Baja</v>
      </c>
      <c r="AZ20" s="29">
        <f t="shared" si="21"/>
        <v>0.36</v>
      </c>
      <c r="BA20" s="28" t="str">
        <f t="shared" ca="1" si="22"/>
        <v>Leve</v>
      </c>
      <c r="BB20" s="29">
        <f ca="1">IFERROR(IF(AND(AQ19="Impacto",AQ20="Impacto"),(BB19-(+BB19*AT20)),IF(AQ20="Impacto",($AJ$7-(+$AJ$7*AT20)),IF(AQ20="Probabilidad",BB19,""))),"")</f>
        <v>0.2</v>
      </c>
      <c r="BC20" s="30" t="str">
        <f t="shared" ca="1" si="23"/>
        <v>Bajo</v>
      </c>
      <c r="BD20" s="31" t="s">
        <v>186</v>
      </c>
      <c r="BE20" s="32"/>
      <c r="BF20" s="23"/>
      <c r="BG20" s="33"/>
      <c r="BH20" s="33"/>
      <c r="BI20" s="32"/>
      <c r="BJ20" s="136"/>
      <c r="BK20" s="143"/>
      <c r="BL20" s="143"/>
      <c r="BM20" s="143"/>
      <c r="BN20" s="143"/>
      <c r="BO20" s="143"/>
      <c r="BP20" s="143"/>
      <c r="BQ20" s="143"/>
      <c r="BR20" s="143"/>
      <c r="BS20" s="143"/>
      <c r="BT20" s="143"/>
      <c r="BU20" s="143"/>
      <c r="BV20" s="143"/>
      <c r="BW20" s="143"/>
      <c r="BX20" s="143"/>
      <c r="BY20" s="143"/>
      <c r="BZ20" s="143"/>
      <c r="CA20" s="143"/>
      <c r="CB20" s="143"/>
      <c r="CC20" s="143"/>
      <c r="CD20" s="143"/>
    </row>
    <row r="21" spans="1:82" ht="47" customHeight="1" x14ac:dyDescent="0.15">
      <c r="A21" s="186"/>
      <c r="B21" s="191"/>
      <c r="C21" s="191"/>
      <c r="D21" s="191"/>
      <c r="E21" s="186"/>
      <c r="F21" s="191"/>
      <c r="G21" s="191"/>
      <c r="H21" s="186"/>
      <c r="I21" s="191"/>
      <c r="J21" s="186"/>
      <c r="K21" s="186"/>
      <c r="L21" s="186"/>
      <c r="M21" s="186"/>
      <c r="N21" s="186"/>
      <c r="O21" s="186"/>
      <c r="P21" s="126"/>
      <c r="Q21" s="126"/>
      <c r="R21" s="126"/>
      <c r="S21" s="126"/>
      <c r="T21" s="126"/>
      <c r="U21" s="126"/>
      <c r="V21" s="126"/>
      <c r="W21" s="126"/>
      <c r="X21" s="126"/>
      <c r="Y21" s="126"/>
      <c r="Z21" s="126"/>
      <c r="AA21" s="126"/>
      <c r="AB21" s="126"/>
      <c r="AC21" s="126"/>
      <c r="AD21" s="126"/>
      <c r="AE21" s="126"/>
      <c r="AF21" s="126"/>
      <c r="AG21" s="126"/>
      <c r="AH21" s="126"/>
      <c r="AI21" s="186"/>
      <c r="AJ21" s="186"/>
      <c r="AK21" s="186"/>
      <c r="AL21" s="23">
        <v>3</v>
      </c>
      <c r="AM21" s="23"/>
      <c r="AN21" s="23" t="e">
        <f>VLOOKUP(AM21,'[1]Opciones Tratamiento'!$M$2:$O$37,3,FALSE)</f>
        <v>#N/A</v>
      </c>
      <c r="AO21" s="24" t="e">
        <f>VLOOKUP(AM21,'[1]Opciones Tratamiento'!$M$2:$O$37,2,FALSE)</f>
        <v>#N/A</v>
      </c>
      <c r="AP21" s="131" t="s">
        <v>425</v>
      </c>
      <c r="AQ21" s="23" t="str">
        <f t="shared" si="18"/>
        <v>Probabilidad</v>
      </c>
      <c r="AR21" s="25" t="s">
        <v>161</v>
      </c>
      <c r="AS21" s="25" t="s">
        <v>169</v>
      </c>
      <c r="AT21" s="26" t="str">
        <f t="shared" si="19"/>
        <v>40%</v>
      </c>
      <c r="AU21" s="25" t="s">
        <v>172</v>
      </c>
      <c r="AV21" s="25" t="s">
        <v>177</v>
      </c>
      <c r="AW21" s="25" t="s">
        <v>181</v>
      </c>
      <c r="AX21" s="27">
        <f>IFERROR(IF(AND(AQ20="Probabilidad",AQ21="Probabilidad"),(AZ20-(+AZ20*AT21)),IF(AND(AQ20="Impacto",AQ21="Probabilidad"),(AZ19-(+AZ19*AT21)),IF(AQ21="Impacto",AZ20,""))),"")</f>
        <v>0.216</v>
      </c>
      <c r="AY21" s="28" t="str">
        <f t="shared" si="20"/>
        <v>Baja</v>
      </c>
      <c r="AZ21" s="29">
        <f t="shared" si="21"/>
        <v>0.216</v>
      </c>
      <c r="BA21" s="28" t="str">
        <f t="shared" ca="1" si="22"/>
        <v>Leve</v>
      </c>
      <c r="BB21" s="29">
        <f ca="1">IFERROR(IF(AND(AQ20="Impacto",AQ21="Impacto"),(BB20-(+BB20*AT21)),IF(AND(AQ20="Probabilidad",AQ21="Impacto"),(BB19-(+BB19*AT21)),IF(AQ21="Probabilidad",BB20,""))),"")</f>
        <v>0.2</v>
      </c>
      <c r="BC21" s="30" t="str">
        <f t="shared" ca="1" si="23"/>
        <v>Bajo</v>
      </c>
      <c r="BD21" s="31"/>
      <c r="BE21" s="32"/>
      <c r="BF21" s="23"/>
      <c r="BG21" s="33"/>
      <c r="BH21" s="33"/>
      <c r="BI21" s="32"/>
      <c r="BJ21" s="136"/>
      <c r="BK21" s="143"/>
      <c r="BL21" s="143"/>
      <c r="BM21" s="143"/>
      <c r="BN21" s="143"/>
      <c r="BO21" s="143"/>
      <c r="BP21" s="143"/>
      <c r="BQ21" s="143"/>
      <c r="BR21" s="143"/>
      <c r="BS21" s="143"/>
      <c r="BT21" s="143"/>
      <c r="BU21" s="143"/>
      <c r="BV21" s="143"/>
      <c r="BW21" s="143"/>
      <c r="BX21" s="143"/>
      <c r="BY21" s="143"/>
      <c r="BZ21" s="143"/>
      <c r="CA21" s="143"/>
      <c r="CB21" s="143"/>
      <c r="CC21" s="143"/>
      <c r="CD21" s="143"/>
    </row>
    <row r="22" spans="1:82" ht="47" customHeight="1" x14ac:dyDescent="0.15">
      <c r="A22" s="185">
        <v>7</v>
      </c>
      <c r="B22" s="190" t="s">
        <v>426</v>
      </c>
      <c r="C22" s="190" t="s">
        <v>393</v>
      </c>
      <c r="D22" s="190" t="s">
        <v>391</v>
      </c>
      <c r="E22" s="192"/>
      <c r="F22" s="190" t="s">
        <v>427</v>
      </c>
      <c r="G22" s="190" t="s">
        <v>428</v>
      </c>
      <c r="H22" s="192" t="str">
        <f>_xlfn.CONCAT("Posibilidad de efecto dañoso ",IF(C22='[1]Opciones Tratamiento'!$E$2,"económica",IF(C22='[1]Opciones Tratamiento'!$E$4,"económica y reputacional",LOWER(C22)))," por ",LOWER(F22), ", debido a ",LOWER(G22))</f>
        <v>Posibilidad de efecto dañoso sobre recursos públicos por servicios que no brindan utilidad o beneficio, debido a debilidades en el ejercicio de supervisión en los contratos del grupo de gestión administrativa</v>
      </c>
      <c r="I22" s="190" t="s">
        <v>395</v>
      </c>
      <c r="J22" s="185" t="s">
        <v>224</v>
      </c>
      <c r="K22" s="185" t="s">
        <v>251</v>
      </c>
      <c r="L22" s="187" t="str">
        <f>IF(OR(K22='[1]Opciones Tratamiento'!$K$14,K22='[1]Opciones Tratamiento'!$K$15,K22='[1]Opciones Tratamiento'!$K$16),"Muy Baja",IF(OR(K22='[1]Opciones Tratamiento'!$K$10,K22='[1]Opciones Tratamiento'!$K$11,K22='[1]Opciones Tratamiento'!$K$12,K22='[1]Opciones Tratamiento'!$K$13),"Baja",IF(OR(K22='[1]Opciones Tratamiento'!$K$4,K22='[1]Opciones Tratamiento'!$K$5,K22='[1]Opciones Tratamiento'!$K$6,K22='[1]Opciones Tratamiento'!$K$7,K22='[1]Opciones Tratamiento'!$K$8,K22='[1]Opciones Tratamiento'!$K$9),"Media",IF(K22='[1]Opciones Tratamiento'!$K$3,"Alta",IF(OR(K22='[1]Opciones Tratamiento'!$K$2,K22='[1]Opciones Tratamiento'!$K$17),"Muy Alta")))))</f>
        <v>Muy Alta</v>
      </c>
      <c r="M22" s="188">
        <f>IF(L22="","",IF(L22="Muy Baja",0.2,IF(L22="Baja",0.4,IF(L22="Media",0.6,IF(L22="Alta",0.8,IF(L22="Muy Alta",1,))))))</f>
        <v>1</v>
      </c>
      <c r="N22" s="188" t="s">
        <v>146</v>
      </c>
      <c r="O22" s="188" t="str">
        <f ca="1">IF(NOT(ISERROR(MATCH(N22,'[1]Tabla Impacto'!$B$221:$B$223,0))),'[1]Tabla Impacto'!$F$223&amp;"Por favor no seleccionar los criterios de impacto(Afectación Económica o presupuestal y Pérdida Reputacional)",N22)</f>
        <v xml:space="preserve">     Entre 100 y 500 SMLMV </v>
      </c>
      <c r="P22" s="126"/>
      <c r="Q22" s="126"/>
      <c r="R22" s="126"/>
      <c r="S22" s="126"/>
      <c r="T22" s="126"/>
      <c r="U22" s="126"/>
      <c r="V22" s="126"/>
      <c r="W22" s="126"/>
      <c r="X22" s="126"/>
      <c r="Y22" s="126"/>
      <c r="Z22" s="126"/>
      <c r="AA22" s="126"/>
      <c r="AB22" s="126"/>
      <c r="AC22" s="126"/>
      <c r="AD22" s="126"/>
      <c r="AE22" s="126"/>
      <c r="AF22" s="126"/>
      <c r="AG22" s="126"/>
      <c r="AH22" s="126"/>
      <c r="AI22" s="187" t="str">
        <f ca="1">IF(OR(D22='[1]Opciones Tratamiento'!$H$2,D22='[1]Opciones Tratamiento'!$H$4),IF(OR(O22='[1]Tabla Impacto'!$C$11,O22='[1]Tabla Impacto'!$D$11),"Leve",IF(OR(O22='[1]Tabla Impacto'!$C$12,O22='[1]Tabla Impacto'!$D$12),"Menor",IF(OR(O22='[1]Tabla Impacto'!$C$13,O22='[1]Tabla Impacto'!$D$13),"Moderado",IF(OR(O22='[1]Tabla Impacto'!$C$14,O22='[1]Tabla Impacto'!$D$14),"Mayor",IF(OR(O22='[1]Tabla Impacto'!$C$15,O22='[1]Tabla Impacto'!$D$15),"Catastrófico",""))))),IF(D22='[1]Opciones Tratamiento'!$H$3,IF(COUNTIF('[1]Mapa final'!P22:AH22,"Si")&lt;=5,"Moderado",IF(AND(COUNTIF('[1]Mapa final'!P22:AH22,"Si")&gt;5,COUNTIF('[1]Mapa final'!P22:AH22,"Si")&lt;=10),"Mayor",IF(COUNTIF('[1]Mapa final'!P22:AH22,"Si")&gt;10,"Catastrófico","")))))</f>
        <v>Mayor</v>
      </c>
      <c r="AJ22" s="188">
        <f ca="1">IF(AI22="","",IF(AI22="Leve",0.2,IF(AI22="Menor",0.4,IF(AI22="Moderado",0.6,IF(AI22="Mayor",0.8,IF(AI22="Catastrófico",1,))))))</f>
        <v>0.8</v>
      </c>
      <c r="AK22" s="189" t="str">
        <f ca="1">IF(OR(AND(L22="Muy Baja",AI22="Leve"),AND(L22="Muy Baja",AI22="Menor"),AND(L22="Baja",AI22="Leve")),"Bajo",IF(OR(AND(L22="Muy baja",AI22="Moderado"),AND(L22="Baja",AI22="Menor"),AND(L22="Baja",AI22="Moderado"),AND(L22="Media",AI22="Leve"),AND(L22="Media",AI22="Menor"),AND(L22="Media",AI22="Moderado"),AND(L22="Alta",AI22="Leve"),AND(L22="Alta",AI22="Menor")),"Moderado",IF(OR(AND(L22="Muy Baja",AI22="Mayor"),AND(L22="Baja",AI22="Mayor"),AND(L22="Media",AI22="Mayor"),AND(L22="Alta",AI22="Moderado"),AND(L22="Alta",AI22="Mayor"),AND(L22="Muy Alta",AI22="Leve"),AND(L22="Muy Alta",AI22="Menor"),AND(L22="Muy Alta",AI22="Moderado"),AND(L22="Muy Alta",AI22="Mayor")),"Alto",IF(OR(AND(L22="Muy Baja",AI22="Catastrófico"),AND(L22="Baja",AI22="Catastrófico"),AND(L22="Media",AI22="Catastrófico"),AND(L22="Alta",AI22="Catastrófico"),AND(L22="Muy Alta",AI22="Catastrófico")),"Extremo",""))))</f>
        <v>Alto</v>
      </c>
      <c r="AL22" s="23">
        <v>1</v>
      </c>
      <c r="AM22" s="23"/>
      <c r="AN22" s="23" t="e">
        <f>VLOOKUP(AM22,'[1]Opciones Tratamiento'!$M$2:$O$37,3,FALSE)</f>
        <v>#N/A</v>
      </c>
      <c r="AO22" s="24" t="e">
        <f>VLOOKUP(AM22,'[1]Opciones Tratamiento'!$M$2:$O$37,2,FALSE)</f>
        <v>#N/A</v>
      </c>
      <c r="AP22" s="131" t="s">
        <v>429</v>
      </c>
      <c r="AQ22" s="23" t="str">
        <f t="shared" si="18"/>
        <v>Probabilidad</v>
      </c>
      <c r="AR22" s="25" t="s">
        <v>161</v>
      </c>
      <c r="AS22" s="25" t="s">
        <v>169</v>
      </c>
      <c r="AT22" s="26" t="str">
        <f t="shared" si="19"/>
        <v>40%</v>
      </c>
      <c r="AU22" s="25" t="s">
        <v>172</v>
      </c>
      <c r="AV22" s="25" t="s">
        <v>177</v>
      </c>
      <c r="AW22" s="25" t="s">
        <v>181</v>
      </c>
      <c r="AX22" s="27">
        <f>IFERROR(IF(AQ22="Probabilidad",(M22-(+M22*AT22)),IF(AQ22="Impacto",M22,"")),"")</f>
        <v>0.6</v>
      </c>
      <c r="AY22" s="28" t="str">
        <f t="shared" si="20"/>
        <v>Media</v>
      </c>
      <c r="AZ22" s="29">
        <f t="shared" si="21"/>
        <v>0.6</v>
      </c>
      <c r="BA22" s="28" t="str">
        <f t="shared" ca="1" si="22"/>
        <v>Mayor</v>
      </c>
      <c r="BB22" s="29">
        <f ca="1">IFERROR(IF(AQ22="Impacto",(AJ22-(+AJ22*AT22)),IF(AQ22="Probabilidad",AJ22,"")),"")</f>
        <v>0.8</v>
      </c>
      <c r="BC22" s="30" t="str">
        <f t="shared" ca="1" si="23"/>
        <v>Alto</v>
      </c>
      <c r="BD22" s="31" t="s">
        <v>192</v>
      </c>
      <c r="BE22" s="32"/>
      <c r="BF22" s="23"/>
      <c r="BG22" s="33"/>
      <c r="BH22" s="33"/>
      <c r="BI22" s="32"/>
      <c r="BJ22" s="136"/>
      <c r="BK22" s="143"/>
      <c r="BL22" s="143"/>
      <c r="BM22" s="143"/>
      <c r="BN22" s="143"/>
      <c r="BO22" s="143"/>
      <c r="BP22" s="143"/>
      <c r="BQ22" s="143"/>
      <c r="BR22" s="143"/>
      <c r="BS22" s="143"/>
      <c r="BT22" s="143"/>
      <c r="BU22" s="143"/>
      <c r="BV22" s="143"/>
      <c r="BW22" s="143"/>
      <c r="BX22" s="143"/>
      <c r="BY22" s="143"/>
      <c r="BZ22" s="143"/>
      <c r="CA22" s="143"/>
      <c r="CB22" s="143"/>
      <c r="CC22" s="143"/>
      <c r="CD22" s="143"/>
    </row>
    <row r="23" spans="1:82" ht="47" customHeight="1" x14ac:dyDescent="0.15">
      <c r="A23" s="186"/>
      <c r="B23" s="191"/>
      <c r="C23" s="191"/>
      <c r="D23" s="191"/>
      <c r="E23" s="186"/>
      <c r="F23" s="191"/>
      <c r="G23" s="191"/>
      <c r="H23" s="186"/>
      <c r="I23" s="191"/>
      <c r="J23" s="186"/>
      <c r="K23" s="186"/>
      <c r="L23" s="186"/>
      <c r="M23" s="186"/>
      <c r="N23" s="186"/>
      <c r="O23" s="186"/>
      <c r="P23" s="126"/>
      <c r="Q23" s="126"/>
      <c r="R23" s="126"/>
      <c r="S23" s="126"/>
      <c r="T23" s="126"/>
      <c r="U23" s="126"/>
      <c r="V23" s="126"/>
      <c r="W23" s="126"/>
      <c r="X23" s="126"/>
      <c r="Y23" s="126"/>
      <c r="Z23" s="126"/>
      <c r="AA23" s="126"/>
      <c r="AB23" s="126"/>
      <c r="AC23" s="126"/>
      <c r="AD23" s="126"/>
      <c r="AE23" s="126"/>
      <c r="AF23" s="126"/>
      <c r="AG23" s="126"/>
      <c r="AH23" s="126"/>
      <c r="AI23" s="186"/>
      <c r="AJ23" s="186"/>
      <c r="AK23" s="186"/>
      <c r="AL23" s="23">
        <v>2</v>
      </c>
      <c r="AM23" s="23"/>
      <c r="AN23" s="23" t="e">
        <f>VLOOKUP(AM23,'[1]Opciones Tratamiento'!$M$2:$O$37,3,FALSE)</f>
        <v>#N/A</v>
      </c>
      <c r="AO23" s="24" t="e">
        <f>VLOOKUP(AM23,'[1]Opciones Tratamiento'!$M$2:$O$37,2,FALSE)</f>
        <v>#N/A</v>
      </c>
      <c r="AP23" s="131" t="s">
        <v>430</v>
      </c>
      <c r="AQ23" s="23" t="str">
        <f t="shared" si="18"/>
        <v>Probabilidad</v>
      </c>
      <c r="AR23" s="25" t="s">
        <v>161</v>
      </c>
      <c r="AS23" s="25" t="s">
        <v>169</v>
      </c>
      <c r="AT23" s="26" t="str">
        <f t="shared" si="19"/>
        <v>40%</v>
      </c>
      <c r="AU23" s="25" t="s">
        <v>172</v>
      </c>
      <c r="AV23" s="25" t="s">
        <v>177</v>
      </c>
      <c r="AW23" s="25" t="s">
        <v>181</v>
      </c>
      <c r="AX23" s="27">
        <f>IFERROR(IF(AND(AQ22="Probabilidad",AQ23="Probabilidad"),(AZ22-(+AZ22*AT23)),IF(AQ23="Probabilidad",(M22-(+M22*AT23)),IF(AQ23="Impacto",AZ22,""))),"")</f>
        <v>0.36</v>
      </c>
      <c r="AY23" s="28" t="str">
        <f t="shared" si="20"/>
        <v>Baja</v>
      </c>
      <c r="AZ23" s="29">
        <f t="shared" si="21"/>
        <v>0.36</v>
      </c>
      <c r="BA23" s="28" t="str">
        <f t="shared" ca="1" si="22"/>
        <v>Mayor</v>
      </c>
      <c r="BB23" s="29">
        <f ca="1">IFERROR(IF(AND(AQ22="Impacto",AQ23="Impacto"),(BB22-(+BB22*AT23)),IF(AQ23="Impacto",($AJ$7-(+$AJ$7*AT23)),IF(AQ23="Probabilidad",BB22,""))),"")</f>
        <v>0.8</v>
      </c>
      <c r="BC23" s="30" t="str">
        <f t="shared" ca="1" si="23"/>
        <v>Alto</v>
      </c>
      <c r="BD23" s="31" t="s">
        <v>190</v>
      </c>
      <c r="BE23" s="32"/>
      <c r="BF23" s="23"/>
      <c r="BG23" s="33"/>
      <c r="BH23" s="33"/>
      <c r="BI23" s="32"/>
      <c r="BJ23" s="136"/>
      <c r="BK23" s="143"/>
      <c r="BL23" s="143"/>
      <c r="BM23" s="143"/>
      <c r="BN23" s="143"/>
      <c r="BO23" s="143"/>
      <c r="BP23" s="143"/>
      <c r="BQ23" s="143"/>
      <c r="BR23" s="143"/>
      <c r="BS23" s="143"/>
      <c r="BT23" s="143"/>
      <c r="BU23" s="143"/>
      <c r="BV23" s="143"/>
      <c r="BW23" s="143"/>
      <c r="BX23" s="143"/>
      <c r="BY23" s="143"/>
      <c r="BZ23" s="143"/>
      <c r="CA23" s="143"/>
      <c r="CB23" s="143"/>
      <c r="CC23" s="143"/>
      <c r="CD23" s="143"/>
    </row>
    <row r="24" spans="1:82" ht="47" customHeight="1" x14ac:dyDescent="0.15">
      <c r="A24" s="186"/>
      <c r="B24" s="191"/>
      <c r="C24" s="191"/>
      <c r="D24" s="191"/>
      <c r="E24" s="186"/>
      <c r="F24" s="191"/>
      <c r="G24" s="191"/>
      <c r="H24" s="186"/>
      <c r="I24" s="191"/>
      <c r="J24" s="186"/>
      <c r="K24" s="186"/>
      <c r="L24" s="186"/>
      <c r="M24" s="186"/>
      <c r="N24" s="186"/>
      <c r="O24" s="186"/>
      <c r="P24" s="126"/>
      <c r="Q24" s="126"/>
      <c r="R24" s="126"/>
      <c r="S24" s="126"/>
      <c r="T24" s="126"/>
      <c r="U24" s="126"/>
      <c r="V24" s="126"/>
      <c r="W24" s="126"/>
      <c r="X24" s="126"/>
      <c r="Y24" s="126"/>
      <c r="Z24" s="126"/>
      <c r="AA24" s="126"/>
      <c r="AB24" s="126"/>
      <c r="AC24" s="126"/>
      <c r="AD24" s="126"/>
      <c r="AE24" s="126"/>
      <c r="AF24" s="126"/>
      <c r="AG24" s="126"/>
      <c r="AH24" s="126"/>
      <c r="AI24" s="186"/>
      <c r="AJ24" s="186"/>
      <c r="AK24" s="186"/>
      <c r="AL24" s="23">
        <v>3</v>
      </c>
      <c r="AM24" s="23"/>
      <c r="AN24" s="23" t="e">
        <f>VLOOKUP(AM24,'[1]Opciones Tratamiento'!$M$2:$O$37,3,FALSE)</f>
        <v>#N/A</v>
      </c>
      <c r="AO24" s="24" t="e">
        <f>VLOOKUP(AM24,'[1]Opciones Tratamiento'!$M$2:$O$37,2,FALSE)</f>
        <v>#N/A</v>
      </c>
      <c r="AP24" s="131" t="s">
        <v>420</v>
      </c>
      <c r="AQ24" s="23" t="str">
        <f t="shared" si="18"/>
        <v>Impacto</v>
      </c>
      <c r="AR24" s="25" t="s">
        <v>165</v>
      </c>
      <c r="AS24" s="25" t="s">
        <v>169</v>
      </c>
      <c r="AT24" s="26" t="str">
        <f t="shared" si="19"/>
        <v>25%</v>
      </c>
      <c r="AU24" s="25" t="s">
        <v>172</v>
      </c>
      <c r="AV24" s="25" t="s">
        <v>177</v>
      </c>
      <c r="AW24" s="25" t="s">
        <v>181</v>
      </c>
      <c r="AX24" s="27">
        <f>IFERROR(IF(AND(AQ23="Probabilidad",AQ24="Probabilidad"),(AZ23-(+AZ23*AT24)),IF(AND(AQ23="Impacto",AQ24="Probabilidad"),(AZ22-(+AZ22*AT24)),IF(AQ24="Impacto",AZ23,""))),"")</f>
        <v>0.36</v>
      </c>
      <c r="AY24" s="28" t="str">
        <f t="shared" si="20"/>
        <v>Baja</v>
      </c>
      <c r="AZ24" s="29">
        <f t="shared" si="21"/>
        <v>0.36</v>
      </c>
      <c r="BA24" s="28" t="str">
        <f t="shared" ca="1" si="22"/>
        <v>Moderado</v>
      </c>
      <c r="BB24" s="29">
        <f ca="1">IFERROR(IF(AND(AQ23="Impacto",AQ24="Impacto"),(BB23-(+BB23*AT24)),IF(AND(AQ23="Probabilidad",AQ24="Impacto"),(BB22-(+BB22*AT24)),IF(AQ24="Probabilidad",BB23,""))),"")</f>
        <v>0.60000000000000009</v>
      </c>
      <c r="BC24" s="30" t="str">
        <f t="shared" ca="1" si="23"/>
        <v>Moderado</v>
      </c>
      <c r="BD24" s="31" t="s">
        <v>186</v>
      </c>
      <c r="BE24" s="32"/>
      <c r="BF24" s="23"/>
      <c r="BG24" s="33"/>
      <c r="BH24" s="33"/>
      <c r="BI24" s="32"/>
      <c r="BJ24" s="136"/>
      <c r="BK24" s="143"/>
      <c r="BL24" s="143"/>
      <c r="BM24" s="143"/>
      <c r="BN24" s="143"/>
      <c r="BO24" s="143"/>
      <c r="BP24" s="143"/>
      <c r="BQ24" s="143"/>
      <c r="BR24" s="143"/>
      <c r="BS24" s="143"/>
      <c r="BT24" s="143"/>
      <c r="BU24" s="143"/>
      <c r="BV24" s="143"/>
      <c r="BW24" s="143"/>
      <c r="BX24" s="143"/>
      <c r="BY24" s="143"/>
      <c r="BZ24" s="143"/>
      <c r="CA24" s="143"/>
      <c r="CB24" s="143"/>
      <c r="CC24" s="143"/>
      <c r="CD24" s="143"/>
    </row>
    <row r="25" spans="1:82" ht="47" customHeight="1" x14ac:dyDescent="0.15">
      <c r="A25" s="185">
        <v>8</v>
      </c>
      <c r="B25" s="190" t="s">
        <v>426</v>
      </c>
      <c r="C25" s="190" t="s">
        <v>393</v>
      </c>
      <c r="D25" s="190" t="s">
        <v>391</v>
      </c>
      <c r="E25" s="192"/>
      <c r="F25" s="190" t="s">
        <v>431</v>
      </c>
      <c r="G25" s="190" t="s">
        <v>432</v>
      </c>
      <c r="H25" s="192" t="str">
        <f>_xlfn.CONCAT("Posibilidad de efecto dañoso ",IF(C25='[1]Opciones Tratamiento'!$E$2,"económica",IF(C25='[1]Opciones Tratamiento'!$E$4,"económica y reputacional",LOWER(C25)))," por ",LOWER(F25), ", debido a ",LOWER(G25))</f>
        <v>Posibilidad de efecto dañoso sobre recursos públicos por deterioro del bien  , debido a ausencia o debilidades en los mantenimientos preventivos</v>
      </c>
      <c r="I25" s="190" t="s">
        <v>395</v>
      </c>
      <c r="J25" s="185" t="s">
        <v>224</v>
      </c>
      <c r="K25" s="185" t="s">
        <v>251</v>
      </c>
      <c r="L25" s="187" t="str">
        <f>IF(OR(K25='[1]Opciones Tratamiento'!$K$14,K25='[1]Opciones Tratamiento'!$K$15,K25='[1]Opciones Tratamiento'!$K$16),"Muy Baja",IF(OR(K25='[1]Opciones Tratamiento'!$K$10,K25='[1]Opciones Tratamiento'!$K$11,K25='[1]Opciones Tratamiento'!$K$12,K25='[1]Opciones Tratamiento'!$K$13),"Baja",IF(OR(K25='[1]Opciones Tratamiento'!$K$4,K25='[1]Opciones Tratamiento'!$K$5,K25='[1]Opciones Tratamiento'!$K$6,K25='[1]Opciones Tratamiento'!$K$7,K25='[1]Opciones Tratamiento'!$K$8,K25='[1]Opciones Tratamiento'!$K$9),"Media",IF(K25='[1]Opciones Tratamiento'!$K$3,"Alta",IF(OR(K25='[1]Opciones Tratamiento'!$K$2,K25='[1]Opciones Tratamiento'!$K$17),"Muy Alta")))))</f>
        <v>Muy Alta</v>
      </c>
      <c r="M25" s="188">
        <f>IF(L25="","",IF(L25="Muy Baja",0.2,IF(L25="Baja",0.4,IF(L25="Media",0.6,IF(L25="Alta",0.8,IF(L25="Muy Alta",1,))))))</f>
        <v>1</v>
      </c>
      <c r="N25" s="188" t="s">
        <v>144</v>
      </c>
      <c r="O25" s="188" t="str">
        <f ca="1">IF(NOT(ISERROR(MATCH(N25,'[1]Tabla Impacto'!$B$221:$B$223,0))),'[1]Tabla Impacto'!$F$223&amp;"Por favor no seleccionar los criterios de impacto(Afectación Económica o presupuestal y Pérdida Reputacional)",N25)</f>
        <v xml:space="preserve">     Entre 50 y 100 SMLMV </v>
      </c>
      <c r="P25" s="126"/>
      <c r="Q25" s="126"/>
      <c r="R25" s="126"/>
      <c r="S25" s="126"/>
      <c r="T25" s="126"/>
      <c r="U25" s="126"/>
      <c r="V25" s="126"/>
      <c r="W25" s="126"/>
      <c r="X25" s="126"/>
      <c r="Y25" s="126"/>
      <c r="Z25" s="126"/>
      <c r="AA25" s="126"/>
      <c r="AB25" s="126"/>
      <c r="AC25" s="126"/>
      <c r="AD25" s="126"/>
      <c r="AE25" s="126"/>
      <c r="AF25" s="126"/>
      <c r="AG25" s="126"/>
      <c r="AH25" s="126"/>
      <c r="AI25" s="187" t="str">
        <f ca="1">IF(OR(D25='[1]Opciones Tratamiento'!$H$2,D25='[1]Opciones Tratamiento'!$H$4),IF(OR(O25='[1]Tabla Impacto'!$C$11,O25='[1]Tabla Impacto'!$D$11),"Leve",IF(OR(O25='[1]Tabla Impacto'!$C$12,O25='[1]Tabla Impacto'!$D$12),"Menor",IF(OR(O25='[1]Tabla Impacto'!$C$13,O25='[1]Tabla Impacto'!$D$13),"Moderado",IF(OR(O25='[1]Tabla Impacto'!$C$14,O25='[1]Tabla Impacto'!$D$14),"Mayor",IF(OR(O25='[1]Tabla Impacto'!$C$15,O25='[1]Tabla Impacto'!$D$15),"Catastrófico",""))))),IF(D25='[1]Opciones Tratamiento'!$H$3,IF(COUNTIF('[1]Mapa final'!P25:AH25,"Si")&lt;=5,"Moderado",IF(AND(COUNTIF('[1]Mapa final'!P25:AH25,"Si")&gt;5,COUNTIF('[1]Mapa final'!P25:AH25,"Si")&lt;=10),"Mayor",IF(COUNTIF('[1]Mapa final'!P25:AH25,"Si")&gt;10,"Catastrófico","")))))</f>
        <v>Moderado</v>
      </c>
      <c r="AJ25" s="188">
        <f ca="1">IF(AI25="","",IF(AI25="Leve",0.2,IF(AI25="Menor",0.4,IF(AI25="Moderado",0.6,IF(AI25="Mayor",0.8,IF(AI25="Catastrófico",1,))))))</f>
        <v>0.6</v>
      </c>
      <c r="AK25" s="189" t="str">
        <f ca="1">IF(OR(AND(L25="Muy Baja",AI25="Leve"),AND(L25="Muy Baja",AI25="Menor"),AND(L25="Baja",AI25="Leve")),"Bajo",IF(OR(AND(L25="Muy baja",AI25="Moderado"),AND(L25="Baja",AI25="Menor"),AND(L25="Baja",AI25="Moderado"),AND(L25="Media",AI25="Leve"),AND(L25="Media",AI25="Menor"),AND(L25="Media",AI25="Moderado"),AND(L25="Alta",AI25="Leve"),AND(L25="Alta",AI25="Menor")),"Moderado",IF(OR(AND(L25="Muy Baja",AI25="Mayor"),AND(L25="Baja",AI25="Mayor"),AND(L25="Media",AI25="Mayor"),AND(L25="Alta",AI25="Moderado"),AND(L25="Alta",AI25="Mayor"),AND(L25="Muy Alta",AI25="Leve"),AND(L25="Muy Alta",AI25="Menor"),AND(L25="Muy Alta",AI25="Moderado"),AND(L25="Muy Alta",AI25="Mayor")),"Alto",IF(OR(AND(L25="Muy Baja",AI25="Catastrófico"),AND(L25="Baja",AI25="Catastrófico"),AND(L25="Media",AI25="Catastrófico"),AND(L25="Alta",AI25="Catastrófico"),AND(L25="Muy Alta",AI25="Catastrófico")),"Extremo",""))))</f>
        <v>Alto</v>
      </c>
      <c r="AL25" s="23">
        <v>1</v>
      </c>
      <c r="AM25" s="23"/>
      <c r="AN25" s="23" t="e">
        <f>VLOOKUP(AM25,'[1]Opciones Tratamiento'!$M$2:$O$37,3,FALSE)</f>
        <v>#N/A</v>
      </c>
      <c r="AO25" s="24" t="e">
        <f>VLOOKUP(AM25,'[1]Opciones Tratamiento'!$M$2:$O$37,2,FALSE)</f>
        <v>#N/A</v>
      </c>
      <c r="AP25" s="131" t="s">
        <v>433</v>
      </c>
      <c r="AQ25" s="23" t="str">
        <f t="shared" si="18"/>
        <v>Probabilidad</v>
      </c>
      <c r="AR25" s="25" t="s">
        <v>161</v>
      </c>
      <c r="AS25" s="25" t="s">
        <v>169</v>
      </c>
      <c r="AT25" s="26" t="str">
        <f t="shared" si="19"/>
        <v>40%</v>
      </c>
      <c r="AU25" s="25" t="s">
        <v>172</v>
      </c>
      <c r="AV25" s="25" t="s">
        <v>177</v>
      </c>
      <c r="AW25" s="25" t="s">
        <v>181</v>
      </c>
      <c r="AX25" s="27">
        <f>IFERROR(IF(AQ25="Probabilidad",(M25-(+M25*AT25)),IF(AQ25="Impacto",M25,"")),"")</f>
        <v>0.6</v>
      </c>
      <c r="AY25" s="28" t="str">
        <f t="shared" si="20"/>
        <v>Media</v>
      </c>
      <c r="AZ25" s="29">
        <f t="shared" si="21"/>
        <v>0.6</v>
      </c>
      <c r="BA25" s="28" t="str">
        <f t="shared" ca="1" si="22"/>
        <v>Moderado</v>
      </c>
      <c r="BB25" s="29">
        <f ca="1">IFERROR(IF(AQ25="Impacto",(AJ25-(+AJ25*AT25)),IF(AQ25="Probabilidad",AJ25,"")),"")</f>
        <v>0.6</v>
      </c>
      <c r="BC25" s="30" t="str">
        <f t="shared" ca="1" si="23"/>
        <v>Moderado</v>
      </c>
      <c r="BD25" s="31" t="s">
        <v>192</v>
      </c>
      <c r="BE25" s="32"/>
      <c r="BF25" s="23"/>
      <c r="BG25" s="33"/>
      <c r="BH25" s="33"/>
      <c r="BI25" s="32"/>
      <c r="BJ25" s="136"/>
      <c r="BK25" s="143"/>
      <c r="BL25" s="143"/>
      <c r="BM25" s="143"/>
      <c r="BN25" s="143"/>
      <c r="BO25" s="143"/>
      <c r="BP25" s="143"/>
      <c r="BQ25" s="143"/>
      <c r="BR25" s="143"/>
      <c r="BS25" s="143"/>
      <c r="BT25" s="143"/>
      <c r="BU25" s="143"/>
      <c r="BV25" s="143"/>
      <c r="BW25" s="143"/>
      <c r="BX25" s="143"/>
      <c r="BY25" s="143"/>
      <c r="BZ25" s="143"/>
      <c r="CA25" s="143"/>
      <c r="CB25" s="143"/>
      <c r="CC25" s="143"/>
      <c r="CD25" s="143"/>
    </row>
    <row r="26" spans="1:82" ht="47" customHeight="1" x14ac:dyDescent="0.15">
      <c r="A26" s="186"/>
      <c r="B26" s="191"/>
      <c r="C26" s="191"/>
      <c r="D26" s="191"/>
      <c r="E26" s="186"/>
      <c r="F26" s="191"/>
      <c r="G26" s="191"/>
      <c r="H26" s="186"/>
      <c r="I26" s="191"/>
      <c r="J26" s="186"/>
      <c r="K26" s="186"/>
      <c r="L26" s="186"/>
      <c r="M26" s="186"/>
      <c r="N26" s="186"/>
      <c r="O26" s="186"/>
      <c r="P26" s="126"/>
      <c r="Q26" s="126"/>
      <c r="R26" s="126"/>
      <c r="S26" s="126"/>
      <c r="T26" s="126"/>
      <c r="U26" s="126"/>
      <c r="V26" s="126"/>
      <c r="W26" s="126"/>
      <c r="X26" s="126"/>
      <c r="Y26" s="126"/>
      <c r="Z26" s="126"/>
      <c r="AA26" s="126"/>
      <c r="AB26" s="126"/>
      <c r="AC26" s="126"/>
      <c r="AD26" s="126"/>
      <c r="AE26" s="126"/>
      <c r="AF26" s="126"/>
      <c r="AG26" s="126"/>
      <c r="AH26" s="126"/>
      <c r="AI26" s="186"/>
      <c r="AJ26" s="186"/>
      <c r="AK26" s="186"/>
      <c r="AL26" s="23">
        <v>2</v>
      </c>
      <c r="AM26" s="23"/>
      <c r="AN26" s="23" t="e">
        <f>VLOOKUP(AM26,'[1]Opciones Tratamiento'!$M$2:$O$37,3,FALSE)</f>
        <v>#N/A</v>
      </c>
      <c r="AO26" s="24" t="e">
        <f>VLOOKUP(AM26,'[1]Opciones Tratamiento'!$M$2:$O$37,2,FALSE)</f>
        <v>#N/A</v>
      </c>
      <c r="AP26" s="131" t="s">
        <v>434</v>
      </c>
      <c r="AQ26" s="23" t="str">
        <f t="shared" si="18"/>
        <v>Probabilidad</v>
      </c>
      <c r="AR26" s="25" t="s">
        <v>161</v>
      </c>
      <c r="AS26" s="25" t="s">
        <v>169</v>
      </c>
      <c r="AT26" s="26" t="str">
        <f t="shared" si="19"/>
        <v>40%</v>
      </c>
      <c r="AU26" s="25" t="s">
        <v>172</v>
      </c>
      <c r="AV26" s="25" t="s">
        <v>177</v>
      </c>
      <c r="AW26" s="25" t="s">
        <v>181</v>
      </c>
      <c r="AX26" s="27">
        <f>IFERROR(IF(AND(AQ25="Probabilidad",AQ26="Probabilidad"),(AZ25-(+AZ25*AT26)),IF(AQ26="Probabilidad",(M25-(+M25*AT26)),IF(AQ26="Impacto",AZ25,""))),"")</f>
        <v>0.36</v>
      </c>
      <c r="AY26" s="28" t="str">
        <f t="shared" si="20"/>
        <v>Baja</v>
      </c>
      <c r="AZ26" s="29">
        <f t="shared" si="21"/>
        <v>0.36</v>
      </c>
      <c r="BA26" s="28" t="str">
        <f t="shared" ca="1" si="22"/>
        <v>Moderado</v>
      </c>
      <c r="BB26" s="29">
        <f ca="1">IFERROR(IF(AND(AQ25="Impacto",AQ26="Impacto"),(BB25-(+BB25*AT26)),IF(AQ26="Impacto",($AJ$7-(+$AJ$7*AT26)),IF(AQ26="Probabilidad",BB25,""))),"")</f>
        <v>0.6</v>
      </c>
      <c r="BC26" s="30" t="str">
        <f t="shared" ca="1" si="23"/>
        <v>Moderado</v>
      </c>
      <c r="BD26" s="31" t="s">
        <v>190</v>
      </c>
      <c r="BE26" s="32"/>
      <c r="BF26" s="23"/>
      <c r="BG26" s="33"/>
      <c r="BH26" s="33"/>
      <c r="BI26" s="32"/>
      <c r="BJ26" s="136"/>
      <c r="BK26" s="143"/>
      <c r="BL26" s="143"/>
      <c r="BM26" s="143"/>
      <c r="BN26" s="143"/>
      <c r="BO26" s="143"/>
      <c r="BP26" s="143"/>
      <c r="BQ26" s="143"/>
      <c r="BR26" s="143"/>
      <c r="BS26" s="143"/>
      <c r="BT26" s="143"/>
      <c r="BU26" s="143"/>
      <c r="BV26" s="143"/>
      <c r="BW26" s="143"/>
      <c r="BX26" s="143"/>
      <c r="BY26" s="143"/>
      <c r="BZ26" s="143"/>
      <c r="CA26" s="143"/>
      <c r="CB26" s="143"/>
      <c r="CC26" s="143"/>
      <c r="CD26" s="143"/>
    </row>
    <row r="27" spans="1:82" ht="47" customHeight="1" x14ac:dyDescent="0.15">
      <c r="A27" s="186"/>
      <c r="B27" s="191"/>
      <c r="C27" s="191"/>
      <c r="D27" s="191"/>
      <c r="E27" s="186"/>
      <c r="F27" s="191"/>
      <c r="G27" s="191"/>
      <c r="H27" s="186"/>
      <c r="I27" s="191"/>
      <c r="J27" s="186"/>
      <c r="K27" s="186"/>
      <c r="L27" s="186"/>
      <c r="M27" s="186"/>
      <c r="N27" s="186"/>
      <c r="O27" s="186"/>
      <c r="P27" s="126"/>
      <c r="Q27" s="126"/>
      <c r="R27" s="126"/>
      <c r="S27" s="126"/>
      <c r="T27" s="126"/>
      <c r="U27" s="126"/>
      <c r="V27" s="126"/>
      <c r="W27" s="126"/>
      <c r="X27" s="126"/>
      <c r="Y27" s="126"/>
      <c r="Z27" s="126"/>
      <c r="AA27" s="126"/>
      <c r="AB27" s="126"/>
      <c r="AC27" s="126"/>
      <c r="AD27" s="126"/>
      <c r="AE27" s="126"/>
      <c r="AF27" s="126"/>
      <c r="AG27" s="126"/>
      <c r="AH27" s="126"/>
      <c r="AI27" s="186"/>
      <c r="AJ27" s="186"/>
      <c r="AK27" s="186"/>
      <c r="AL27" s="23">
        <v>3</v>
      </c>
      <c r="AM27" s="23"/>
      <c r="AN27" s="23" t="e">
        <f>VLOOKUP(AM27,'[1]Opciones Tratamiento'!$M$2:$O$37,3,FALSE)</f>
        <v>#N/A</v>
      </c>
      <c r="AO27" s="24" t="e">
        <f>VLOOKUP(AM27,'[1]Opciones Tratamiento'!$M$2:$O$37,2,FALSE)</f>
        <v>#N/A</v>
      </c>
      <c r="AP27" s="131" t="s">
        <v>420</v>
      </c>
      <c r="AQ27" s="23" t="str">
        <f t="shared" si="18"/>
        <v>Impacto</v>
      </c>
      <c r="AR27" s="25" t="s">
        <v>165</v>
      </c>
      <c r="AS27" s="25" t="s">
        <v>169</v>
      </c>
      <c r="AT27" s="26" t="str">
        <f t="shared" si="19"/>
        <v>25%</v>
      </c>
      <c r="AU27" s="25" t="s">
        <v>172</v>
      </c>
      <c r="AV27" s="25" t="s">
        <v>177</v>
      </c>
      <c r="AW27" s="25" t="s">
        <v>181</v>
      </c>
      <c r="AX27" s="27">
        <f>IFERROR(IF(AND(AQ26="Probabilidad",AQ27="Probabilidad"),(AZ26-(+AZ26*AT27)),IF(AND(AQ26="Impacto",AQ27="Probabilidad"),(AZ25-(+AZ25*AT27)),IF(AQ27="Impacto",AZ26,""))),"")</f>
        <v>0.36</v>
      </c>
      <c r="AY27" s="28" t="str">
        <f t="shared" si="20"/>
        <v>Baja</v>
      </c>
      <c r="AZ27" s="29">
        <f t="shared" si="21"/>
        <v>0.36</v>
      </c>
      <c r="BA27" s="28" t="str">
        <f t="shared" ca="1" si="22"/>
        <v>Moderado</v>
      </c>
      <c r="BB27" s="29">
        <f ca="1">IFERROR(IF(AND(AQ26="Impacto",AQ27="Impacto"),(BB26-(+BB26*AT27)),IF(AND(AQ26="Probabilidad",AQ27="Impacto"),(BB25-(+BB25*AT27)),IF(AQ27="Probabilidad",BB26,""))),"")</f>
        <v>0.44999999999999996</v>
      </c>
      <c r="BC27" s="30" t="str">
        <f t="shared" ca="1" si="23"/>
        <v>Moderado</v>
      </c>
      <c r="BD27" s="31" t="s">
        <v>186</v>
      </c>
      <c r="BE27" s="32"/>
      <c r="BF27" s="23"/>
      <c r="BG27" s="33"/>
      <c r="BH27" s="33"/>
      <c r="BI27" s="32"/>
      <c r="BJ27" s="136"/>
      <c r="BK27" s="143"/>
      <c r="BL27" s="143"/>
      <c r="BM27" s="143"/>
      <c r="BN27" s="143"/>
      <c r="BO27" s="143"/>
      <c r="BP27" s="143"/>
      <c r="BQ27" s="143"/>
      <c r="BR27" s="143"/>
      <c r="BS27" s="143"/>
      <c r="BT27" s="143"/>
      <c r="BU27" s="143"/>
      <c r="BV27" s="143"/>
      <c r="BW27" s="143"/>
      <c r="BX27" s="143"/>
      <c r="BY27" s="143"/>
      <c r="BZ27" s="143"/>
      <c r="CA27" s="143"/>
      <c r="CB27" s="143"/>
      <c r="CC27" s="143"/>
      <c r="CD27" s="143"/>
    </row>
    <row r="28" spans="1:82" ht="46" customHeight="1" x14ac:dyDescent="0.15">
      <c r="A28" s="185">
        <v>9</v>
      </c>
      <c r="B28" s="190" t="s">
        <v>435</v>
      </c>
      <c r="C28" s="190" t="s">
        <v>393</v>
      </c>
      <c r="D28" s="190" t="s">
        <v>391</v>
      </c>
      <c r="E28" s="192"/>
      <c r="F28" s="190" t="s">
        <v>436</v>
      </c>
      <c r="G28" s="190" t="s">
        <v>437</v>
      </c>
      <c r="H28" s="192" t="str">
        <f>_xlfn.CONCAT("Posibilidad de efecto dañoso ",IF(C28='[2]Opciones Tratamiento'!$E$2,"económica",IF(C28='[2]Opciones Tratamiento'!$E$4,"económica y reputacional",LOWER(C28)))," por ",LOWER(F28), ", debido a ",LOWER(G28))</f>
        <v>Posibilidad de efecto dañoso sobre recursos públicos por omisión en el desarrollo de la acción disciplinaria que pueda generar una sanción económica a favor de la entidad, debido a desconocimiento de la presunta falta disciplinaria</v>
      </c>
      <c r="I28" s="190" t="s">
        <v>395</v>
      </c>
      <c r="J28" s="185" t="s">
        <v>224</v>
      </c>
      <c r="K28" s="185" t="s">
        <v>240</v>
      </c>
      <c r="L28" s="187" t="str">
        <f>IF(OR(K28='[2]Opciones Tratamiento'!$K$14,K28='[2]Opciones Tratamiento'!$K$15,K28='[2]Opciones Tratamiento'!$K$16),"Muy Baja",IF(OR(K28='[2]Opciones Tratamiento'!$K$10,K28='[2]Opciones Tratamiento'!$K$11,K28='[2]Opciones Tratamiento'!$K$12,K28='[2]Opciones Tratamiento'!$K$13),"Baja",IF(OR(K28='[2]Opciones Tratamiento'!$K$4,K28='[2]Opciones Tratamiento'!$K$5,K28='[2]Opciones Tratamiento'!$K$6,K28='[2]Opciones Tratamiento'!$K$7,K28='[2]Opciones Tratamiento'!$K$8,K28='[2]Opciones Tratamiento'!$K$9),"Media",IF(K28='[2]Opciones Tratamiento'!$K$3,"Alta",IF(OR(K28='[2]Opciones Tratamiento'!$K$2,K28='[2]Opciones Tratamiento'!$K$17),"Muy Alta")))))</f>
        <v>Media</v>
      </c>
      <c r="M28" s="188">
        <f>IF(L28="","",IF(L28="Muy Baja",0.2,IF(L28="Baja",0.4,IF(L28="Media",0.6,IF(L28="Alta",0.8,IF(L28="Muy Alta",1,))))))</f>
        <v>0.6</v>
      </c>
      <c r="N28" s="188" t="s">
        <v>139</v>
      </c>
      <c r="O28" s="188" t="str">
        <f>IF(NOT(ISERROR(MATCH(N28,'[2]Tabla Impacto'!$B$221:$B$223,0))),'[2]Tabla Impacto'!$F$223&amp;"Por favor no seleccionar los criterios de impacto(Afectación Económica o presupuestal y Pérdida Reputacional)",N28)</f>
        <v xml:space="preserve">     Afectación menor a 10 SMLMV .</v>
      </c>
      <c r="P28" s="126"/>
      <c r="Q28" s="126"/>
      <c r="R28" s="126"/>
      <c r="S28" s="126"/>
      <c r="T28" s="126"/>
      <c r="U28" s="126"/>
      <c r="V28" s="126"/>
      <c r="W28" s="126"/>
      <c r="X28" s="126"/>
      <c r="Y28" s="126"/>
      <c r="Z28" s="126"/>
      <c r="AA28" s="126"/>
      <c r="AB28" s="126"/>
      <c r="AC28" s="126"/>
      <c r="AD28" s="126"/>
      <c r="AE28" s="126"/>
      <c r="AF28" s="126"/>
      <c r="AG28" s="126"/>
      <c r="AH28" s="126"/>
      <c r="AI28" s="187" t="str">
        <f>IF(OR(D28='[2]Opciones Tratamiento'!$H$2,D28='[2]Opciones Tratamiento'!$H$4),IF(OR(O28='[2]Tabla Impacto'!$C$11,O28='[2]Tabla Impacto'!$D$11),"Leve",IF(OR(O28='[2]Tabla Impacto'!$C$12,O28='[2]Tabla Impacto'!$D$12),"Menor",IF(OR(O28='[2]Tabla Impacto'!$C$13,O28='[2]Tabla Impacto'!$D$13),"Moderado",IF(OR(O28='[2]Tabla Impacto'!$C$14,O28='[2]Tabla Impacto'!$D$14),"Mayor",IF(OR(O28='[2]Tabla Impacto'!$C$15,O28='[2]Tabla Impacto'!$D$15),"Catastrófico",""))))),IF(D28='[2]Opciones Tratamiento'!$H$3,IF(COUNTIF('[2]Mapa final'!P28:AH28,"Si")&lt;=5,"Moderado",IF(AND(COUNTIF('[2]Mapa final'!P28:AH28,"Si")&gt;5,COUNTIF('[2]Mapa final'!P28:AH28,"Si")&lt;=10),"Mayor",IF(COUNTIF('[2]Mapa final'!P28:AH28,"Si")&gt;10,"Catastrófico","")))))</f>
        <v>Leve</v>
      </c>
      <c r="AJ28" s="188">
        <f>IF(AI28="","",IF(AI28="Leve",0.2,IF(AI28="Menor",0.4,IF(AI28="Moderado",0.6,IF(AI28="Mayor",0.8,IF(AI28="Catastrófico",1,))))))</f>
        <v>0.2</v>
      </c>
      <c r="AK28" s="189" t="str">
        <f>IF(OR(AND(L28="Muy Baja",AI28="Leve"),AND(L28="Muy Baja",AI28="Menor"),AND(L28="Baja",AI28="Leve")),"Bajo",IF(OR(AND(L28="Muy baja",AI28="Moderado"),AND(L28="Baja",AI28="Menor"),AND(L28="Baja",AI28="Moderado"),AND(L28="Media",AI28="Leve"),AND(L28="Media",AI28="Menor"),AND(L28="Media",AI28="Moderado"),AND(L28="Alta",AI28="Leve"),AND(L28="Alta",AI28="Menor")),"Moderado",IF(OR(AND(L28="Muy Baja",AI28="Mayor"),AND(L28="Baja",AI28="Mayor"),AND(L28="Media",AI28="Mayor"),AND(L28="Alta",AI28="Moderado"),AND(L28="Alta",AI28="Mayor"),AND(L28="Muy Alta",AI28="Leve"),AND(L28="Muy Alta",AI28="Menor"),AND(L28="Muy Alta",AI28="Moderado"),AND(L28="Muy Alta",AI28="Mayor")),"Alto",IF(OR(AND(L28="Muy Baja",AI28="Catastrófico"),AND(L28="Baja",AI28="Catastrófico"),AND(L28="Media",AI28="Catastrófico"),AND(L28="Alta",AI28="Catastrófico"),AND(L28="Muy Alta",AI28="Catastrófico")),"Extremo",""))))</f>
        <v>Moderado</v>
      </c>
      <c r="AL28" s="23">
        <v>1</v>
      </c>
      <c r="AM28" s="23"/>
      <c r="AN28" s="23" t="e">
        <f>VLOOKUP(AM28,'[2]Opciones Tratamiento'!$M$2:$O$37,3,FALSE)</f>
        <v>#N/A</v>
      </c>
      <c r="AO28" s="24" t="e">
        <f>VLOOKUP(AM28,'[2]Opciones Tratamiento'!$M$2:$O$37,2,FALSE)</f>
        <v>#N/A</v>
      </c>
      <c r="AP28" s="131" t="s">
        <v>438</v>
      </c>
      <c r="AQ28" s="23" t="str">
        <f t="shared" si="18"/>
        <v>Probabilidad</v>
      </c>
      <c r="AR28" s="25" t="s">
        <v>161</v>
      </c>
      <c r="AS28" s="25" t="s">
        <v>169</v>
      </c>
      <c r="AT28" s="26" t="str">
        <f t="shared" si="19"/>
        <v>40%</v>
      </c>
      <c r="AU28" s="25" t="s">
        <v>172</v>
      </c>
      <c r="AV28" s="25" t="s">
        <v>177</v>
      </c>
      <c r="AW28" s="25" t="s">
        <v>181</v>
      </c>
      <c r="AX28" s="27">
        <f>IFERROR(IF(AQ28="Probabilidad",(M28-(+M28*AT28)),IF(AQ28="Impacto",M28,"")),"")</f>
        <v>0.36</v>
      </c>
      <c r="AY28" s="28" t="str">
        <f t="shared" si="20"/>
        <v>Baja</v>
      </c>
      <c r="AZ28" s="29">
        <f t="shared" si="21"/>
        <v>0.36</v>
      </c>
      <c r="BA28" s="28" t="str">
        <f t="shared" si="22"/>
        <v>Leve</v>
      </c>
      <c r="BB28" s="29">
        <f>IFERROR(IF(AQ28="Impacto",(AJ28-(+AJ28*AT28)),IF(AQ28="Probabilidad",AJ28,"")),"")</f>
        <v>0.2</v>
      </c>
      <c r="BC28" s="30" t="str">
        <f t="shared" si="23"/>
        <v>Bajo</v>
      </c>
      <c r="BD28" s="31" t="s">
        <v>192</v>
      </c>
      <c r="BE28" s="32"/>
      <c r="BF28" s="23"/>
      <c r="BG28" s="33"/>
      <c r="BH28" s="33"/>
      <c r="BI28" s="32"/>
      <c r="BJ28" s="136"/>
      <c r="BK28" s="142"/>
      <c r="BL28" s="142"/>
      <c r="BM28" s="142"/>
      <c r="BN28" s="142"/>
      <c r="BO28" s="142"/>
      <c r="BP28" s="142"/>
      <c r="BQ28" s="142"/>
      <c r="BR28" s="142"/>
      <c r="BS28" s="142"/>
      <c r="BT28" s="142"/>
      <c r="BU28" s="142"/>
      <c r="BV28" s="142"/>
      <c r="BW28" s="142"/>
      <c r="BX28" s="142"/>
      <c r="BY28" s="142"/>
      <c r="BZ28" s="142"/>
      <c r="CA28" s="142"/>
      <c r="CB28" s="142"/>
      <c r="CC28" s="142"/>
      <c r="CD28" s="142"/>
    </row>
    <row r="29" spans="1:82" ht="70" customHeight="1" x14ac:dyDescent="0.15">
      <c r="A29" s="186"/>
      <c r="B29" s="191"/>
      <c r="C29" s="191"/>
      <c r="D29" s="191"/>
      <c r="E29" s="186"/>
      <c r="F29" s="191"/>
      <c r="G29" s="191"/>
      <c r="H29" s="186"/>
      <c r="I29" s="191"/>
      <c r="J29" s="186"/>
      <c r="K29" s="186"/>
      <c r="L29" s="186"/>
      <c r="M29" s="186"/>
      <c r="N29" s="186"/>
      <c r="O29" s="186"/>
      <c r="P29" s="126"/>
      <c r="Q29" s="126"/>
      <c r="R29" s="126"/>
      <c r="S29" s="126"/>
      <c r="T29" s="126"/>
      <c r="U29" s="126"/>
      <c r="V29" s="126"/>
      <c r="W29" s="126"/>
      <c r="X29" s="126"/>
      <c r="Y29" s="126"/>
      <c r="Z29" s="126"/>
      <c r="AA29" s="126"/>
      <c r="AB29" s="126"/>
      <c r="AC29" s="126"/>
      <c r="AD29" s="126"/>
      <c r="AE29" s="126"/>
      <c r="AF29" s="126"/>
      <c r="AG29" s="126"/>
      <c r="AH29" s="126"/>
      <c r="AI29" s="186"/>
      <c r="AJ29" s="186"/>
      <c r="AK29" s="186"/>
      <c r="AL29" s="23">
        <v>2</v>
      </c>
      <c r="AM29" s="23"/>
      <c r="AN29" s="23" t="e">
        <f>VLOOKUP(AM29,'[2]Opciones Tratamiento'!$M$2:$O$37,3,FALSE)</f>
        <v>#N/A</v>
      </c>
      <c r="AO29" s="24" t="e">
        <f>VLOOKUP(AM29,'[2]Opciones Tratamiento'!$M$2:$O$37,2,FALSE)</f>
        <v>#N/A</v>
      </c>
      <c r="AP29" s="131" t="s">
        <v>439</v>
      </c>
      <c r="AQ29" s="23" t="str">
        <f t="shared" ref="AQ29:AQ35" si="24">IF(OR(AR29="Preventivo",AR29="Detectivo"),"Probabilidad",IF(AR29="Correctivo","Impacto",""))</f>
        <v>Probabilidad</v>
      </c>
      <c r="AR29" s="25" t="s">
        <v>161</v>
      </c>
      <c r="AS29" s="25" t="s">
        <v>169</v>
      </c>
      <c r="AT29" s="26" t="str">
        <f t="shared" ref="AT29:AT35" si="25">IF(AND(AR29="Preventivo",AS29="Automático"),"50%",IF(AND(AR29="Preventivo",AS29="Manual"),"40%",IF(AND(AR29="Detectivo",AS29="Automático"),"40%",IF(AND(AR29="Detectivo",AS29="Manual"),"30%",IF(AND(AR29="Correctivo",AS29="Automático"),"35%",IF(AND(AR29="Correctivo",AS29="Manual"),"25%",""))))))</f>
        <v>40%</v>
      </c>
      <c r="AU29" s="25" t="s">
        <v>172</v>
      </c>
      <c r="AV29" s="25" t="s">
        <v>177</v>
      </c>
      <c r="AW29" s="25" t="s">
        <v>181</v>
      </c>
      <c r="AX29" s="27">
        <f>IFERROR(IF(AND(AQ28="Probabilidad",AQ29="Probabilidad"),(AZ28-(+AZ28*AT29)),IF(AQ29="Probabilidad",(M28-(+M28*AT29)),IF(AQ29="Impacto",AZ28,""))),"")</f>
        <v>0.216</v>
      </c>
      <c r="AY29" s="28" t="str">
        <f t="shared" si="20"/>
        <v>Baja</v>
      </c>
      <c r="AZ29" s="29">
        <f t="shared" si="21"/>
        <v>0.216</v>
      </c>
      <c r="BA29" s="28" t="str">
        <f t="shared" si="22"/>
        <v>Leve</v>
      </c>
      <c r="BB29" s="29">
        <f>IFERROR(IF(AND(AQ28="Impacto",AQ29="Impacto"),(BB28-(+BB28*AT29)),IF(AQ29="Impacto",($AJ$7-(+$AJ$7*AT29)),IF(AQ29="Probabilidad",BB28,""))),"")</f>
        <v>0.2</v>
      </c>
      <c r="BC29" s="30" t="str">
        <f t="shared" si="23"/>
        <v>Bajo</v>
      </c>
      <c r="BD29" s="31" t="s">
        <v>186</v>
      </c>
      <c r="BE29" s="32"/>
      <c r="BF29" s="23"/>
      <c r="BG29" s="33"/>
      <c r="BH29" s="33"/>
      <c r="BI29" s="32"/>
      <c r="BJ29" s="136"/>
      <c r="BK29" s="139"/>
      <c r="BL29" s="139"/>
      <c r="BM29" s="139"/>
      <c r="BN29" s="139"/>
      <c r="BO29" s="139"/>
      <c r="BP29" s="139"/>
      <c r="BQ29" s="139"/>
      <c r="BR29" s="139"/>
      <c r="BS29" s="139"/>
      <c r="BT29" s="139"/>
      <c r="BU29" s="139"/>
      <c r="BV29" s="139"/>
      <c r="BW29" s="139"/>
      <c r="BX29" s="139"/>
      <c r="BY29" s="139"/>
      <c r="BZ29" s="139"/>
      <c r="CA29" s="139"/>
      <c r="CB29" s="139"/>
      <c r="CC29" s="139"/>
      <c r="CD29" s="139"/>
    </row>
    <row r="30" spans="1:82" ht="108" customHeight="1" x14ac:dyDescent="0.15">
      <c r="A30" s="146">
        <v>10</v>
      </c>
      <c r="B30" s="147" t="s">
        <v>440</v>
      </c>
      <c r="C30" s="147" t="s">
        <v>393</v>
      </c>
      <c r="D30" s="147" t="s">
        <v>391</v>
      </c>
      <c r="E30" s="148"/>
      <c r="F30" s="147" t="s">
        <v>441</v>
      </c>
      <c r="G30" s="147" t="s">
        <v>442</v>
      </c>
      <c r="H30" s="148" t="str">
        <f>_xlfn.CONCAT("Posibilidad de efecto dañoso ",IF(C30='[3]Opciones Tratamiento'!$E$2,"económica",IF(C30='[3]Opciones Tratamiento'!$E$4,"económica y reputacional",LOWER(C30)))," por ",LOWER(F30), ", debido a ",LOWER(G30))</f>
        <v>Posibilidad de efecto dañoso sobre recursos públicos por pago de viáticos, honorarios o gastos de desplazamiento sin justificación o por encima de los valores establecidos normativamente, debido a debilidades en la verificación de los soportes para aprobar el pago</v>
      </c>
      <c r="I30" s="147" t="s">
        <v>395</v>
      </c>
      <c r="J30" s="146" t="s">
        <v>224</v>
      </c>
      <c r="K30" s="146" t="s">
        <v>240</v>
      </c>
      <c r="L30" s="144" t="str">
        <f>IF(OR(K30='[3]Opciones Tratamiento'!$K$14,K30='[3]Opciones Tratamiento'!$K$15,K30='[3]Opciones Tratamiento'!$K$16),"Muy Baja",IF(OR(K30='[3]Opciones Tratamiento'!$K$10,K30='[3]Opciones Tratamiento'!$K$11,K30='[3]Opciones Tratamiento'!$K$12,K30='[3]Opciones Tratamiento'!$K$13),"Baja",IF(OR(K30='[3]Opciones Tratamiento'!$K$4,K30='[3]Opciones Tratamiento'!$K$5,K30='[3]Opciones Tratamiento'!$K$6,K30='[3]Opciones Tratamiento'!$K$7,K30='[3]Opciones Tratamiento'!$K$8,K30='[3]Opciones Tratamiento'!$K$9),"Media",IF(K30='[3]Opciones Tratamiento'!$K$3,"Alta",IF(OR(K30='[3]Opciones Tratamiento'!$K$2,K30='[3]Opciones Tratamiento'!$K$17),"Muy Alta")))))</f>
        <v>Media</v>
      </c>
      <c r="M30" s="126">
        <f>IF(L30="","",IF(L30="Muy Baja",0.2,IF(L30="Baja",0.4,IF(L30="Media",0.6,IF(L30="Alta",0.8,IF(L30="Muy Alta",1,))))))</f>
        <v>0.6</v>
      </c>
      <c r="N30" s="126" t="s">
        <v>139</v>
      </c>
      <c r="O30" s="126" t="str">
        <f ca="1">IF(NOT(ISERROR(MATCH(N30,'[3]Tabla Impacto'!$B$221:$B$223,0))),'[3]Tabla Impacto'!$F$223&amp;"Por favor no seleccionar los criterios de impacto(Afectación Económica o presupuestal y Pérdida Reputacional)",N30)</f>
        <v xml:space="preserve">     Afectación menor a 10 SMLMV .</v>
      </c>
      <c r="P30" s="126"/>
      <c r="Q30" s="126"/>
      <c r="R30" s="126"/>
      <c r="S30" s="126"/>
      <c r="T30" s="126"/>
      <c r="U30" s="126"/>
      <c r="V30" s="126"/>
      <c r="W30" s="126"/>
      <c r="X30" s="126"/>
      <c r="Y30" s="126"/>
      <c r="Z30" s="126"/>
      <c r="AA30" s="126"/>
      <c r="AB30" s="126"/>
      <c r="AC30" s="126"/>
      <c r="AD30" s="126"/>
      <c r="AE30" s="126"/>
      <c r="AF30" s="126"/>
      <c r="AG30" s="126"/>
      <c r="AH30" s="126"/>
      <c r="AI30" s="144" t="str">
        <f ca="1">IF(OR(D30='[3]Opciones Tratamiento'!$H$2,D30='[3]Opciones Tratamiento'!$H$4),IF(OR(O30='[3]Tabla Impacto'!$C$11,O30='[3]Tabla Impacto'!$D$11),"Leve",IF(OR(O30='[3]Tabla Impacto'!$C$12,O30='[3]Tabla Impacto'!$D$12),"Menor",IF(OR(O30='[3]Tabla Impacto'!$C$13,O30='[3]Tabla Impacto'!$D$13),"Moderado",IF(OR(O30='[3]Tabla Impacto'!$C$14,O30='[3]Tabla Impacto'!$D$14),"Mayor",IF(OR(O30='[3]Tabla Impacto'!$C$15,O30='[3]Tabla Impacto'!$D$15),"Catastrófico",""))))),IF(D30='[3]Opciones Tratamiento'!$H$3,IF(COUNTIF('[3]Mapa final'!P30:AH30,"Si")&lt;=5,"Moderado",IF(AND(COUNTIF('[3]Mapa final'!P30:AH30,"Si")&gt;5,COUNTIF('[3]Mapa final'!P30:AH30,"Si")&lt;=10),"Mayor",IF(COUNTIF('[3]Mapa final'!P30:AH30,"Si")&gt;10,"Catastrófico","")))))</f>
        <v>Leve</v>
      </c>
      <c r="AJ30" s="126">
        <f ca="1">IF(AI30="","",IF(AI30="Leve",0.2,IF(AI30="Menor",0.4,IF(AI30="Moderado",0.6,IF(AI30="Mayor",0.8,IF(AI30="Catastrófico",1,))))))</f>
        <v>0.2</v>
      </c>
      <c r="AK30" s="145" t="str">
        <f ca="1">IF(OR(AND(L30="Muy Baja",AI30="Leve"),AND(L30="Muy Baja",AI30="Menor"),AND(L30="Baja",AI30="Leve")),"Bajo",IF(OR(AND(L30="Muy baja",AI30="Moderado"),AND(L30="Baja",AI30="Menor"),AND(L30="Baja",AI30="Moderado"),AND(L30="Media",AI30="Leve"),AND(L30="Media",AI30="Menor"),AND(L30="Media",AI30="Moderado"),AND(L30="Alta",AI30="Leve"),AND(L30="Alta",AI30="Menor")),"Moderado",IF(OR(AND(L30="Muy Baja",AI30="Mayor"),AND(L30="Baja",AI30="Mayor"),AND(L30="Media",AI30="Mayor"),AND(L30="Alta",AI30="Moderado"),AND(L30="Alta",AI30="Mayor"),AND(L30="Muy Alta",AI30="Leve"),AND(L30="Muy Alta",AI30="Menor"),AND(L30="Muy Alta",AI30="Moderado"),AND(L30="Muy Alta",AI30="Mayor")),"Alto",IF(OR(AND(L30="Muy Baja",AI30="Catastrófico"),AND(L30="Baja",AI30="Catastrófico"),AND(L30="Media",AI30="Catastrófico"),AND(L30="Alta",AI30="Catastrófico"),AND(L30="Muy Alta",AI30="Catastrófico")),"Extremo",""))))</f>
        <v>Moderado</v>
      </c>
      <c r="AL30" s="23">
        <v>1</v>
      </c>
      <c r="AM30" s="23"/>
      <c r="AN30" s="23" t="e">
        <f>VLOOKUP(AM30,'[3]Opciones Tratamiento'!$M$2:$O$37,3,FALSE)</f>
        <v>#N/A</v>
      </c>
      <c r="AO30" s="24" t="e">
        <f>VLOOKUP(AM30,'[3]Opciones Tratamiento'!$M$2:$O$37,2,FALSE)</f>
        <v>#N/A</v>
      </c>
      <c r="AP30" s="131" t="s">
        <v>443</v>
      </c>
      <c r="AQ30" s="23" t="str">
        <f t="shared" si="24"/>
        <v>Probabilidad</v>
      </c>
      <c r="AR30" s="25" t="s">
        <v>161</v>
      </c>
      <c r="AS30" s="25" t="s">
        <v>169</v>
      </c>
      <c r="AT30" s="26" t="str">
        <f t="shared" si="25"/>
        <v>40%</v>
      </c>
      <c r="AU30" s="25" t="s">
        <v>172</v>
      </c>
      <c r="AV30" s="25" t="s">
        <v>177</v>
      </c>
      <c r="AW30" s="25" t="s">
        <v>181</v>
      </c>
      <c r="AX30" s="27">
        <f>IFERROR(IF(AQ30="Probabilidad",(M30-(+M30*AT30)),IF(AQ30="Impacto",M30,"")),"")</f>
        <v>0.36</v>
      </c>
      <c r="AY30" s="28" t="str">
        <f t="shared" si="20"/>
        <v>Baja</v>
      </c>
      <c r="AZ30" s="29">
        <f t="shared" si="21"/>
        <v>0.36</v>
      </c>
      <c r="BA30" s="28" t="str">
        <f t="shared" ca="1" si="22"/>
        <v>Leve</v>
      </c>
      <c r="BB30" s="29">
        <f ca="1">IFERROR(IF(AQ30="Impacto",(AJ30-(+AJ30*AT30)),IF(AQ30="Probabilidad",AJ30,"")),"")</f>
        <v>0.2</v>
      </c>
      <c r="BC30" s="30" t="str">
        <f t="shared" ca="1" si="23"/>
        <v>Bajo</v>
      </c>
      <c r="BD30" s="31" t="s">
        <v>186</v>
      </c>
      <c r="BE30" s="32"/>
      <c r="BF30" s="23"/>
      <c r="BG30" s="33"/>
      <c r="BH30" s="33"/>
      <c r="BI30" s="32"/>
      <c r="BJ30" s="136"/>
      <c r="BK30" s="142"/>
      <c r="BL30" s="142"/>
      <c r="BM30" s="142"/>
      <c r="BN30" s="142"/>
      <c r="BO30" s="142"/>
      <c r="BP30" s="142"/>
      <c r="BQ30" s="142"/>
      <c r="BR30" s="142"/>
      <c r="BS30" s="142"/>
      <c r="BT30" s="142"/>
      <c r="BU30" s="142"/>
      <c r="BV30" s="142"/>
      <c r="BW30" s="142"/>
      <c r="BX30" s="142"/>
      <c r="BY30" s="142"/>
      <c r="BZ30" s="142"/>
      <c r="CA30" s="142"/>
      <c r="CB30" s="142"/>
      <c r="CC30" s="142"/>
      <c r="CD30" s="142"/>
    </row>
    <row r="31" spans="1:82" ht="54" customHeight="1" x14ac:dyDescent="0.15">
      <c r="A31" s="185">
        <v>11</v>
      </c>
      <c r="B31" s="190" t="s">
        <v>440</v>
      </c>
      <c r="C31" s="190" t="s">
        <v>393</v>
      </c>
      <c r="D31" s="190" t="s">
        <v>391</v>
      </c>
      <c r="E31" s="192"/>
      <c r="F31" s="190" t="s">
        <v>444</v>
      </c>
      <c r="G31" s="190" t="s">
        <v>445</v>
      </c>
      <c r="H31" s="192" t="str">
        <f>_xlfn.CONCAT("Posibilidad de efecto dañoso ",IF(C31='[3]Opciones Tratamiento'!$E$2,"económica",IF(C31='[3]Opciones Tratamiento'!$E$4,"económica y reputacional",LOWER(C31)))," por ",LOWER(F31), ", debido a ",LOWER(G31))</f>
        <v>Posibilidad de efecto dañoso sobre recursos públicos por mayor valor pagado por concepto de nomina, debido a errores en la nbase de datos utilizada para el pago o errores en la digitación</v>
      </c>
      <c r="I31" s="190" t="s">
        <v>395</v>
      </c>
      <c r="J31" s="185" t="s">
        <v>224</v>
      </c>
      <c r="K31" s="185" t="s">
        <v>242</v>
      </c>
      <c r="L31" s="187" t="str">
        <f>IF(OR(K31='[3]Opciones Tratamiento'!$K$14,K31='[3]Opciones Tratamiento'!$K$15,K31='[3]Opciones Tratamiento'!$K$16),"Muy Baja",IF(OR(K31='[3]Opciones Tratamiento'!$K$10,K31='[3]Opciones Tratamiento'!$K$11,K31='[3]Opciones Tratamiento'!$K$12,K31='[3]Opciones Tratamiento'!$K$13),"Baja",IF(OR(K31='[3]Opciones Tratamiento'!$K$4,K31='[3]Opciones Tratamiento'!$K$5,K31='[3]Opciones Tratamiento'!$K$6,K31='[3]Opciones Tratamiento'!$K$7,K31='[3]Opciones Tratamiento'!$K$8,K31='[3]Opciones Tratamiento'!$K$9),"Media",IF(K31='[3]Opciones Tratamiento'!$K$3,"Alta",IF(OR(K31='[3]Opciones Tratamiento'!$K$2,K31='[3]Opciones Tratamiento'!$K$17),"Muy Alta")))))</f>
        <v>Baja</v>
      </c>
      <c r="M31" s="188">
        <f>IF(L31="","",IF(L31="Muy Baja",0.2,IF(L31="Baja",0.4,IF(L31="Media",0.6,IF(L31="Alta",0.8,IF(L31="Muy Alta",1,))))))</f>
        <v>0.4</v>
      </c>
      <c r="N31" s="188" t="s">
        <v>139</v>
      </c>
      <c r="O31" s="188" t="str">
        <f ca="1">IF(NOT(ISERROR(MATCH(N31,'[3]Tabla Impacto'!$B$221:$B$223,0))),'[3]Tabla Impacto'!$F$223&amp;"Por favor no seleccionar los criterios de impacto(Afectación Económica o presupuestal y Pérdida Reputacional)",N31)</f>
        <v xml:space="preserve">     Afectación menor a 10 SMLMV .</v>
      </c>
      <c r="P31" s="126"/>
      <c r="Q31" s="126"/>
      <c r="R31" s="126"/>
      <c r="S31" s="126"/>
      <c r="T31" s="126"/>
      <c r="U31" s="126"/>
      <c r="V31" s="126"/>
      <c r="W31" s="126"/>
      <c r="X31" s="126"/>
      <c r="Y31" s="126"/>
      <c r="Z31" s="126"/>
      <c r="AA31" s="126"/>
      <c r="AB31" s="126"/>
      <c r="AC31" s="126"/>
      <c r="AD31" s="126"/>
      <c r="AE31" s="126"/>
      <c r="AF31" s="126"/>
      <c r="AG31" s="126"/>
      <c r="AH31" s="126"/>
      <c r="AI31" s="187" t="str">
        <f ca="1">IF(OR(D31='[3]Opciones Tratamiento'!$H$2,D31='[3]Opciones Tratamiento'!$H$4),IF(OR(O31='[3]Tabla Impacto'!$C$11,O31='[3]Tabla Impacto'!$D$11),"Leve",IF(OR(O31='[3]Tabla Impacto'!$C$12,O31='[3]Tabla Impacto'!$D$12),"Menor",IF(OR(O31='[3]Tabla Impacto'!$C$13,O31='[3]Tabla Impacto'!$D$13),"Moderado",IF(OR(O31='[3]Tabla Impacto'!$C$14,O31='[3]Tabla Impacto'!$D$14),"Mayor",IF(OR(O31='[3]Tabla Impacto'!$C$15,O31='[3]Tabla Impacto'!$D$15),"Catastrófico",""))))),IF(D31='[3]Opciones Tratamiento'!$H$3,IF(COUNTIF('[3]Mapa final'!P36:AH36,"Si")&lt;=5,"Moderado",IF(AND(COUNTIF('[3]Mapa final'!P36:AH36,"Si")&gt;5,COUNTIF('[3]Mapa final'!P36:AH36,"Si")&lt;=10),"Mayor",IF(COUNTIF('[3]Mapa final'!P36:AH36,"Si")&gt;10,"Catastrófico","")))))</f>
        <v>Leve</v>
      </c>
      <c r="AJ31" s="188">
        <f ca="1">IF(AI31="","",IF(AI31="Leve",0.2,IF(AI31="Menor",0.4,IF(AI31="Moderado",0.6,IF(AI31="Mayor",0.8,IF(AI31="Catastrófico",1,))))))</f>
        <v>0.2</v>
      </c>
      <c r="AK31" s="189" t="str">
        <f ca="1">IF(OR(AND(L31="Muy Baja",AI31="Leve"),AND(L31="Muy Baja",AI31="Menor"),AND(L31="Baja",AI31="Leve")),"Bajo",IF(OR(AND(L31="Muy baja",AI31="Moderado"),AND(L31="Baja",AI31="Menor"),AND(L31="Baja",AI31="Moderado"),AND(L31="Media",AI31="Leve"),AND(L31="Media",AI31="Menor"),AND(L31="Media",AI31="Moderado"),AND(L31="Alta",AI31="Leve"),AND(L31="Alta",AI31="Menor")),"Moderado",IF(OR(AND(L31="Muy Baja",AI31="Mayor"),AND(L31="Baja",AI31="Mayor"),AND(L31="Media",AI31="Mayor"),AND(L31="Alta",AI31="Moderado"),AND(L31="Alta",AI31="Mayor"),AND(L31="Muy Alta",AI31="Leve"),AND(L31="Muy Alta",AI31="Menor"),AND(L31="Muy Alta",AI31="Moderado"),AND(L31="Muy Alta",AI31="Mayor")),"Alto",IF(OR(AND(L31="Muy Baja",AI31="Catastrófico"),AND(L31="Baja",AI31="Catastrófico"),AND(L31="Media",AI31="Catastrófico"),AND(L31="Alta",AI31="Catastrófico"),AND(L31="Muy Alta",AI31="Catastrófico")),"Extremo",""))))</f>
        <v>Bajo</v>
      </c>
      <c r="AL31" s="23">
        <v>1</v>
      </c>
      <c r="AM31" s="23"/>
      <c r="AN31" s="23" t="e">
        <f>VLOOKUP(AM31,'[3]Opciones Tratamiento'!$M$2:$O$37,3,FALSE)</f>
        <v>#N/A</v>
      </c>
      <c r="AO31" s="24" t="e">
        <f>VLOOKUP(AM31,'[3]Opciones Tratamiento'!$M$2:$O$37,2,FALSE)</f>
        <v>#N/A</v>
      </c>
      <c r="AP31" s="131" t="s">
        <v>446</v>
      </c>
      <c r="AQ31" s="23" t="str">
        <f t="shared" si="24"/>
        <v>Probabilidad</v>
      </c>
      <c r="AR31" s="25" t="s">
        <v>161</v>
      </c>
      <c r="AS31" s="25" t="s">
        <v>169</v>
      </c>
      <c r="AT31" s="26" t="str">
        <f t="shared" si="25"/>
        <v>40%</v>
      </c>
      <c r="AU31" s="25" t="s">
        <v>172</v>
      </c>
      <c r="AV31" s="25" t="s">
        <v>177</v>
      </c>
      <c r="AW31" s="25" t="s">
        <v>181</v>
      </c>
      <c r="AX31" s="27">
        <f>IFERROR(IF(AQ31="Probabilidad",(M31-(+M31*AT31)),IF(AQ31="Impacto",M31,"")),"")</f>
        <v>0.24</v>
      </c>
      <c r="AY31" s="28" t="str">
        <f t="shared" si="20"/>
        <v>Baja</v>
      </c>
      <c r="AZ31" s="29">
        <f t="shared" si="21"/>
        <v>0.24</v>
      </c>
      <c r="BA31" s="28" t="str">
        <f t="shared" ca="1" si="22"/>
        <v>Leve</v>
      </c>
      <c r="BB31" s="29">
        <f ca="1">IFERROR(IF(AQ31="Impacto",(AJ31-(+AJ31*AT31)),IF(AQ31="Probabilidad",AJ31,"")),"")</f>
        <v>0.2</v>
      </c>
      <c r="BC31" s="30" t="str">
        <f t="shared" ca="1" si="23"/>
        <v>Bajo</v>
      </c>
      <c r="BD31" s="31" t="s">
        <v>192</v>
      </c>
      <c r="BE31" s="32"/>
      <c r="BF31" s="23"/>
      <c r="BG31" s="33"/>
      <c r="BH31" s="33"/>
      <c r="BI31" s="32"/>
      <c r="BJ31" s="136"/>
      <c r="BK31" s="143"/>
      <c r="BL31" s="143"/>
      <c r="BM31" s="143"/>
      <c r="BN31" s="143"/>
      <c r="BO31" s="143"/>
      <c r="BP31" s="143"/>
      <c r="BQ31" s="143"/>
      <c r="BR31" s="143"/>
      <c r="BS31" s="143"/>
      <c r="BT31" s="143"/>
      <c r="BU31" s="143"/>
      <c r="BV31" s="143"/>
      <c r="BW31" s="143"/>
      <c r="BX31" s="143"/>
      <c r="BY31" s="143"/>
      <c r="BZ31" s="143"/>
      <c r="CA31" s="143"/>
      <c r="CB31" s="143"/>
      <c r="CC31" s="143"/>
      <c r="CD31" s="143"/>
    </row>
    <row r="32" spans="1:82" ht="52" customHeight="1" x14ac:dyDescent="0.15">
      <c r="A32" s="186"/>
      <c r="B32" s="191"/>
      <c r="C32" s="191"/>
      <c r="D32" s="191"/>
      <c r="E32" s="186"/>
      <c r="F32" s="191"/>
      <c r="G32" s="191"/>
      <c r="H32" s="186"/>
      <c r="I32" s="191"/>
      <c r="J32" s="186"/>
      <c r="K32" s="186"/>
      <c r="L32" s="186"/>
      <c r="M32" s="186"/>
      <c r="N32" s="186"/>
      <c r="O32" s="186"/>
      <c r="P32" s="126"/>
      <c r="Q32" s="126"/>
      <c r="R32" s="126"/>
      <c r="S32" s="126"/>
      <c r="T32" s="126"/>
      <c r="U32" s="126"/>
      <c r="V32" s="126"/>
      <c r="W32" s="126"/>
      <c r="X32" s="126"/>
      <c r="Y32" s="126"/>
      <c r="Z32" s="126"/>
      <c r="AA32" s="126"/>
      <c r="AB32" s="126"/>
      <c r="AC32" s="126"/>
      <c r="AD32" s="126"/>
      <c r="AE32" s="126"/>
      <c r="AF32" s="126"/>
      <c r="AG32" s="126"/>
      <c r="AH32" s="126"/>
      <c r="AI32" s="186"/>
      <c r="AJ32" s="186"/>
      <c r="AK32" s="186"/>
      <c r="AL32" s="23">
        <v>2</v>
      </c>
      <c r="AM32" s="23"/>
      <c r="AN32" s="23" t="e">
        <f>VLOOKUP(AM32,'[3]Opciones Tratamiento'!$M$2:$O$37,3,FALSE)</f>
        <v>#N/A</v>
      </c>
      <c r="AO32" s="24" t="e">
        <f>VLOOKUP(AM32,'[3]Opciones Tratamiento'!$M$2:$O$37,2,FALSE)</f>
        <v>#N/A</v>
      </c>
      <c r="AP32" s="131" t="s">
        <v>447</v>
      </c>
      <c r="AQ32" s="23" t="str">
        <f t="shared" si="24"/>
        <v>Probabilidad</v>
      </c>
      <c r="AR32" s="25" t="s">
        <v>161</v>
      </c>
      <c r="AS32" s="25" t="s">
        <v>169</v>
      </c>
      <c r="AT32" s="26" t="str">
        <f t="shared" si="25"/>
        <v>40%</v>
      </c>
      <c r="AU32" s="25" t="s">
        <v>172</v>
      </c>
      <c r="AV32" s="25" t="s">
        <v>177</v>
      </c>
      <c r="AW32" s="25" t="s">
        <v>181</v>
      </c>
      <c r="AX32" s="27">
        <f>IFERROR(IF(AND(AQ31="Probabilidad",AQ32="Probabilidad"),(AZ31-(+AZ31*AT32)),IF(AQ32="Probabilidad",(M31-(+M31*AT32)),IF(AQ32="Impacto",AZ31,""))),"")</f>
        <v>0.14399999999999999</v>
      </c>
      <c r="AY32" s="28" t="str">
        <f t="shared" si="20"/>
        <v>Muy Baja</v>
      </c>
      <c r="AZ32" s="29">
        <f t="shared" si="21"/>
        <v>0.14399999999999999</v>
      </c>
      <c r="BA32" s="28" t="str">
        <f t="shared" ca="1" si="22"/>
        <v>Leve</v>
      </c>
      <c r="BB32" s="29">
        <f ca="1">IFERROR(IF(AND(AQ31="Impacto",AQ32="Impacto"),(BB31-(+BB31*AT32)),IF(AQ32="Impacto",($AJ$7-(+$AJ$7*AT32)),IF(AQ32="Probabilidad",BB31,""))),"")</f>
        <v>0.2</v>
      </c>
      <c r="BC32" s="30" t="str">
        <f t="shared" ca="1" si="23"/>
        <v>Bajo</v>
      </c>
      <c r="BD32" s="31" t="s">
        <v>186</v>
      </c>
      <c r="BE32" s="32"/>
      <c r="BF32" s="23"/>
      <c r="BG32" s="33"/>
      <c r="BH32" s="33"/>
      <c r="BI32" s="32"/>
      <c r="BJ32" s="136"/>
      <c r="BK32" s="143"/>
      <c r="BL32" s="143"/>
      <c r="BM32" s="143"/>
      <c r="BN32" s="143"/>
      <c r="BO32" s="143"/>
      <c r="BP32" s="143"/>
      <c r="BQ32" s="143"/>
      <c r="BR32" s="143"/>
      <c r="BS32" s="143"/>
      <c r="BT32" s="143"/>
      <c r="BU32" s="143"/>
      <c r="BV32" s="143"/>
      <c r="BW32" s="143"/>
      <c r="BX32" s="143"/>
      <c r="BY32" s="143"/>
      <c r="BZ32" s="143"/>
      <c r="CA32" s="143"/>
      <c r="CB32" s="143"/>
      <c r="CC32" s="143"/>
      <c r="CD32" s="143"/>
    </row>
    <row r="33" spans="1:82" ht="39" customHeight="1" x14ac:dyDescent="0.15">
      <c r="A33" s="185">
        <v>12</v>
      </c>
      <c r="B33" s="190" t="s">
        <v>440</v>
      </c>
      <c r="C33" s="190" t="s">
        <v>393</v>
      </c>
      <c r="D33" s="190" t="s">
        <v>391</v>
      </c>
      <c r="E33" s="192"/>
      <c r="F33" s="190" t="s">
        <v>448</v>
      </c>
      <c r="G33" s="190" t="s">
        <v>449</v>
      </c>
      <c r="H33" s="192" t="str">
        <f>_xlfn.CONCAT("Posibilidad de efecto dañoso ",IF(C33='[3]Opciones Tratamiento'!$E$2,"económica",IF(C33='[3]Opciones Tratamiento'!$E$4,"económica y reputacional",LOWER(C33)))," por ",LOWER(F33), ", debido a ",LOWER(G33))</f>
        <v>Posibilidad de efecto dañoso sobre recursos públicos por saldos o recursos a favor no cobrados, debido a debilidades en la gestión de cobros ante las  eps</v>
      </c>
      <c r="I33" s="190" t="s">
        <v>395</v>
      </c>
      <c r="J33" s="185" t="s">
        <v>224</v>
      </c>
      <c r="K33" s="185" t="s">
        <v>242</v>
      </c>
      <c r="L33" s="187" t="str">
        <f>IF(OR(K33='[3]Opciones Tratamiento'!$K$14,K33='[3]Opciones Tratamiento'!$K$15,K33='[3]Opciones Tratamiento'!$K$16),"Muy Baja",IF(OR(K33='[3]Opciones Tratamiento'!$K$10,K33='[3]Opciones Tratamiento'!$K$11,K33='[3]Opciones Tratamiento'!$K$12,K33='[3]Opciones Tratamiento'!$K$13),"Baja",IF(OR(K33='[3]Opciones Tratamiento'!$K$4,K33='[3]Opciones Tratamiento'!$K$5,K33='[3]Opciones Tratamiento'!$K$6,K33='[3]Opciones Tratamiento'!$K$7,K33='[3]Opciones Tratamiento'!$K$8,K33='[3]Opciones Tratamiento'!$K$9),"Media",IF(K33='[3]Opciones Tratamiento'!$K$3,"Alta",IF(OR(K33='[3]Opciones Tratamiento'!$K$2,K33='[3]Opciones Tratamiento'!$K$17),"Muy Alta")))))</f>
        <v>Baja</v>
      </c>
      <c r="M33" s="188">
        <f>IF(L33="","",IF(L33="Muy Baja",0.2,IF(L33="Baja",0.4,IF(L33="Media",0.6,IF(L33="Alta",0.8,IF(L33="Muy Alta",1,))))))</f>
        <v>0.4</v>
      </c>
      <c r="N33" s="188" t="s">
        <v>139</v>
      </c>
      <c r="O33" s="188" t="str">
        <f ca="1">IF(NOT(ISERROR(MATCH(N33,'[3]Tabla Impacto'!$B$221:$B$223,0))),'[3]Tabla Impacto'!$F$223&amp;"Por favor no seleccionar los criterios de impacto(Afectación Económica o presupuestal y Pérdida Reputacional)",N33)</f>
        <v xml:space="preserve">     Afectación menor a 10 SMLMV .</v>
      </c>
      <c r="P33" s="126"/>
      <c r="Q33" s="126"/>
      <c r="R33" s="126"/>
      <c r="S33" s="126"/>
      <c r="T33" s="126"/>
      <c r="U33" s="126"/>
      <c r="V33" s="126"/>
      <c r="W33" s="126"/>
      <c r="X33" s="126"/>
      <c r="Y33" s="126"/>
      <c r="Z33" s="126"/>
      <c r="AA33" s="126"/>
      <c r="AB33" s="126"/>
      <c r="AC33" s="126"/>
      <c r="AD33" s="126"/>
      <c r="AE33" s="126"/>
      <c r="AF33" s="126"/>
      <c r="AG33" s="126"/>
      <c r="AH33" s="126"/>
      <c r="AI33" s="187" t="str">
        <f ca="1">IF(OR(D33='[3]Opciones Tratamiento'!$H$2,D33='[3]Opciones Tratamiento'!$H$4),IF(OR(O33='[3]Tabla Impacto'!$C$11,O33='[3]Tabla Impacto'!$D$11),"Leve",IF(OR(O33='[3]Tabla Impacto'!$C$12,O33='[3]Tabla Impacto'!$D$12),"Menor",IF(OR(O33='[3]Tabla Impacto'!$C$13,O33='[3]Tabla Impacto'!$D$13),"Moderado",IF(OR(O33='[3]Tabla Impacto'!$C$14,O33='[3]Tabla Impacto'!$D$14),"Mayor",IF(OR(O33='[3]Tabla Impacto'!$C$15,O33='[3]Tabla Impacto'!$D$15),"Catastrófico",""))))),IF(D33='[3]Opciones Tratamiento'!$H$3,IF(COUNTIF('[3]Mapa final'!P42:AH42,"Si")&lt;=5,"Moderado",IF(AND(COUNTIF('[3]Mapa final'!P42:AH42,"Si")&gt;5,COUNTIF('[3]Mapa final'!P42:AH42,"Si")&lt;=10),"Mayor",IF(COUNTIF('[3]Mapa final'!P42:AH42,"Si")&gt;10,"Catastrófico","")))))</f>
        <v>Leve</v>
      </c>
      <c r="AJ33" s="188">
        <f ca="1">IF(AI33="","",IF(AI33="Leve",0.2,IF(AI33="Menor",0.4,IF(AI33="Moderado",0.6,IF(AI33="Mayor",0.8,IF(AI33="Catastrófico",1,))))))</f>
        <v>0.2</v>
      </c>
      <c r="AK33" s="189" t="str">
        <f ca="1">IF(OR(AND(L33="Muy Baja",AI33="Leve"),AND(L33="Muy Baja",AI33="Menor"),AND(L33="Baja",AI33="Leve")),"Bajo",IF(OR(AND(L33="Muy baja",AI33="Moderado"),AND(L33="Baja",AI33="Menor"),AND(L33="Baja",AI33="Moderado"),AND(L33="Media",AI33="Leve"),AND(L33="Media",AI33="Menor"),AND(L33="Media",AI33="Moderado"),AND(L33="Alta",AI33="Leve"),AND(L33="Alta",AI33="Menor")),"Moderado",IF(OR(AND(L33="Muy Baja",AI33="Mayor"),AND(L33="Baja",AI33="Mayor"),AND(L33="Media",AI33="Mayor"),AND(L33="Alta",AI33="Moderado"),AND(L33="Alta",AI33="Mayor"),AND(L33="Muy Alta",AI33="Leve"),AND(L33="Muy Alta",AI33="Menor"),AND(L33="Muy Alta",AI33="Moderado"),AND(L33="Muy Alta",AI33="Mayor")),"Alto",IF(OR(AND(L33="Muy Baja",AI33="Catastrófico"),AND(L33="Baja",AI33="Catastrófico"),AND(L33="Media",AI33="Catastrófico"),AND(L33="Alta",AI33="Catastrófico"),AND(L33="Muy Alta",AI33="Catastrófico")),"Extremo",""))))</f>
        <v>Bajo</v>
      </c>
      <c r="AL33" s="23">
        <v>1</v>
      </c>
      <c r="AM33" s="23"/>
      <c r="AN33" s="23" t="e">
        <f>VLOOKUP(AM33,'[3]Opciones Tratamiento'!$M$2:$O$37,3,FALSE)</f>
        <v>#N/A</v>
      </c>
      <c r="AO33" s="24" t="e">
        <f>VLOOKUP(AM33,'[3]Opciones Tratamiento'!$M$2:$O$37,2,FALSE)</f>
        <v>#N/A</v>
      </c>
      <c r="AP33" s="131" t="s">
        <v>450</v>
      </c>
      <c r="AQ33" s="23" t="str">
        <f t="shared" si="24"/>
        <v>Probabilidad</v>
      </c>
      <c r="AR33" s="25" t="s">
        <v>161</v>
      </c>
      <c r="AS33" s="25" t="s">
        <v>169</v>
      </c>
      <c r="AT33" s="26" t="str">
        <f t="shared" si="25"/>
        <v>40%</v>
      </c>
      <c r="AU33" s="25" t="s">
        <v>172</v>
      </c>
      <c r="AV33" s="25" t="s">
        <v>177</v>
      </c>
      <c r="AW33" s="25" t="s">
        <v>181</v>
      </c>
      <c r="AX33" s="27">
        <f>IFERROR(IF(AQ33="Probabilidad",(M33-(+M33*AT33)),IF(AQ33="Impacto",M33,"")),"")</f>
        <v>0.24</v>
      </c>
      <c r="AY33" s="28" t="str">
        <f t="shared" si="20"/>
        <v>Baja</v>
      </c>
      <c r="AZ33" s="29">
        <f t="shared" si="21"/>
        <v>0.24</v>
      </c>
      <c r="BA33" s="28" t="str">
        <f t="shared" ca="1" si="22"/>
        <v>Leve</v>
      </c>
      <c r="BB33" s="29">
        <f ca="1">IFERROR(IF(AQ33="Impacto",(AJ33-(+AJ33*AT33)),IF(AQ33="Probabilidad",AJ33,"")),"")</f>
        <v>0.2</v>
      </c>
      <c r="BC33" s="30" t="str">
        <f t="shared" ca="1" si="23"/>
        <v>Bajo</v>
      </c>
      <c r="BD33" s="31" t="s">
        <v>192</v>
      </c>
      <c r="BE33" s="32"/>
      <c r="BF33" s="23"/>
      <c r="BG33" s="33"/>
      <c r="BH33" s="33"/>
      <c r="BI33" s="32"/>
      <c r="BJ33" s="136"/>
      <c r="BK33" s="143"/>
      <c r="BL33" s="143"/>
      <c r="BM33" s="143"/>
      <c r="BN33" s="143"/>
      <c r="BO33" s="143"/>
      <c r="BP33" s="143"/>
      <c r="BQ33" s="143"/>
      <c r="BR33" s="143"/>
      <c r="BS33" s="143"/>
      <c r="BT33" s="143"/>
      <c r="BU33" s="143"/>
      <c r="BV33" s="143"/>
      <c r="BW33" s="143"/>
      <c r="BX33" s="143"/>
      <c r="BY33" s="143"/>
      <c r="BZ33" s="143"/>
      <c r="CA33" s="143"/>
      <c r="CB33" s="143"/>
      <c r="CC33" s="143"/>
      <c r="CD33" s="143"/>
    </row>
    <row r="34" spans="1:82" ht="39" customHeight="1" x14ac:dyDescent="0.15">
      <c r="A34" s="186"/>
      <c r="B34" s="191"/>
      <c r="C34" s="191"/>
      <c r="D34" s="191"/>
      <c r="E34" s="186"/>
      <c r="F34" s="191"/>
      <c r="G34" s="191"/>
      <c r="H34" s="186"/>
      <c r="I34" s="191"/>
      <c r="J34" s="186"/>
      <c r="K34" s="186"/>
      <c r="L34" s="186"/>
      <c r="M34" s="186"/>
      <c r="N34" s="186"/>
      <c r="O34" s="186"/>
      <c r="P34" s="126"/>
      <c r="Q34" s="126"/>
      <c r="R34" s="126"/>
      <c r="S34" s="126"/>
      <c r="T34" s="126"/>
      <c r="U34" s="126"/>
      <c r="V34" s="126"/>
      <c r="W34" s="126"/>
      <c r="X34" s="126"/>
      <c r="Y34" s="126"/>
      <c r="Z34" s="126"/>
      <c r="AA34" s="126"/>
      <c r="AB34" s="126"/>
      <c r="AC34" s="126"/>
      <c r="AD34" s="126"/>
      <c r="AE34" s="126"/>
      <c r="AF34" s="126"/>
      <c r="AG34" s="126"/>
      <c r="AH34" s="126"/>
      <c r="AI34" s="186"/>
      <c r="AJ34" s="186"/>
      <c r="AK34" s="186"/>
      <c r="AL34" s="23">
        <v>2</v>
      </c>
      <c r="AM34" s="23"/>
      <c r="AN34" s="23" t="e">
        <f>VLOOKUP(AM34,'[3]Opciones Tratamiento'!$M$2:$O$37,3,FALSE)</f>
        <v>#N/A</v>
      </c>
      <c r="AO34" s="24" t="e">
        <f>VLOOKUP(AM34,'[3]Opciones Tratamiento'!$M$2:$O$37,2,FALSE)</f>
        <v>#N/A</v>
      </c>
      <c r="AP34" s="131" t="s">
        <v>451</v>
      </c>
      <c r="AQ34" s="23" t="str">
        <f t="shared" si="24"/>
        <v>Probabilidad</v>
      </c>
      <c r="AR34" s="25" t="s">
        <v>161</v>
      </c>
      <c r="AS34" s="25" t="s">
        <v>169</v>
      </c>
      <c r="AT34" s="26" t="str">
        <f t="shared" si="25"/>
        <v>40%</v>
      </c>
      <c r="AU34" s="25" t="s">
        <v>172</v>
      </c>
      <c r="AV34" s="25" t="s">
        <v>177</v>
      </c>
      <c r="AW34" s="25" t="s">
        <v>181</v>
      </c>
      <c r="AX34" s="27">
        <f>IFERROR(IF(AND(AQ33="Probabilidad",AQ34="Probabilidad"),(AZ33-(+AZ33*AT34)),IF(AQ34="Probabilidad",(M33-(+M33*AT34)),IF(AQ34="Impacto",AZ33,""))),"")</f>
        <v>0.14399999999999999</v>
      </c>
      <c r="AY34" s="28" t="str">
        <f t="shared" si="20"/>
        <v>Muy Baja</v>
      </c>
      <c r="AZ34" s="29">
        <f t="shared" si="21"/>
        <v>0.14399999999999999</v>
      </c>
      <c r="BA34" s="28" t="str">
        <f t="shared" ca="1" si="22"/>
        <v>Leve</v>
      </c>
      <c r="BB34" s="29">
        <f ca="1">IFERROR(IF(AND(AQ33="Impacto",AQ34="Impacto"),(BB33-(+BB33*AT34)),IF(AQ34="Impacto",($AJ$7-(+$AJ$7*AT34)),IF(AQ34="Probabilidad",BB33,""))),"")</f>
        <v>0.2</v>
      </c>
      <c r="BC34" s="30" t="str">
        <f t="shared" ca="1" si="23"/>
        <v>Bajo</v>
      </c>
      <c r="BD34" s="31" t="s">
        <v>186</v>
      </c>
      <c r="BE34" s="32"/>
      <c r="BF34" s="23"/>
      <c r="BG34" s="33"/>
      <c r="BH34" s="33"/>
      <c r="BI34" s="32"/>
      <c r="BJ34" s="136"/>
      <c r="BK34" s="143"/>
      <c r="BL34" s="143"/>
      <c r="BM34" s="143"/>
      <c r="BN34" s="143"/>
      <c r="BO34" s="143"/>
      <c r="BP34" s="143"/>
      <c r="BQ34" s="143"/>
      <c r="BR34" s="143"/>
      <c r="BS34" s="143"/>
      <c r="BT34" s="143"/>
      <c r="BU34" s="143"/>
      <c r="BV34" s="143"/>
      <c r="BW34" s="143"/>
      <c r="BX34" s="143"/>
      <c r="BY34" s="143"/>
      <c r="BZ34" s="143"/>
      <c r="CA34" s="143"/>
      <c r="CB34" s="143"/>
      <c r="CC34" s="143"/>
      <c r="CD34" s="143"/>
    </row>
    <row r="35" spans="1:82" ht="39" customHeight="1" x14ac:dyDescent="0.15">
      <c r="A35" s="186"/>
      <c r="B35" s="191"/>
      <c r="C35" s="191"/>
      <c r="D35" s="191"/>
      <c r="E35" s="186"/>
      <c r="F35" s="191"/>
      <c r="G35" s="191"/>
      <c r="H35" s="186"/>
      <c r="I35" s="191"/>
      <c r="J35" s="186"/>
      <c r="K35" s="186"/>
      <c r="L35" s="186"/>
      <c r="M35" s="186"/>
      <c r="N35" s="186"/>
      <c r="O35" s="186"/>
      <c r="P35" s="126"/>
      <c r="Q35" s="126"/>
      <c r="R35" s="126"/>
      <c r="S35" s="126"/>
      <c r="T35" s="126"/>
      <c r="U35" s="126"/>
      <c r="V35" s="126"/>
      <c r="W35" s="126"/>
      <c r="X35" s="126"/>
      <c r="Y35" s="126"/>
      <c r="Z35" s="126"/>
      <c r="AA35" s="126"/>
      <c r="AB35" s="126"/>
      <c r="AC35" s="126"/>
      <c r="AD35" s="126"/>
      <c r="AE35" s="126"/>
      <c r="AF35" s="126"/>
      <c r="AG35" s="126"/>
      <c r="AH35" s="126"/>
      <c r="AI35" s="186"/>
      <c r="AJ35" s="186"/>
      <c r="AK35" s="186"/>
      <c r="AL35" s="23">
        <v>3</v>
      </c>
      <c r="AM35" s="23"/>
      <c r="AN35" s="23" t="e">
        <f>VLOOKUP(AM35,'[3]Opciones Tratamiento'!$M$2:$O$37,3,FALSE)</f>
        <v>#N/A</v>
      </c>
      <c r="AO35" s="24" t="e">
        <f>VLOOKUP(AM35,'[3]Opciones Tratamiento'!$M$2:$O$37,2,FALSE)</f>
        <v>#N/A</v>
      </c>
      <c r="AP35" s="131" t="s">
        <v>452</v>
      </c>
      <c r="AQ35" s="23" t="str">
        <f t="shared" si="24"/>
        <v>Probabilidad</v>
      </c>
      <c r="AR35" s="25" t="s">
        <v>163</v>
      </c>
      <c r="AS35" s="25" t="s">
        <v>169</v>
      </c>
      <c r="AT35" s="26" t="str">
        <f t="shared" si="25"/>
        <v>30%</v>
      </c>
      <c r="AU35" s="25" t="s">
        <v>172</v>
      </c>
      <c r="AV35" s="25" t="s">
        <v>177</v>
      </c>
      <c r="AW35" s="25" t="s">
        <v>181</v>
      </c>
      <c r="AX35" s="27">
        <f>IFERROR(IF(AND(AQ34="Probabilidad",AQ35="Probabilidad"),(AZ34-(+AZ34*AT35)),IF(AND(AQ34="Impacto",AQ35="Probabilidad"),(AZ33-(+AZ33*AT35)),IF(AQ35="Impacto",AZ34,""))),"")</f>
        <v>0.1008</v>
      </c>
      <c r="AY35" s="28" t="str">
        <f t="shared" si="20"/>
        <v>Muy Baja</v>
      </c>
      <c r="AZ35" s="29">
        <f t="shared" si="21"/>
        <v>0.1008</v>
      </c>
      <c r="BA35" s="28" t="str">
        <f t="shared" ca="1" si="22"/>
        <v>Leve</v>
      </c>
      <c r="BB35" s="29">
        <f ca="1">IFERROR(IF(AND(AQ34="Impacto",AQ35="Impacto"),(BB34-(+BB34*AT35)),IF(AND(AQ34="Probabilidad",AQ35="Impacto"),(BB33-(+BB33*AT35)),IF(AQ35="Probabilidad",BB34,""))),"")</f>
        <v>0.2</v>
      </c>
      <c r="BC35" s="30" t="str">
        <f t="shared" ca="1" si="23"/>
        <v>Bajo</v>
      </c>
      <c r="BD35" s="31" t="s">
        <v>186</v>
      </c>
      <c r="BE35" s="32"/>
      <c r="BF35" s="23"/>
      <c r="BG35" s="33"/>
      <c r="BH35" s="33"/>
      <c r="BI35" s="32"/>
      <c r="BJ35" s="136"/>
      <c r="BK35" s="143"/>
      <c r="BL35" s="143"/>
      <c r="BM35" s="143"/>
      <c r="BN35" s="143"/>
      <c r="BO35" s="143"/>
      <c r="BP35" s="143"/>
      <c r="BQ35" s="143"/>
      <c r="BR35" s="143"/>
      <c r="BS35" s="143"/>
      <c r="BT35" s="143"/>
      <c r="BU35" s="143"/>
      <c r="BV35" s="143"/>
      <c r="BW35" s="143"/>
      <c r="BX35" s="143"/>
      <c r="BY35" s="143"/>
      <c r="BZ35" s="143"/>
      <c r="CA35" s="143"/>
      <c r="CB35" s="143"/>
      <c r="CC35" s="143"/>
      <c r="CD35" s="143"/>
    </row>
    <row r="36" spans="1:82" ht="16.5" customHeight="1" x14ac:dyDescent="0.15">
      <c r="A36" s="35"/>
      <c r="B36" s="35"/>
      <c r="C36" s="35"/>
      <c r="D36" s="35"/>
      <c r="E36" s="35"/>
      <c r="F36" s="35"/>
      <c r="G36" s="35"/>
      <c r="H36" s="34"/>
      <c r="I36" s="36"/>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137"/>
      <c r="BK36" s="143"/>
      <c r="BL36" s="143"/>
      <c r="BM36" s="143"/>
      <c r="BN36" s="143"/>
      <c r="BO36" s="143"/>
      <c r="BP36" s="143"/>
      <c r="BQ36" s="143"/>
      <c r="BR36" s="143"/>
      <c r="BS36" s="143"/>
      <c r="BT36" s="143"/>
      <c r="BU36" s="143"/>
      <c r="BV36" s="143"/>
      <c r="BW36" s="143"/>
      <c r="BX36" s="143"/>
      <c r="BY36" s="143"/>
      <c r="BZ36" s="143"/>
      <c r="CA36" s="143"/>
      <c r="CB36" s="143"/>
      <c r="CC36" s="143"/>
      <c r="CD36" s="143"/>
    </row>
    <row r="37" spans="1:82" ht="16.5" customHeight="1" x14ac:dyDescent="0.15">
      <c r="A37" s="35"/>
      <c r="B37" s="35"/>
      <c r="C37" s="35"/>
      <c r="D37" s="35"/>
      <c r="E37" s="35"/>
      <c r="F37" s="35"/>
      <c r="G37" s="35"/>
      <c r="H37" s="34"/>
      <c r="I37" s="36"/>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137"/>
      <c r="BK37" s="143"/>
      <c r="BL37" s="143"/>
      <c r="BM37" s="143"/>
      <c r="BN37" s="143"/>
      <c r="BO37" s="143"/>
      <c r="BP37" s="143"/>
      <c r="BQ37" s="143"/>
      <c r="BR37" s="143"/>
      <c r="BS37" s="143"/>
      <c r="BT37" s="143"/>
      <c r="BU37" s="143"/>
      <c r="BV37" s="143"/>
      <c r="BW37" s="143"/>
      <c r="BX37" s="143"/>
      <c r="BY37" s="143"/>
      <c r="BZ37" s="143"/>
      <c r="CA37" s="143"/>
      <c r="CB37" s="143"/>
      <c r="CC37" s="143"/>
      <c r="CD37" s="143"/>
    </row>
    <row r="38" spans="1:82" ht="16.5" customHeight="1" x14ac:dyDescent="0.15">
      <c r="A38" s="35"/>
      <c r="B38" s="35"/>
      <c r="C38" s="35"/>
      <c r="D38" s="35"/>
      <c r="E38" s="35"/>
      <c r="F38" s="35"/>
      <c r="G38" s="35"/>
      <c r="H38" s="34"/>
      <c r="I38" s="36"/>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137"/>
      <c r="BK38" s="143"/>
      <c r="BL38" s="143"/>
      <c r="BM38" s="143"/>
      <c r="BN38" s="143"/>
      <c r="BO38" s="143"/>
      <c r="BP38" s="143"/>
      <c r="BQ38" s="143"/>
      <c r="BR38" s="143"/>
      <c r="BS38" s="143"/>
      <c r="BT38" s="143"/>
      <c r="BU38" s="143"/>
      <c r="BV38" s="143"/>
      <c r="BW38" s="143"/>
      <c r="BX38" s="143"/>
      <c r="BY38" s="143"/>
      <c r="BZ38" s="143"/>
      <c r="CA38" s="143"/>
      <c r="CB38" s="143"/>
      <c r="CC38" s="143"/>
      <c r="CD38" s="143"/>
    </row>
    <row r="39" spans="1:82" ht="16.5" customHeight="1" x14ac:dyDescent="0.15">
      <c r="A39" s="35"/>
      <c r="B39" s="35"/>
      <c r="C39" s="35"/>
      <c r="D39" s="35"/>
      <c r="E39" s="35"/>
      <c r="F39" s="35"/>
      <c r="G39" s="35"/>
      <c r="H39" s="34"/>
      <c r="I39" s="36"/>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137"/>
      <c r="BK39" s="143"/>
      <c r="BL39" s="143"/>
      <c r="BM39" s="143"/>
      <c r="BN39" s="143"/>
      <c r="BO39" s="143"/>
      <c r="BP39" s="143"/>
      <c r="BQ39" s="143"/>
      <c r="BR39" s="143"/>
      <c r="BS39" s="143"/>
      <c r="BT39" s="143"/>
      <c r="BU39" s="143"/>
      <c r="BV39" s="143"/>
      <c r="BW39" s="143"/>
      <c r="BX39" s="143"/>
      <c r="BY39" s="143"/>
      <c r="BZ39" s="143"/>
      <c r="CA39" s="143"/>
      <c r="CB39" s="143"/>
      <c r="CC39" s="143"/>
      <c r="CD39" s="143"/>
    </row>
    <row r="40" spans="1:82" ht="16.5" customHeight="1" x14ac:dyDescent="0.15">
      <c r="A40" s="35"/>
      <c r="B40" s="35"/>
      <c r="C40" s="35"/>
      <c r="D40" s="35"/>
      <c r="E40" s="35"/>
      <c r="F40" s="35"/>
      <c r="G40" s="35"/>
      <c r="H40" s="34"/>
      <c r="I40" s="36"/>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137"/>
      <c r="BK40" s="143"/>
      <c r="BL40" s="143"/>
      <c r="BM40" s="143"/>
      <c r="BN40" s="143"/>
      <c r="BO40" s="143"/>
      <c r="BP40" s="143"/>
      <c r="BQ40" s="143"/>
      <c r="BR40" s="143"/>
      <c r="BS40" s="143"/>
      <c r="BT40" s="143"/>
      <c r="BU40" s="143"/>
      <c r="BV40" s="143"/>
      <c r="BW40" s="143"/>
      <c r="BX40" s="143"/>
      <c r="BY40" s="143"/>
      <c r="BZ40" s="143"/>
      <c r="CA40" s="143"/>
      <c r="CB40" s="143"/>
      <c r="CC40" s="143"/>
      <c r="CD40" s="143"/>
    </row>
    <row r="41" spans="1:82" ht="16.5" customHeight="1" x14ac:dyDescent="0.15">
      <c r="A41" s="35"/>
      <c r="B41" s="35"/>
      <c r="C41" s="35"/>
      <c r="D41" s="35"/>
      <c r="E41" s="35"/>
      <c r="F41" s="35"/>
      <c r="G41" s="35"/>
      <c r="H41" s="34"/>
      <c r="I41" s="36"/>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137"/>
      <c r="BK41" s="143"/>
      <c r="BL41" s="143"/>
      <c r="BM41" s="143"/>
      <c r="BN41" s="143"/>
      <c r="BO41" s="143"/>
      <c r="BP41" s="143"/>
      <c r="BQ41" s="143"/>
      <c r="BR41" s="143"/>
      <c r="BS41" s="143"/>
      <c r="BT41" s="143"/>
      <c r="BU41" s="143"/>
      <c r="BV41" s="143"/>
      <c r="BW41" s="143"/>
      <c r="BX41" s="143"/>
      <c r="BY41" s="143"/>
      <c r="BZ41" s="143"/>
      <c r="CA41" s="143"/>
      <c r="CB41" s="143"/>
      <c r="CC41" s="143"/>
      <c r="CD41" s="143"/>
    </row>
    <row r="42" spans="1:82" ht="16.5" customHeight="1" x14ac:dyDescent="0.15">
      <c r="A42" s="35"/>
      <c r="B42" s="35"/>
      <c r="C42" s="35"/>
      <c r="D42" s="35"/>
      <c r="E42" s="35"/>
      <c r="F42" s="35"/>
      <c r="G42" s="35"/>
      <c r="H42" s="34"/>
      <c r="I42" s="36"/>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137"/>
      <c r="BK42" s="143"/>
      <c r="BL42" s="143"/>
      <c r="BM42" s="143"/>
      <c r="BN42" s="143"/>
      <c r="BO42" s="143"/>
      <c r="BP42" s="143"/>
      <c r="BQ42" s="143"/>
      <c r="BR42" s="143"/>
      <c r="BS42" s="143"/>
      <c r="BT42" s="143"/>
      <c r="BU42" s="143"/>
      <c r="BV42" s="143"/>
      <c r="BW42" s="143"/>
      <c r="BX42" s="143"/>
      <c r="BY42" s="143"/>
      <c r="BZ42" s="143"/>
      <c r="CA42" s="143"/>
      <c r="CB42" s="143"/>
      <c r="CC42" s="143"/>
      <c r="CD42" s="143"/>
    </row>
    <row r="43" spans="1:82" ht="16.5" customHeight="1" x14ac:dyDescent="0.15">
      <c r="A43" s="35"/>
      <c r="B43" s="35"/>
      <c r="C43" s="35"/>
      <c r="D43" s="35"/>
      <c r="E43" s="35"/>
      <c r="F43" s="35"/>
      <c r="G43" s="35"/>
      <c r="H43" s="34"/>
      <c r="I43" s="36"/>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137"/>
      <c r="BK43" s="143"/>
      <c r="BL43" s="143"/>
      <c r="BM43" s="143"/>
      <c r="BN43" s="143"/>
      <c r="BO43" s="143"/>
      <c r="BP43" s="143"/>
      <c r="BQ43" s="143"/>
      <c r="BR43" s="143"/>
      <c r="BS43" s="143"/>
      <c r="BT43" s="143"/>
      <c r="BU43" s="143"/>
      <c r="BV43" s="143"/>
      <c r="BW43" s="143"/>
      <c r="BX43" s="143"/>
      <c r="BY43" s="143"/>
      <c r="BZ43" s="143"/>
      <c r="CA43" s="143"/>
      <c r="CB43" s="143"/>
      <c r="CC43" s="143"/>
      <c r="CD43" s="143"/>
    </row>
    <row r="44" spans="1:82" ht="16.5" customHeight="1" x14ac:dyDescent="0.15">
      <c r="A44" s="35"/>
      <c r="B44" s="35"/>
      <c r="C44" s="35"/>
      <c r="D44" s="35"/>
      <c r="E44" s="35"/>
      <c r="F44" s="35"/>
      <c r="G44" s="35"/>
      <c r="H44" s="34"/>
      <c r="I44" s="36"/>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137"/>
      <c r="BK44" s="143"/>
      <c r="BL44" s="143"/>
      <c r="BM44" s="143"/>
      <c r="BN44" s="143"/>
      <c r="BO44" s="143"/>
      <c r="BP44" s="143"/>
      <c r="BQ44" s="143"/>
      <c r="BR44" s="143"/>
      <c r="BS44" s="143"/>
      <c r="BT44" s="143"/>
      <c r="BU44" s="143"/>
      <c r="BV44" s="143"/>
      <c r="BW44" s="143"/>
      <c r="BX44" s="143"/>
      <c r="BY44" s="143"/>
      <c r="BZ44" s="143"/>
      <c r="CA44" s="143"/>
      <c r="CB44" s="143"/>
      <c r="CC44" s="143"/>
      <c r="CD44" s="143"/>
    </row>
    <row r="45" spans="1:82" ht="16.5" customHeight="1" x14ac:dyDescent="0.15">
      <c r="A45" s="35"/>
      <c r="B45" s="35"/>
      <c r="C45" s="35"/>
      <c r="D45" s="35"/>
      <c r="E45" s="35"/>
      <c r="F45" s="35"/>
      <c r="G45" s="35"/>
      <c r="H45" s="34"/>
      <c r="I45" s="36"/>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137"/>
      <c r="BK45" s="143"/>
      <c r="BL45" s="143"/>
      <c r="BM45" s="143"/>
      <c r="BN45" s="143"/>
      <c r="BO45" s="143"/>
      <c r="BP45" s="143"/>
      <c r="BQ45" s="143"/>
      <c r="BR45" s="143"/>
      <c r="BS45" s="143"/>
      <c r="BT45" s="143"/>
      <c r="BU45" s="143"/>
      <c r="BV45" s="143"/>
      <c r="BW45" s="143"/>
      <c r="BX45" s="143"/>
      <c r="BY45" s="143"/>
      <c r="BZ45" s="143"/>
      <c r="CA45" s="143"/>
      <c r="CB45" s="143"/>
      <c r="CC45" s="143"/>
      <c r="CD45" s="143"/>
    </row>
    <row r="46" spans="1:82" ht="16.5" customHeight="1" x14ac:dyDescent="0.15">
      <c r="A46" s="35"/>
      <c r="B46" s="35"/>
      <c r="C46" s="35"/>
      <c r="D46" s="35"/>
      <c r="E46" s="35"/>
      <c r="F46" s="35"/>
      <c r="G46" s="35"/>
      <c r="H46" s="34"/>
      <c r="I46" s="36"/>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137"/>
      <c r="BK46" s="143"/>
      <c r="BL46" s="143"/>
      <c r="BM46" s="143"/>
      <c r="BN46" s="143"/>
      <c r="BO46" s="143"/>
      <c r="BP46" s="143"/>
      <c r="BQ46" s="143"/>
      <c r="BR46" s="143"/>
      <c r="BS46" s="143"/>
      <c r="BT46" s="143"/>
      <c r="BU46" s="143"/>
      <c r="BV46" s="143"/>
      <c r="BW46" s="143"/>
      <c r="BX46" s="143"/>
      <c r="BY46" s="143"/>
      <c r="BZ46" s="143"/>
      <c r="CA46" s="143"/>
      <c r="CB46" s="143"/>
      <c r="CC46" s="143"/>
      <c r="CD46" s="143"/>
    </row>
    <row r="47" spans="1:82" ht="16.5" customHeight="1" x14ac:dyDescent="0.15">
      <c r="A47" s="35"/>
      <c r="B47" s="35"/>
      <c r="C47" s="35"/>
      <c r="D47" s="35"/>
      <c r="E47" s="35"/>
      <c r="F47" s="35"/>
      <c r="G47" s="35"/>
      <c r="H47" s="34"/>
      <c r="I47" s="36"/>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137"/>
      <c r="BK47" s="143"/>
      <c r="BL47" s="143"/>
      <c r="BM47" s="143"/>
      <c r="BN47" s="143"/>
      <c r="BO47" s="143"/>
      <c r="BP47" s="143"/>
      <c r="BQ47" s="143"/>
      <c r="BR47" s="143"/>
      <c r="BS47" s="143"/>
      <c r="BT47" s="143"/>
      <c r="BU47" s="143"/>
      <c r="BV47" s="143"/>
      <c r="BW47" s="143"/>
      <c r="BX47" s="143"/>
      <c r="BY47" s="143"/>
      <c r="BZ47" s="143"/>
      <c r="CA47" s="143"/>
      <c r="CB47" s="143"/>
      <c r="CC47" s="143"/>
      <c r="CD47" s="143"/>
    </row>
    <row r="48" spans="1:82" ht="16.5" customHeight="1" x14ac:dyDescent="0.15">
      <c r="A48" s="35"/>
      <c r="B48" s="35"/>
      <c r="C48" s="35"/>
      <c r="D48" s="35"/>
      <c r="E48" s="35"/>
      <c r="F48" s="35"/>
      <c r="G48" s="35"/>
      <c r="H48" s="34"/>
      <c r="I48" s="36"/>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137"/>
      <c r="BK48" s="143"/>
      <c r="BL48" s="143"/>
      <c r="BM48" s="143"/>
      <c r="BN48" s="143"/>
      <c r="BO48" s="143"/>
      <c r="BP48" s="143"/>
      <c r="BQ48" s="143"/>
      <c r="BR48" s="143"/>
      <c r="BS48" s="143"/>
      <c r="BT48" s="143"/>
      <c r="BU48" s="143"/>
      <c r="BV48" s="143"/>
      <c r="BW48" s="143"/>
      <c r="BX48" s="143"/>
      <c r="BY48" s="143"/>
      <c r="BZ48" s="143"/>
      <c r="CA48" s="143"/>
      <c r="CB48" s="143"/>
      <c r="CC48" s="143"/>
      <c r="CD48" s="143"/>
    </row>
    <row r="49" spans="1:82" ht="16.5" customHeight="1" x14ac:dyDescent="0.15">
      <c r="A49" s="35"/>
      <c r="B49" s="35"/>
      <c r="C49" s="35"/>
      <c r="D49" s="35"/>
      <c r="E49" s="35"/>
      <c r="F49" s="35"/>
      <c r="G49" s="35"/>
      <c r="H49" s="34"/>
      <c r="I49" s="36"/>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137"/>
      <c r="BK49" s="143"/>
      <c r="BL49" s="143"/>
      <c r="BM49" s="143"/>
      <c r="BN49" s="143"/>
      <c r="BO49" s="143"/>
      <c r="BP49" s="143"/>
      <c r="BQ49" s="143"/>
      <c r="BR49" s="143"/>
      <c r="BS49" s="143"/>
      <c r="BT49" s="143"/>
      <c r="BU49" s="143"/>
      <c r="BV49" s="143"/>
      <c r="BW49" s="143"/>
      <c r="BX49" s="143"/>
      <c r="BY49" s="143"/>
      <c r="BZ49" s="143"/>
      <c r="CA49" s="143"/>
      <c r="CB49" s="143"/>
      <c r="CC49" s="143"/>
      <c r="CD49" s="143"/>
    </row>
    <row r="50" spans="1:82" ht="16.5" customHeight="1" x14ac:dyDescent="0.15">
      <c r="A50" s="35"/>
      <c r="B50" s="35"/>
      <c r="C50" s="35"/>
      <c r="D50" s="35"/>
      <c r="E50" s="35"/>
      <c r="F50" s="35"/>
      <c r="G50" s="35"/>
      <c r="H50" s="34"/>
      <c r="I50" s="36"/>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137"/>
      <c r="BK50" s="143"/>
      <c r="BL50" s="143"/>
      <c r="BM50" s="143"/>
      <c r="BN50" s="143"/>
      <c r="BO50" s="143"/>
      <c r="BP50" s="143"/>
      <c r="BQ50" s="143"/>
      <c r="BR50" s="143"/>
      <c r="BS50" s="143"/>
      <c r="BT50" s="143"/>
      <c r="BU50" s="143"/>
      <c r="BV50" s="143"/>
      <c r="BW50" s="143"/>
      <c r="BX50" s="143"/>
      <c r="BY50" s="143"/>
      <c r="BZ50" s="143"/>
      <c r="CA50" s="143"/>
      <c r="CB50" s="143"/>
      <c r="CC50" s="143"/>
      <c r="CD50" s="143"/>
    </row>
    <row r="51" spans="1:82" ht="16.5" customHeight="1" x14ac:dyDescent="0.15">
      <c r="A51" s="35"/>
      <c r="B51" s="35"/>
      <c r="C51" s="35"/>
      <c r="D51" s="35"/>
      <c r="E51" s="35"/>
      <c r="F51" s="35"/>
      <c r="G51" s="35"/>
      <c r="H51" s="34"/>
      <c r="I51" s="36"/>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137"/>
      <c r="BK51" s="143"/>
      <c r="BL51" s="143"/>
      <c r="BM51" s="143"/>
      <c r="BN51" s="143"/>
      <c r="BO51" s="143"/>
      <c r="BP51" s="143"/>
      <c r="BQ51" s="143"/>
      <c r="BR51" s="143"/>
      <c r="BS51" s="143"/>
      <c r="BT51" s="143"/>
      <c r="BU51" s="143"/>
      <c r="BV51" s="143"/>
      <c r="BW51" s="143"/>
      <c r="BX51" s="143"/>
      <c r="BY51" s="143"/>
      <c r="BZ51" s="143"/>
      <c r="CA51" s="143"/>
      <c r="CB51" s="143"/>
      <c r="CC51" s="143"/>
      <c r="CD51" s="143"/>
    </row>
    <row r="52" spans="1:82" ht="16.5" customHeight="1" x14ac:dyDescent="0.15">
      <c r="A52" s="35"/>
      <c r="B52" s="35"/>
      <c r="C52" s="35"/>
      <c r="D52" s="35"/>
      <c r="E52" s="35"/>
      <c r="F52" s="35"/>
      <c r="G52" s="35"/>
      <c r="H52" s="34"/>
      <c r="I52" s="36"/>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137"/>
      <c r="BK52" s="143"/>
      <c r="BL52" s="143"/>
      <c r="BM52" s="143"/>
      <c r="BN52" s="143"/>
      <c r="BO52" s="143"/>
      <c r="BP52" s="143"/>
      <c r="BQ52" s="143"/>
      <c r="BR52" s="143"/>
      <c r="BS52" s="143"/>
      <c r="BT52" s="143"/>
      <c r="BU52" s="143"/>
      <c r="BV52" s="143"/>
      <c r="BW52" s="143"/>
      <c r="BX52" s="143"/>
      <c r="BY52" s="143"/>
      <c r="BZ52" s="143"/>
      <c r="CA52" s="143"/>
      <c r="CB52" s="143"/>
      <c r="CC52" s="143"/>
      <c r="CD52" s="143"/>
    </row>
    <row r="53" spans="1:82" ht="16.5" customHeight="1" x14ac:dyDescent="0.15">
      <c r="A53" s="35"/>
      <c r="B53" s="35"/>
      <c r="C53" s="35"/>
      <c r="D53" s="35"/>
      <c r="E53" s="35"/>
      <c r="F53" s="35"/>
      <c r="G53" s="35"/>
      <c r="H53" s="34"/>
      <c r="I53" s="36"/>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137"/>
      <c r="BK53" s="143"/>
      <c r="BL53" s="143"/>
      <c r="BM53" s="143"/>
      <c r="BN53" s="143"/>
      <c r="BO53" s="143"/>
      <c r="BP53" s="143"/>
      <c r="BQ53" s="143"/>
      <c r="BR53" s="143"/>
      <c r="BS53" s="143"/>
      <c r="BT53" s="143"/>
      <c r="BU53" s="143"/>
      <c r="BV53" s="143"/>
      <c r="BW53" s="143"/>
      <c r="BX53" s="143"/>
      <c r="BY53" s="143"/>
      <c r="BZ53" s="143"/>
      <c r="CA53" s="143"/>
      <c r="CB53" s="143"/>
      <c r="CC53" s="143"/>
      <c r="CD53" s="143"/>
    </row>
    <row r="54" spans="1:82" ht="16.5" customHeight="1" x14ac:dyDescent="0.15">
      <c r="A54" s="35"/>
      <c r="B54" s="35"/>
      <c r="C54" s="35"/>
      <c r="D54" s="35"/>
      <c r="E54" s="35"/>
      <c r="F54" s="35"/>
      <c r="G54" s="35"/>
      <c r="H54" s="34"/>
      <c r="I54" s="36"/>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137"/>
      <c r="BK54" s="143"/>
      <c r="BL54" s="143"/>
      <c r="BM54" s="143"/>
      <c r="BN54" s="143"/>
      <c r="BO54" s="143"/>
      <c r="BP54" s="143"/>
      <c r="BQ54" s="143"/>
      <c r="BR54" s="143"/>
      <c r="BS54" s="143"/>
      <c r="BT54" s="143"/>
      <c r="BU54" s="143"/>
      <c r="BV54" s="143"/>
      <c r="BW54" s="143"/>
      <c r="BX54" s="143"/>
      <c r="BY54" s="143"/>
      <c r="BZ54" s="143"/>
      <c r="CA54" s="143"/>
      <c r="CB54" s="143"/>
      <c r="CC54" s="143"/>
      <c r="CD54" s="143"/>
    </row>
    <row r="55" spans="1:82" ht="16.5" customHeight="1" x14ac:dyDescent="0.15">
      <c r="A55" s="35"/>
      <c r="B55" s="35"/>
      <c r="C55" s="35"/>
      <c r="D55" s="35"/>
      <c r="E55" s="35"/>
      <c r="F55" s="35"/>
      <c r="G55" s="35"/>
      <c r="H55" s="34"/>
      <c r="I55" s="36"/>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137"/>
      <c r="BK55" s="143"/>
      <c r="BL55" s="143"/>
      <c r="BM55" s="143"/>
      <c r="BN55" s="143"/>
      <c r="BO55" s="143"/>
      <c r="BP55" s="143"/>
      <c r="BQ55" s="143"/>
      <c r="BR55" s="143"/>
      <c r="BS55" s="143"/>
      <c r="BT55" s="143"/>
      <c r="BU55" s="143"/>
      <c r="BV55" s="143"/>
      <c r="BW55" s="143"/>
      <c r="BX55" s="143"/>
      <c r="BY55" s="143"/>
      <c r="BZ55" s="143"/>
      <c r="CA55" s="143"/>
      <c r="CB55" s="143"/>
      <c r="CC55" s="143"/>
      <c r="CD55" s="143"/>
    </row>
    <row r="56" spans="1:82" ht="16.5" customHeight="1" x14ac:dyDescent="0.15">
      <c r="A56" s="35"/>
      <c r="B56" s="35"/>
      <c r="C56" s="35"/>
      <c r="D56" s="35"/>
      <c r="E56" s="35"/>
      <c r="F56" s="35"/>
      <c r="G56" s="35"/>
      <c r="H56" s="34"/>
      <c r="I56" s="36"/>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137"/>
      <c r="BK56" s="143"/>
      <c r="BL56" s="143"/>
      <c r="BM56" s="143"/>
      <c r="BN56" s="143"/>
      <c r="BO56" s="143"/>
      <c r="BP56" s="143"/>
      <c r="BQ56" s="143"/>
      <c r="BR56" s="143"/>
      <c r="BS56" s="143"/>
      <c r="BT56" s="143"/>
      <c r="BU56" s="143"/>
      <c r="BV56" s="143"/>
      <c r="BW56" s="143"/>
      <c r="BX56" s="143"/>
      <c r="BY56" s="143"/>
      <c r="BZ56" s="143"/>
      <c r="CA56" s="143"/>
      <c r="CB56" s="143"/>
      <c r="CC56" s="143"/>
      <c r="CD56" s="143"/>
    </row>
    <row r="57" spans="1:82" ht="16.5" customHeight="1" x14ac:dyDescent="0.15">
      <c r="A57" s="35"/>
      <c r="B57" s="35"/>
      <c r="C57" s="35"/>
      <c r="D57" s="35"/>
      <c r="E57" s="35"/>
      <c r="F57" s="35"/>
      <c r="G57" s="35"/>
      <c r="H57" s="34"/>
      <c r="I57" s="36"/>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137"/>
      <c r="BK57" s="143"/>
      <c r="BL57" s="143"/>
      <c r="BM57" s="143"/>
      <c r="BN57" s="143"/>
      <c r="BO57" s="143"/>
      <c r="BP57" s="143"/>
      <c r="BQ57" s="143"/>
      <c r="BR57" s="143"/>
      <c r="BS57" s="143"/>
      <c r="BT57" s="143"/>
      <c r="BU57" s="143"/>
      <c r="BV57" s="143"/>
      <c r="BW57" s="143"/>
      <c r="BX57" s="143"/>
      <c r="BY57" s="143"/>
      <c r="BZ57" s="143"/>
      <c r="CA57" s="143"/>
      <c r="CB57" s="143"/>
      <c r="CC57" s="143"/>
      <c r="CD57" s="143"/>
    </row>
    <row r="58" spans="1:82" ht="16.5" customHeight="1" x14ac:dyDescent="0.15">
      <c r="A58" s="35"/>
      <c r="B58" s="35"/>
      <c r="C58" s="35"/>
      <c r="D58" s="35"/>
      <c r="E58" s="35"/>
      <c r="F58" s="35"/>
      <c r="G58" s="35"/>
      <c r="H58" s="34"/>
      <c r="I58" s="36"/>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137"/>
      <c r="BK58" s="143"/>
      <c r="BL58" s="143"/>
      <c r="BM58" s="143"/>
      <c r="BN58" s="143"/>
      <c r="BO58" s="143"/>
      <c r="BP58" s="143"/>
      <c r="BQ58" s="143"/>
      <c r="BR58" s="143"/>
      <c r="BS58" s="143"/>
      <c r="BT58" s="143"/>
      <c r="BU58" s="143"/>
      <c r="BV58" s="143"/>
      <c r="BW58" s="143"/>
      <c r="BX58" s="143"/>
      <c r="BY58" s="143"/>
      <c r="BZ58" s="143"/>
      <c r="CA58" s="143"/>
      <c r="CB58" s="143"/>
      <c r="CC58" s="143"/>
      <c r="CD58" s="143"/>
    </row>
    <row r="59" spans="1:82" ht="16.5" customHeight="1" x14ac:dyDescent="0.15">
      <c r="A59" s="35"/>
      <c r="B59" s="35"/>
      <c r="C59" s="35"/>
      <c r="D59" s="35"/>
      <c r="E59" s="35"/>
      <c r="F59" s="35"/>
      <c r="G59" s="35"/>
      <c r="H59" s="34"/>
      <c r="I59" s="36"/>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137"/>
      <c r="BK59" s="143"/>
      <c r="BL59" s="143"/>
      <c r="BM59" s="143"/>
      <c r="BN59" s="143"/>
      <c r="BO59" s="143"/>
      <c r="BP59" s="143"/>
      <c r="BQ59" s="143"/>
      <c r="BR59" s="143"/>
      <c r="BS59" s="143"/>
      <c r="BT59" s="143"/>
      <c r="BU59" s="143"/>
      <c r="BV59" s="143"/>
      <c r="BW59" s="143"/>
      <c r="BX59" s="143"/>
      <c r="BY59" s="143"/>
      <c r="BZ59" s="143"/>
      <c r="CA59" s="143"/>
      <c r="CB59" s="143"/>
      <c r="CC59" s="143"/>
      <c r="CD59" s="143"/>
    </row>
    <row r="60" spans="1:82" ht="16.5" customHeight="1" x14ac:dyDescent="0.15">
      <c r="A60" s="35"/>
      <c r="B60" s="35"/>
      <c r="C60" s="35"/>
      <c r="D60" s="35"/>
      <c r="E60" s="35"/>
      <c r="F60" s="35"/>
      <c r="G60" s="35"/>
      <c r="H60" s="34"/>
      <c r="I60" s="36"/>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137"/>
      <c r="BK60" s="143"/>
      <c r="BL60" s="143"/>
      <c r="BM60" s="143"/>
      <c r="BN60" s="143"/>
      <c r="BO60" s="143"/>
      <c r="BP60" s="143"/>
      <c r="BQ60" s="143"/>
      <c r="BR60" s="143"/>
      <c r="BS60" s="143"/>
      <c r="BT60" s="143"/>
      <c r="BU60" s="143"/>
      <c r="BV60" s="143"/>
      <c r="BW60" s="143"/>
      <c r="BX60" s="143"/>
      <c r="BY60" s="143"/>
      <c r="BZ60" s="143"/>
      <c r="CA60" s="143"/>
      <c r="CB60" s="143"/>
      <c r="CC60" s="143"/>
      <c r="CD60" s="143"/>
    </row>
    <row r="61" spans="1:82" ht="16.5" customHeight="1" x14ac:dyDescent="0.15">
      <c r="A61" s="35"/>
      <c r="B61" s="35"/>
      <c r="C61" s="35"/>
      <c r="D61" s="35"/>
      <c r="E61" s="35"/>
      <c r="F61" s="35"/>
      <c r="G61" s="35"/>
      <c r="H61" s="34"/>
      <c r="I61" s="36"/>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137"/>
      <c r="BK61" s="143"/>
      <c r="BL61" s="143"/>
      <c r="BM61" s="143"/>
      <c r="BN61" s="143"/>
      <c r="BO61" s="143"/>
      <c r="BP61" s="143"/>
      <c r="BQ61" s="143"/>
      <c r="BR61" s="143"/>
      <c r="BS61" s="143"/>
      <c r="BT61" s="143"/>
      <c r="BU61" s="143"/>
      <c r="BV61" s="143"/>
      <c r="BW61" s="143"/>
      <c r="BX61" s="143"/>
      <c r="BY61" s="143"/>
      <c r="BZ61" s="143"/>
      <c r="CA61" s="143"/>
      <c r="CB61" s="143"/>
      <c r="CC61" s="143"/>
      <c r="CD61" s="143"/>
    </row>
    <row r="62" spans="1:82" ht="16.5" customHeight="1" x14ac:dyDescent="0.15">
      <c r="A62" s="35"/>
      <c r="B62" s="35"/>
      <c r="C62" s="35"/>
      <c r="D62" s="35"/>
      <c r="E62" s="35"/>
      <c r="F62" s="35"/>
      <c r="G62" s="35"/>
      <c r="H62" s="34"/>
      <c r="I62" s="36"/>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137"/>
      <c r="BK62" s="143"/>
      <c r="BL62" s="143"/>
      <c r="BM62" s="143"/>
      <c r="BN62" s="143"/>
      <c r="BO62" s="143"/>
      <c r="BP62" s="143"/>
      <c r="BQ62" s="143"/>
      <c r="BR62" s="143"/>
      <c r="BS62" s="143"/>
      <c r="BT62" s="143"/>
      <c r="BU62" s="143"/>
      <c r="BV62" s="143"/>
      <c r="BW62" s="143"/>
      <c r="BX62" s="143"/>
      <c r="BY62" s="143"/>
      <c r="BZ62" s="143"/>
      <c r="CA62" s="143"/>
      <c r="CB62" s="143"/>
      <c r="CC62" s="143"/>
      <c r="CD62" s="143"/>
    </row>
    <row r="63" spans="1:82" ht="16.5" customHeight="1" x14ac:dyDescent="0.15">
      <c r="A63" s="35"/>
      <c r="B63" s="35"/>
      <c r="C63" s="35"/>
      <c r="D63" s="35"/>
      <c r="E63" s="35"/>
      <c r="F63" s="35"/>
      <c r="G63" s="35"/>
      <c r="H63" s="34"/>
      <c r="I63" s="36"/>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137"/>
      <c r="BK63" s="143"/>
      <c r="BL63" s="143"/>
      <c r="BM63" s="143"/>
      <c r="BN63" s="143"/>
      <c r="BO63" s="143"/>
      <c r="BP63" s="143"/>
      <c r="BQ63" s="143"/>
      <c r="BR63" s="143"/>
      <c r="BS63" s="143"/>
      <c r="BT63" s="143"/>
      <c r="BU63" s="143"/>
      <c r="BV63" s="143"/>
      <c r="BW63" s="143"/>
      <c r="BX63" s="143"/>
      <c r="BY63" s="143"/>
      <c r="BZ63" s="143"/>
      <c r="CA63" s="143"/>
      <c r="CB63" s="143"/>
      <c r="CC63" s="143"/>
      <c r="CD63" s="143"/>
    </row>
    <row r="64" spans="1:82" ht="16.5" customHeight="1" x14ac:dyDescent="0.15">
      <c r="A64" s="35"/>
      <c r="B64" s="35"/>
      <c r="C64" s="35"/>
      <c r="D64" s="35"/>
      <c r="E64" s="35"/>
      <c r="F64" s="35"/>
      <c r="G64" s="35"/>
      <c r="H64" s="34"/>
      <c r="I64" s="36"/>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137"/>
      <c r="BK64" s="143"/>
      <c r="BL64" s="143"/>
      <c r="BM64" s="143"/>
      <c r="BN64" s="143"/>
      <c r="BO64" s="143"/>
      <c r="BP64" s="143"/>
      <c r="BQ64" s="143"/>
      <c r="BR64" s="143"/>
      <c r="BS64" s="143"/>
      <c r="BT64" s="143"/>
      <c r="BU64" s="143"/>
      <c r="BV64" s="143"/>
      <c r="BW64" s="143"/>
      <c r="BX64" s="143"/>
      <c r="BY64" s="143"/>
      <c r="BZ64" s="143"/>
      <c r="CA64" s="143"/>
      <c r="CB64" s="143"/>
      <c r="CC64" s="143"/>
      <c r="CD64" s="143"/>
    </row>
    <row r="65" spans="1:82" ht="16.5" customHeight="1" x14ac:dyDescent="0.15">
      <c r="A65" s="35"/>
      <c r="B65" s="35"/>
      <c r="C65" s="35"/>
      <c r="D65" s="35"/>
      <c r="E65" s="35"/>
      <c r="F65" s="35"/>
      <c r="G65" s="35"/>
      <c r="H65" s="34"/>
      <c r="I65" s="36"/>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137"/>
      <c r="BK65" s="143"/>
      <c r="BL65" s="143"/>
      <c r="BM65" s="143"/>
      <c r="BN65" s="143"/>
      <c r="BO65" s="143"/>
      <c r="BP65" s="143"/>
      <c r="BQ65" s="143"/>
      <c r="BR65" s="143"/>
      <c r="BS65" s="143"/>
      <c r="BT65" s="143"/>
      <c r="BU65" s="143"/>
      <c r="BV65" s="143"/>
      <c r="BW65" s="143"/>
      <c r="BX65" s="143"/>
      <c r="BY65" s="143"/>
      <c r="BZ65" s="143"/>
      <c r="CA65" s="143"/>
      <c r="CB65" s="143"/>
      <c r="CC65" s="143"/>
      <c r="CD65" s="143"/>
    </row>
    <row r="66" spans="1:82" ht="16.5" customHeight="1" x14ac:dyDescent="0.15">
      <c r="A66" s="35"/>
      <c r="B66" s="35"/>
      <c r="C66" s="35"/>
      <c r="D66" s="35"/>
      <c r="E66" s="35"/>
      <c r="F66" s="35"/>
      <c r="G66" s="35"/>
      <c r="H66" s="34"/>
      <c r="I66" s="36"/>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137"/>
      <c r="BK66" s="143"/>
      <c r="BL66" s="143"/>
      <c r="BM66" s="143"/>
      <c r="BN66" s="143"/>
      <c r="BO66" s="143"/>
      <c r="BP66" s="143"/>
      <c r="BQ66" s="143"/>
      <c r="BR66" s="143"/>
      <c r="BS66" s="143"/>
      <c r="BT66" s="143"/>
      <c r="BU66" s="143"/>
      <c r="BV66" s="143"/>
      <c r="BW66" s="143"/>
      <c r="BX66" s="143"/>
      <c r="BY66" s="143"/>
      <c r="BZ66" s="143"/>
      <c r="CA66" s="143"/>
      <c r="CB66" s="143"/>
      <c r="CC66" s="143"/>
      <c r="CD66" s="143"/>
    </row>
    <row r="67" spans="1:82" ht="16.5" customHeight="1" x14ac:dyDescent="0.15">
      <c r="A67" s="35"/>
      <c r="B67" s="35"/>
      <c r="C67" s="35"/>
      <c r="D67" s="35"/>
      <c r="E67" s="35"/>
      <c r="F67" s="35"/>
      <c r="G67" s="35"/>
      <c r="H67" s="34"/>
      <c r="I67" s="36"/>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137"/>
      <c r="BK67" s="143"/>
      <c r="BL67" s="143"/>
      <c r="BM67" s="143"/>
      <c r="BN67" s="143"/>
      <c r="BO67" s="143"/>
      <c r="BP67" s="143"/>
      <c r="BQ67" s="143"/>
      <c r="BR67" s="143"/>
      <c r="BS67" s="143"/>
      <c r="BT67" s="143"/>
      <c r="BU67" s="143"/>
      <c r="BV67" s="143"/>
      <c r="BW67" s="143"/>
      <c r="BX67" s="143"/>
      <c r="BY67" s="143"/>
      <c r="BZ67" s="143"/>
      <c r="CA67" s="143"/>
      <c r="CB67" s="143"/>
      <c r="CC67" s="143"/>
      <c r="CD67" s="143"/>
    </row>
    <row r="68" spans="1:82" ht="16.5" customHeight="1" x14ac:dyDescent="0.15">
      <c r="A68" s="35"/>
      <c r="B68" s="35"/>
      <c r="C68" s="35"/>
      <c r="D68" s="35"/>
      <c r="E68" s="35"/>
      <c r="F68" s="35"/>
      <c r="G68" s="35"/>
      <c r="H68" s="34"/>
      <c r="I68" s="36"/>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137"/>
      <c r="BK68" s="143"/>
      <c r="BL68" s="143"/>
      <c r="BM68" s="143"/>
      <c r="BN68" s="143"/>
      <c r="BO68" s="143"/>
      <c r="BP68" s="143"/>
      <c r="BQ68" s="143"/>
      <c r="BR68" s="143"/>
      <c r="BS68" s="143"/>
      <c r="BT68" s="143"/>
      <c r="BU68" s="143"/>
      <c r="BV68" s="143"/>
      <c r="BW68" s="143"/>
      <c r="BX68" s="143"/>
      <c r="BY68" s="143"/>
      <c r="BZ68" s="143"/>
      <c r="CA68" s="143"/>
      <c r="CB68" s="143"/>
      <c r="CC68" s="143"/>
      <c r="CD68" s="143"/>
    </row>
    <row r="69" spans="1:82" ht="16.5" customHeight="1" x14ac:dyDescent="0.15">
      <c r="A69" s="35"/>
      <c r="B69" s="35"/>
      <c r="C69" s="35"/>
      <c r="D69" s="35"/>
      <c r="E69" s="35"/>
      <c r="F69" s="35"/>
      <c r="G69" s="35"/>
      <c r="H69" s="34"/>
      <c r="I69" s="36"/>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137"/>
      <c r="BK69" s="143"/>
      <c r="BL69" s="143"/>
      <c r="BM69" s="143"/>
      <c r="BN69" s="143"/>
      <c r="BO69" s="143"/>
      <c r="BP69" s="143"/>
      <c r="BQ69" s="143"/>
      <c r="BR69" s="143"/>
      <c r="BS69" s="143"/>
      <c r="BT69" s="143"/>
      <c r="BU69" s="143"/>
      <c r="BV69" s="143"/>
      <c r="BW69" s="143"/>
      <c r="BX69" s="143"/>
      <c r="BY69" s="143"/>
      <c r="BZ69" s="143"/>
      <c r="CA69" s="143"/>
      <c r="CB69" s="143"/>
      <c r="CC69" s="143"/>
      <c r="CD69" s="143"/>
    </row>
    <row r="70" spans="1:82" ht="16.5" customHeight="1" x14ac:dyDescent="0.15">
      <c r="A70" s="35"/>
      <c r="B70" s="35"/>
      <c r="C70" s="35"/>
      <c r="D70" s="35"/>
      <c r="E70" s="35"/>
      <c r="F70" s="35"/>
      <c r="G70" s="35"/>
      <c r="H70" s="34"/>
      <c r="I70" s="36"/>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137"/>
      <c r="BK70" s="143"/>
      <c r="BL70" s="143"/>
      <c r="BM70" s="143"/>
      <c r="BN70" s="143"/>
      <c r="BO70" s="143"/>
      <c r="BP70" s="143"/>
      <c r="BQ70" s="143"/>
      <c r="BR70" s="143"/>
      <c r="BS70" s="143"/>
      <c r="BT70" s="143"/>
      <c r="BU70" s="143"/>
      <c r="BV70" s="143"/>
      <c r="BW70" s="143"/>
      <c r="BX70" s="143"/>
      <c r="BY70" s="143"/>
      <c r="BZ70" s="143"/>
      <c r="CA70" s="143"/>
      <c r="CB70" s="143"/>
      <c r="CC70" s="143"/>
      <c r="CD70" s="143"/>
    </row>
    <row r="71" spans="1:82" ht="16.5" customHeight="1" x14ac:dyDescent="0.15">
      <c r="A71" s="35"/>
      <c r="B71" s="35"/>
      <c r="C71" s="35"/>
      <c r="D71" s="35"/>
      <c r="E71" s="35"/>
      <c r="F71" s="35"/>
      <c r="G71" s="35"/>
      <c r="H71" s="34"/>
      <c r="I71" s="36"/>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137"/>
      <c r="BK71" s="143"/>
      <c r="BL71" s="143"/>
      <c r="BM71" s="143"/>
      <c r="BN71" s="143"/>
      <c r="BO71" s="143"/>
      <c r="BP71" s="143"/>
      <c r="BQ71" s="143"/>
      <c r="BR71" s="143"/>
      <c r="BS71" s="143"/>
      <c r="BT71" s="143"/>
      <c r="BU71" s="143"/>
      <c r="BV71" s="143"/>
      <c r="BW71" s="143"/>
      <c r="BX71" s="143"/>
      <c r="BY71" s="143"/>
      <c r="BZ71" s="143"/>
      <c r="CA71" s="143"/>
      <c r="CB71" s="143"/>
      <c r="CC71" s="143"/>
      <c r="CD71" s="143"/>
    </row>
    <row r="72" spans="1:82" ht="16.5" customHeight="1" x14ac:dyDescent="0.15">
      <c r="A72" s="35"/>
      <c r="B72" s="35"/>
      <c r="C72" s="35"/>
      <c r="D72" s="35"/>
      <c r="E72" s="35"/>
      <c r="F72" s="35"/>
      <c r="G72" s="35"/>
      <c r="H72" s="34"/>
      <c r="I72" s="36"/>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137"/>
      <c r="BK72" s="143"/>
      <c r="BL72" s="143"/>
      <c r="BM72" s="143"/>
      <c r="BN72" s="143"/>
      <c r="BO72" s="143"/>
      <c r="BP72" s="143"/>
      <c r="BQ72" s="143"/>
      <c r="BR72" s="143"/>
      <c r="BS72" s="143"/>
      <c r="BT72" s="143"/>
      <c r="BU72" s="143"/>
      <c r="BV72" s="143"/>
      <c r="BW72" s="143"/>
      <c r="BX72" s="143"/>
      <c r="BY72" s="143"/>
      <c r="BZ72" s="143"/>
      <c r="CA72" s="143"/>
      <c r="CB72" s="143"/>
      <c r="CC72" s="143"/>
      <c r="CD72" s="143"/>
    </row>
    <row r="73" spans="1:82" ht="16.5" customHeight="1" x14ac:dyDescent="0.15">
      <c r="A73" s="35"/>
      <c r="B73" s="35"/>
      <c r="C73" s="35"/>
      <c r="D73" s="35"/>
      <c r="E73" s="35"/>
      <c r="F73" s="35"/>
      <c r="G73" s="35"/>
      <c r="H73" s="34"/>
      <c r="I73" s="36"/>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137"/>
      <c r="BK73" s="143"/>
      <c r="BL73" s="143"/>
      <c r="BM73" s="143"/>
      <c r="BN73" s="143"/>
      <c r="BO73" s="143"/>
      <c r="BP73" s="143"/>
      <c r="BQ73" s="143"/>
      <c r="BR73" s="143"/>
      <c r="BS73" s="143"/>
      <c r="BT73" s="143"/>
      <c r="BU73" s="143"/>
      <c r="BV73" s="143"/>
      <c r="BW73" s="143"/>
      <c r="BX73" s="143"/>
      <c r="BY73" s="143"/>
      <c r="BZ73" s="143"/>
      <c r="CA73" s="143"/>
      <c r="CB73" s="143"/>
      <c r="CC73" s="143"/>
      <c r="CD73" s="143"/>
    </row>
    <row r="74" spans="1:82" ht="16.5" customHeight="1" x14ac:dyDescent="0.15">
      <c r="A74" s="35"/>
      <c r="B74" s="35"/>
      <c r="C74" s="35"/>
      <c r="D74" s="35"/>
      <c r="E74" s="35"/>
      <c r="F74" s="35"/>
      <c r="G74" s="35"/>
      <c r="H74" s="34"/>
      <c r="I74" s="36"/>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137"/>
      <c r="BK74" s="143"/>
      <c r="BL74" s="143"/>
      <c r="BM74" s="143"/>
      <c r="BN74" s="143"/>
      <c r="BO74" s="143"/>
      <c r="BP74" s="143"/>
      <c r="BQ74" s="143"/>
      <c r="BR74" s="143"/>
      <c r="BS74" s="143"/>
      <c r="BT74" s="143"/>
      <c r="BU74" s="143"/>
      <c r="BV74" s="143"/>
      <c r="BW74" s="143"/>
      <c r="BX74" s="143"/>
      <c r="BY74" s="143"/>
      <c r="BZ74" s="143"/>
      <c r="CA74" s="143"/>
      <c r="CB74" s="143"/>
      <c r="CC74" s="143"/>
      <c r="CD74" s="143"/>
    </row>
    <row r="75" spans="1:82" ht="16.5" customHeight="1" x14ac:dyDescent="0.15">
      <c r="A75" s="35"/>
      <c r="B75" s="35"/>
      <c r="C75" s="35"/>
      <c r="D75" s="35"/>
      <c r="E75" s="35"/>
      <c r="F75" s="35"/>
      <c r="G75" s="35"/>
      <c r="H75" s="34"/>
      <c r="I75" s="36"/>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137"/>
      <c r="BK75" s="143"/>
      <c r="BL75" s="143"/>
      <c r="BM75" s="143"/>
      <c r="BN75" s="143"/>
      <c r="BO75" s="143"/>
      <c r="BP75" s="143"/>
      <c r="BQ75" s="143"/>
      <c r="BR75" s="143"/>
      <c r="BS75" s="143"/>
      <c r="BT75" s="143"/>
      <c r="BU75" s="143"/>
      <c r="BV75" s="143"/>
      <c r="BW75" s="143"/>
      <c r="BX75" s="143"/>
      <c r="BY75" s="143"/>
      <c r="BZ75" s="143"/>
      <c r="CA75" s="143"/>
      <c r="CB75" s="143"/>
      <c r="CC75" s="143"/>
      <c r="CD75" s="143"/>
    </row>
    <row r="76" spans="1:82" ht="16.5" customHeight="1" x14ac:dyDescent="0.15">
      <c r="A76" s="35"/>
      <c r="B76" s="35"/>
      <c r="C76" s="35"/>
      <c r="D76" s="35"/>
      <c r="E76" s="35"/>
      <c r="F76" s="35"/>
      <c r="G76" s="35"/>
      <c r="H76" s="34"/>
      <c r="I76" s="36"/>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137"/>
      <c r="BK76" s="143"/>
      <c r="BL76" s="143"/>
      <c r="BM76" s="143"/>
      <c r="BN76" s="143"/>
      <c r="BO76" s="143"/>
      <c r="BP76" s="143"/>
      <c r="BQ76" s="143"/>
      <c r="BR76" s="143"/>
      <c r="BS76" s="143"/>
      <c r="BT76" s="143"/>
      <c r="BU76" s="143"/>
      <c r="BV76" s="143"/>
      <c r="BW76" s="143"/>
      <c r="BX76" s="143"/>
      <c r="BY76" s="143"/>
      <c r="BZ76" s="143"/>
      <c r="CA76" s="143"/>
      <c r="CB76" s="143"/>
      <c r="CC76" s="143"/>
      <c r="CD76" s="143"/>
    </row>
    <row r="77" spans="1:82" ht="16.5" customHeight="1" x14ac:dyDescent="0.15">
      <c r="A77" s="35"/>
      <c r="B77" s="35"/>
      <c r="C77" s="35"/>
      <c r="D77" s="35"/>
      <c r="E77" s="35"/>
      <c r="F77" s="35"/>
      <c r="G77" s="35"/>
      <c r="H77" s="34"/>
      <c r="I77" s="36"/>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137"/>
      <c r="BK77" s="143"/>
      <c r="BL77" s="143"/>
      <c r="BM77" s="143"/>
      <c r="BN77" s="143"/>
      <c r="BO77" s="143"/>
      <c r="BP77" s="143"/>
      <c r="BQ77" s="143"/>
      <c r="BR77" s="143"/>
      <c r="BS77" s="143"/>
      <c r="BT77" s="143"/>
      <c r="BU77" s="143"/>
      <c r="BV77" s="143"/>
      <c r="BW77" s="143"/>
      <c r="BX77" s="143"/>
      <c r="BY77" s="143"/>
      <c r="BZ77" s="143"/>
      <c r="CA77" s="143"/>
      <c r="CB77" s="143"/>
      <c r="CC77" s="143"/>
      <c r="CD77" s="143"/>
    </row>
    <row r="78" spans="1:82" ht="16.5" customHeight="1" x14ac:dyDescent="0.15">
      <c r="A78" s="35"/>
      <c r="B78" s="35"/>
      <c r="C78" s="35"/>
      <c r="D78" s="35"/>
      <c r="E78" s="35"/>
      <c r="F78" s="35"/>
      <c r="G78" s="35"/>
      <c r="H78" s="34"/>
      <c r="I78" s="36"/>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137"/>
      <c r="BK78" s="143"/>
      <c r="BL78" s="143"/>
      <c r="BM78" s="143"/>
      <c r="BN78" s="143"/>
      <c r="BO78" s="143"/>
      <c r="BP78" s="143"/>
      <c r="BQ78" s="143"/>
      <c r="BR78" s="143"/>
      <c r="BS78" s="143"/>
      <c r="BT78" s="143"/>
      <c r="BU78" s="143"/>
      <c r="BV78" s="143"/>
      <c r="BW78" s="143"/>
      <c r="BX78" s="143"/>
      <c r="BY78" s="143"/>
      <c r="BZ78" s="143"/>
      <c r="CA78" s="143"/>
      <c r="CB78" s="143"/>
      <c r="CC78" s="143"/>
      <c r="CD78" s="143"/>
    </row>
    <row r="79" spans="1:82" ht="16.5" customHeight="1" x14ac:dyDescent="0.15">
      <c r="A79" s="35"/>
      <c r="B79" s="35"/>
      <c r="C79" s="35"/>
      <c r="D79" s="35"/>
      <c r="E79" s="35"/>
      <c r="F79" s="35"/>
      <c r="G79" s="35"/>
      <c r="H79" s="34"/>
      <c r="I79" s="36"/>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137"/>
      <c r="BK79" s="143"/>
      <c r="BL79" s="143"/>
      <c r="BM79" s="143"/>
      <c r="BN79" s="143"/>
      <c r="BO79" s="143"/>
      <c r="BP79" s="143"/>
      <c r="BQ79" s="143"/>
      <c r="BR79" s="143"/>
      <c r="BS79" s="143"/>
      <c r="BT79" s="143"/>
      <c r="BU79" s="143"/>
      <c r="BV79" s="143"/>
      <c r="BW79" s="143"/>
      <c r="BX79" s="143"/>
      <c r="BY79" s="143"/>
      <c r="BZ79" s="143"/>
      <c r="CA79" s="143"/>
      <c r="CB79" s="143"/>
      <c r="CC79" s="143"/>
      <c r="CD79" s="143"/>
    </row>
    <row r="80" spans="1:82" ht="16.5" customHeight="1" x14ac:dyDescent="0.15">
      <c r="A80" s="35"/>
      <c r="B80" s="35"/>
      <c r="C80" s="35"/>
      <c r="D80" s="35"/>
      <c r="E80" s="35"/>
      <c r="F80" s="35"/>
      <c r="G80" s="35"/>
      <c r="H80" s="34"/>
      <c r="I80" s="36"/>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137"/>
      <c r="BK80" s="143"/>
      <c r="BL80" s="143"/>
      <c r="BM80" s="143"/>
      <c r="BN80" s="143"/>
      <c r="BO80" s="143"/>
      <c r="BP80" s="143"/>
      <c r="BQ80" s="143"/>
      <c r="BR80" s="143"/>
      <c r="BS80" s="143"/>
      <c r="BT80" s="143"/>
      <c r="BU80" s="143"/>
      <c r="BV80" s="143"/>
      <c r="BW80" s="143"/>
      <c r="BX80" s="143"/>
      <c r="BY80" s="143"/>
      <c r="BZ80" s="143"/>
      <c r="CA80" s="143"/>
      <c r="CB80" s="143"/>
      <c r="CC80" s="143"/>
      <c r="CD80" s="143"/>
    </row>
    <row r="81" spans="1:82" ht="16.5" customHeight="1" x14ac:dyDescent="0.15">
      <c r="A81" s="35"/>
      <c r="B81" s="35"/>
      <c r="C81" s="35"/>
      <c r="D81" s="35"/>
      <c r="E81" s="35"/>
      <c r="F81" s="35"/>
      <c r="G81" s="35"/>
      <c r="H81" s="34"/>
      <c r="I81" s="36"/>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137"/>
      <c r="BK81" s="143"/>
      <c r="BL81" s="143"/>
      <c r="BM81" s="143"/>
      <c r="BN81" s="143"/>
      <c r="BO81" s="143"/>
      <c r="BP81" s="143"/>
      <c r="BQ81" s="143"/>
      <c r="BR81" s="143"/>
      <c r="BS81" s="143"/>
      <c r="BT81" s="143"/>
      <c r="BU81" s="143"/>
      <c r="BV81" s="143"/>
      <c r="BW81" s="143"/>
      <c r="BX81" s="143"/>
      <c r="BY81" s="143"/>
      <c r="BZ81" s="143"/>
      <c r="CA81" s="143"/>
      <c r="CB81" s="143"/>
      <c r="CC81" s="143"/>
      <c r="CD81" s="143"/>
    </row>
    <row r="82" spans="1:82" ht="16.5" customHeight="1" x14ac:dyDescent="0.15">
      <c r="A82" s="35"/>
      <c r="B82" s="35"/>
      <c r="C82" s="35"/>
      <c r="D82" s="35"/>
      <c r="E82" s="35"/>
      <c r="F82" s="35"/>
      <c r="G82" s="35"/>
      <c r="H82" s="34"/>
      <c r="I82" s="36"/>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137"/>
      <c r="BK82" s="143"/>
      <c r="BL82" s="143"/>
      <c r="BM82" s="143"/>
      <c r="BN82" s="143"/>
      <c r="BO82" s="143"/>
      <c r="BP82" s="143"/>
      <c r="BQ82" s="143"/>
      <c r="BR82" s="143"/>
      <c r="BS82" s="143"/>
      <c r="BT82" s="143"/>
      <c r="BU82" s="143"/>
      <c r="BV82" s="143"/>
      <c r="BW82" s="143"/>
      <c r="BX82" s="143"/>
      <c r="BY82" s="143"/>
      <c r="BZ82" s="143"/>
      <c r="CA82" s="143"/>
      <c r="CB82" s="143"/>
      <c r="CC82" s="143"/>
      <c r="CD82" s="143"/>
    </row>
    <row r="83" spans="1:82" ht="16.5" customHeight="1" x14ac:dyDescent="0.15">
      <c r="A83" s="35"/>
      <c r="B83" s="35"/>
      <c r="C83" s="35"/>
      <c r="D83" s="35"/>
      <c r="E83" s="35"/>
      <c r="F83" s="35"/>
      <c r="G83" s="35"/>
      <c r="H83" s="34"/>
      <c r="I83" s="36"/>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137"/>
      <c r="BK83" s="143"/>
      <c r="BL83" s="143"/>
      <c r="BM83" s="143"/>
      <c r="BN83" s="143"/>
      <c r="BO83" s="143"/>
      <c r="BP83" s="143"/>
      <c r="BQ83" s="143"/>
      <c r="BR83" s="143"/>
      <c r="BS83" s="143"/>
      <c r="BT83" s="143"/>
      <c r="BU83" s="143"/>
      <c r="BV83" s="143"/>
      <c r="BW83" s="143"/>
      <c r="BX83" s="143"/>
      <c r="BY83" s="143"/>
      <c r="BZ83" s="143"/>
      <c r="CA83" s="143"/>
      <c r="CB83" s="143"/>
      <c r="CC83" s="143"/>
      <c r="CD83" s="143"/>
    </row>
    <row r="84" spans="1:82" ht="16.5" customHeight="1" x14ac:dyDescent="0.15">
      <c r="A84" s="35"/>
      <c r="B84" s="35"/>
      <c r="C84" s="35"/>
      <c r="D84" s="35"/>
      <c r="E84" s="35"/>
      <c r="F84" s="35"/>
      <c r="G84" s="35"/>
      <c r="H84" s="34"/>
      <c r="I84" s="36"/>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137"/>
      <c r="BK84" s="143"/>
      <c r="BL84" s="143"/>
      <c r="BM84" s="143"/>
      <c r="BN84" s="143"/>
      <c r="BO84" s="143"/>
      <c r="BP84" s="143"/>
      <c r="BQ84" s="143"/>
      <c r="BR84" s="143"/>
      <c r="BS84" s="143"/>
      <c r="BT84" s="143"/>
      <c r="BU84" s="143"/>
      <c r="BV84" s="143"/>
      <c r="BW84" s="143"/>
      <c r="BX84" s="143"/>
      <c r="BY84" s="143"/>
      <c r="BZ84" s="143"/>
      <c r="CA84" s="143"/>
      <c r="CB84" s="143"/>
      <c r="CC84" s="143"/>
      <c r="CD84" s="143"/>
    </row>
    <row r="85" spans="1:82" ht="16.5" customHeight="1" x14ac:dyDescent="0.15">
      <c r="A85" s="35"/>
      <c r="B85" s="35"/>
      <c r="C85" s="35"/>
      <c r="D85" s="35"/>
      <c r="E85" s="35"/>
      <c r="F85" s="35"/>
      <c r="G85" s="35"/>
      <c r="H85" s="34"/>
      <c r="I85" s="36"/>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137"/>
      <c r="BK85" s="143"/>
      <c r="BL85" s="143"/>
      <c r="BM85" s="143"/>
      <c r="BN85" s="143"/>
      <c r="BO85" s="143"/>
      <c r="BP85" s="143"/>
      <c r="BQ85" s="143"/>
      <c r="BR85" s="143"/>
      <c r="BS85" s="143"/>
      <c r="BT85" s="143"/>
      <c r="BU85" s="143"/>
      <c r="BV85" s="143"/>
      <c r="BW85" s="143"/>
      <c r="BX85" s="143"/>
      <c r="BY85" s="143"/>
      <c r="BZ85" s="143"/>
      <c r="CA85" s="143"/>
      <c r="CB85" s="143"/>
      <c r="CC85" s="143"/>
      <c r="CD85" s="143"/>
    </row>
    <row r="86" spans="1:82" ht="16.5" customHeight="1" x14ac:dyDescent="0.15">
      <c r="A86" s="35"/>
      <c r="B86" s="35"/>
      <c r="C86" s="35"/>
      <c r="D86" s="35"/>
      <c r="E86" s="35"/>
      <c r="F86" s="35"/>
      <c r="G86" s="35"/>
      <c r="H86" s="34"/>
      <c r="I86" s="36"/>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137"/>
      <c r="BK86" s="143"/>
      <c r="BL86" s="143"/>
      <c r="BM86" s="143"/>
      <c r="BN86" s="143"/>
      <c r="BO86" s="143"/>
      <c r="BP86" s="143"/>
      <c r="BQ86" s="143"/>
      <c r="BR86" s="143"/>
      <c r="BS86" s="143"/>
      <c r="BT86" s="143"/>
      <c r="BU86" s="143"/>
      <c r="BV86" s="143"/>
      <c r="BW86" s="143"/>
      <c r="BX86" s="143"/>
      <c r="BY86" s="143"/>
      <c r="BZ86" s="143"/>
      <c r="CA86" s="143"/>
      <c r="CB86" s="143"/>
      <c r="CC86" s="143"/>
      <c r="CD86" s="143"/>
    </row>
    <row r="87" spans="1:82" ht="16.5" customHeight="1" x14ac:dyDescent="0.15">
      <c r="A87" s="35"/>
      <c r="B87" s="35"/>
      <c r="C87" s="35"/>
      <c r="D87" s="35"/>
      <c r="E87" s="35"/>
      <c r="F87" s="35"/>
      <c r="G87" s="35"/>
      <c r="H87" s="34"/>
      <c r="I87" s="36"/>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137"/>
      <c r="BK87" s="143"/>
      <c r="BL87" s="143"/>
      <c r="BM87" s="143"/>
      <c r="BN87" s="143"/>
      <c r="BO87" s="143"/>
      <c r="BP87" s="143"/>
      <c r="BQ87" s="143"/>
      <c r="BR87" s="143"/>
      <c r="BS87" s="143"/>
      <c r="BT87" s="143"/>
      <c r="BU87" s="143"/>
      <c r="BV87" s="143"/>
      <c r="BW87" s="143"/>
      <c r="BX87" s="143"/>
      <c r="BY87" s="143"/>
      <c r="BZ87" s="143"/>
      <c r="CA87" s="143"/>
      <c r="CB87" s="143"/>
      <c r="CC87" s="143"/>
      <c r="CD87" s="143"/>
    </row>
    <row r="88" spans="1:82" ht="16.5" customHeight="1" x14ac:dyDescent="0.15">
      <c r="A88" s="35"/>
      <c r="B88" s="35"/>
      <c r="C88" s="35"/>
      <c r="D88" s="35"/>
      <c r="E88" s="35"/>
      <c r="F88" s="35"/>
      <c r="G88" s="35"/>
      <c r="H88" s="34"/>
      <c r="I88" s="36"/>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137"/>
      <c r="BK88" s="143"/>
      <c r="BL88" s="143"/>
      <c r="BM88" s="143"/>
      <c r="BN88" s="143"/>
      <c r="BO88" s="143"/>
      <c r="BP88" s="143"/>
      <c r="BQ88" s="143"/>
      <c r="BR88" s="143"/>
      <c r="BS88" s="143"/>
      <c r="BT88" s="143"/>
      <c r="BU88" s="143"/>
      <c r="BV88" s="143"/>
      <c r="BW88" s="143"/>
      <c r="BX88" s="143"/>
      <c r="BY88" s="143"/>
      <c r="BZ88" s="143"/>
      <c r="CA88" s="143"/>
      <c r="CB88" s="143"/>
      <c r="CC88" s="143"/>
      <c r="CD88" s="143"/>
    </row>
    <row r="89" spans="1:82" ht="16.5" customHeight="1" x14ac:dyDescent="0.15">
      <c r="A89" s="35"/>
      <c r="B89" s="35"/>
      <c r="C89" s="35"/>
      <c r="D89" s="35"/>
      <c r="E89" s="35"/>
      <c r="F89" s="35"/>
      <c r="G89" s="35"/>
      <c r="H89" s="34"/>
      <c r="I89" s="36"/>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137"/>
      <c r="BK89" s="143"/>
      <c r="BL89" s="143"/>
      <c r="BM89" s="143"/>
      <c r="BN89" s="143"/>
      <c r="BO89" s="143"/>
      <c r="BP89" s="143"/>
      <c r="BQ89" s="143"/>
      <c r="BR89" s="143"/>
      <c r="BS89" s="143"/>
      <c r="BT89" s="143"/>
      <c r="BU89" s="143"/>
      <c r="BV89" s="143"/>
      <c r="BW89" s="143"/>
      <c r="BX89" s="143"/>
      <c r="BY89" s="143"/>
      <c r="BZ89" s="143"/>
      <c r="CA89" s="143"/>
      <c r="CB89" s="143"/>
      <c r="CC89" s="143"/>
      <c r="CD89" s="143"/>
    </row>
    <row r="90" spans="1:82" ht="16.5" customHeight="1" x14ac:dyDescent="0.15">
      <c r="A90" s="35"/>
      <c r="B90" s="35"/>
      <c r="C90" s="35"/>
      <c r="D90" s="35"/>
      <c r="E90" s="35"/>
      <c r="F90" s="35"/>
      <c r="G90" s="35"/>
      <c r="H90" s="34"/>
      <c r="I90" s="36"/>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137"/>
      <c r="BK90" s="143"/>
      <c r="BL90" s="143"/>
      <c r="BM90" s="143"/>
      <c r="BN90" s="143"/>
      <c r="BO90" s="143"/>
      <c r="BP90" s="143"/>
      <c r="BQ90" s="143"/>
      <c r="BR90" s="143"/>
      <c r="BS90" s="143"/>
      <c r="BT90" s="143"/>
      <c r="BU90" s="143"/>
      <c r="BV90" s="143"/>
      <c r="BW90" s="143"/>
      <c r="BX90" s="143"/>
      <c r="BY90" s="143"/>
      <c r="BZ90" s="143"/>
      <c r="CA90" s="143"/>
      <c r="CB90" s="143"/>
      <c r="CC90" s="143"/>
      <c r="CD90" s="143"/>
    </row>
    <row r="91" spans="1:82" ht="16.5" customHeight="1" x14ac:dyDescent="0.15">
      <c r="A91" s="35"/>
      <c r="B91" s="35"/>
      <c r="C91" s="35"/>
      <c r="D91" s="35"/>
      <c r="E91" s="35"/>
      <c r="F91" s="35"/>
      <c r="G91" s="35"/>
      <c r="H91" s="34"/>
      <c r="I91" s="36"/>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137"/>
      <c r="BK91" s="143"/>
      <c r="BL91" s="143"/>
      <c r="BM91" s="143"/>
      <c r="BN91" s="143"/>
      <c r="BO91" s="143"/>
      <c r="BP91" s="143"/>
      <c r="BQ91" s="143"/>
      <c r="BR91" s="143"/>
      <c r="BS91" s="143"/>
      <c r="BT91" s="143"/>
      <c r="BU91" s="143"/>
      <c r="BV91" s="143"/>
      <c r="BW91" s="143"/>
      <c r="BX91" s="143"/>
      <c r="BY91" s="143"/>
      <c r="BZ91" s="143"/>
      <c r="CA91" s="143"/>
      <c r="CB91" s="143"/>
      <c r="CC91" s="143"/>
      <c r="CD91" s="143"/>
    </row>
    <row r="92" spans="1:82" ht="16.5" customHeight="1" x14ac:dyDescent="0.15">
      <c r="A92" s="35"/>
      <c r="B92" s="35"/>
      <c r="C92" s="35"/>
      <c r="D92" s="35"/>
      <c r="E92" s="35"/>
      <c r="F92" s="35"/>
      <c r="G92" s="35"/>
      <c r="H92" s="34"/>
      <c r="I92" s="36"/>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137"/>
      <c r="BK92" s="143"/>
      <c r="BL92" s="143"/>
      <c r="BM92" s="143"/>
      <c r="BN92" s="143"/>
      <c r="BO92" s="143"/>
      <c r="BP92" s="143"/>
      <c r="BQ92" s="143"/>
      <c r="BR92" s="143"/>
      <c r="BS92" s="143"/>
      <c r="BT92" s="143"/>
      <c r="BU92" s="143"/>
      <c r="BV92" s="143"/>
      <c r="BW92" s="143"/>
      <c r="BX92" s="143"/>
      <c r="BY92" s="143"/>
      <c r="BZ92" s="143"/>
      <c r="CA92" s="143"/>
      <c r="CB92" s="143"/>
      <c r="CC92" s="143"/>
      <c r="CD92" s="143"/>
    </row>
    <row r="93" spans="1:82" ht="16.5" customHeight="1" x14ac:dyDescent="0.15">
      <c r="A93" s="35"/>
      <c r="B93" s="35"/>
      <c r="C93" s="35"/>
      <c r="D93" s="35"/>
      <c r="E93" s="35"/>
      <c r="F93" s="35"/>
      <c r="G93" s="35"/>
      <c r="H93" s="34"/>
      <c r="I93" s="36"/>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137"/>
      <c r="BK93" s="143"/>
      <c r="BL93" s="143"/>
      <c r="BM93" s="143"/>
      <c r="BN93" s="143"/>
      <c r="BO93" s="143"/>
      <c r="BP93" s="143"/>
      <c r="BQ93" s="143"/>
      <c r="BR93" s="143"/>
      <c r="BS93" s="143"/>
      <c r="BT93" s="143"/>
      <c r="BU93" s="143"/>
      <c r="BV93" s="143"/>
      <c r="BW93" s="143"/>
      <c r="BX93" s="143"/>
      <c r="BY93" s="143"/>
      <c r="BZ93" s="143"/>
      <c r="CA93" s="143"/>
      <c r="CB93" s="143"/>
      <c r="CC93" s="143"/>
      <c r="CD93" s="143"/>
    </row>
    <row r="94" spans="1:82" ht="16.5" customHeight="1" x14ac:dyDescent="0.15">
      <c r="A94" s="35"/>
      <c r="B94" s="35"/>
      <c r="C94" s="35"/>
      <c r="D94" s="35"/>
      <c r="E94" s="35"/>
      <c r="F94" s="35"/>
      <c r="G94" s="35"/>
      <c r="H94" s="34"/>
      <c r="I94" s="36"/>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137"/>
      <c r="BK94" s="143"/>
      <c r="BL94" s="143"/>
      <c r="BM94" s="143"/>
      <c r="BN94" s="143"/>
      <c r="BO94" s="143"/>
      <c r="BP94" s="143"/>
      <c r="BQ94" s="143"/>
      <c r="BR94" s="143"/>
      <c r="BS94" s="143"/>
      <c r="BT94" s="143"/>
      <c r="BU94" s="143"/>
      <c r="BV94" s="143"/>
      <c r="BW94" s="143"/>
      <c r="BX94" s="143"/>
      <c r="BY94" s="143"/>
      <c r="BZ94" s="143"/>
      <c r="CA94" s="143"/>
      <c r="CB94" s="143"/>
      <c r="CC94" s="143"/>
      <c r="CD94" s="143"/>
    </row>
    <row r="95" spans="1:82" ht="16.5" customHeight="1" x14ac:dyDescent="0.15">
      <c r="A95" s="35"/>
      <c r="B95" s="35"/>
      <c r="C95" s="35"/>
      <c r="D95" s="35"/>
      <c r="E95" s="35"/>
      <c r="F95" s="35"/>
      <c r="G95" s="35"/>
      <c r="H95" s="34"/>
      <c r="I95" s="36"/>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137"/>
      <c r="BK95" s="143"/>
      <c r="BL95" s="143"/>
      <c r="BM95" s="143"/>
      <c r="BN95" s="143"/>
      <c r="BO95" s="143"/>
      <c r="BP95" s="143"/>
      <c r="BQ95" s="143"/>
      <c r="BR95" s="143"/>
      <c r="BS95" s="143"/>
      <c r="BT95" s="143"/>
      <c r="BU95" s="143"/>
      <c r="BV95" s="143"/>
      <c r="BW95" s="143"/>
      <c r="BX95" s="143"/>
      <c r="BY95" s="143"/>
      <c r="BZ95" s="143"/>
      <c r="CA95" s="143"/>
      <c r="CB95" s="143"/>
      <c r="CC95" s="143"/>
      <c r="CD95" s="143"/>
    </row>
    <row r="96" spans="1:82" ht="16.5" customHeight="1" x14ac:dyDescent="0.15">
      <c r="A96" s="35"/>
      <c r="B96" s="35"/>
      <c r="C96" s="35"/>
      <c r="D96" s="35"/>
      <c r="E96" s="35"/>
      <c r="F96" s="35"/>
      <c r="G96" s="35"/>
      <c r="H96" s="34"/>
      <c r="I96" s="36"/>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137"/>
      <c r="BK96" s="143"/>
      <c r="BL96" s="143"/>
      <c r="BM96" s="143"/>
      <c r="BN96" s="143"/>
      <c r="BO96" s="143"/>
      <c r="BP96" s="143"/>
      <c r="BQ96" s="143"/>
      <c r="BR96" s="143"/>
      <c r="BS96" s="143"/>
      <c r="BT96" s="143"/>
      <c r="BU96" s="143"/>
      <c r="BV96" s="143"/>
      <c r="BW96" s="143"/>
      <c r="BX96" s="143"/>
      <c r="BY96" s="143"/>
      <c r="BZ96" s="143"/>
      <c r="CA96" s="143"/>
      <c r="CB96" s="143"/>
      <c r="CC96" s="143"/>
      <c r="CD96" s="143"/>
    </row>
    <row r="97" spans="1:82" ht="16.5" customHeight="1" x14ac:dyDescent="0.15">
      <c r="A97" s="35"/>
      <c r="B97" s="35"/>
      <c r="C97" s="35"/>
      <c r="D97" s="35"/>
      <c r="E97" s="35"/>
      <c r="F97" s="35"/>
      <c r="G97" s="35"/>
      <c r="H97" s="34"/>
      <c r="I97" s="36"/>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137"/>
      <c r="BK97" s="143"/>
      <c r="BL97" s="143"/>
      <c r="BM97" s="143"/>
      <c r="BN97" s="143"/>
      <c r="BO97" s="143"/>
      <c r="BP97" s="143"/>
      <c r="BQ97" s="143"/>
      <c r="BR97" s="143"/>
      <c r="BS97" s="143"/>
      <c r="BT97" s="143"/>
      <c r="BU97" s="143"/>
      <c r="BV97" s="143"/>
      <c r="BW97" s="143"/>
      <c r="BX97" s="143"/>
      <c r="BY97" s="143"/>
      <c r="BZ97" s="143"/>
      <c r="CA97" s="143"/>
      <c r="CB97" s="143"/>
      <c r="CC97" s="143"/>
      <c r="CD97" s="143"/>
    </row>
    <row r="98" spans="1:82" ht="16.5" customHeight="1" x14ac:dyDescent="0.15">
      <c r="A98" s="35"/>
      <c r="B98" s="35"/>
      <c r="C98" s="35"/>
      <c r="D98" s="35"/>
      <c r="E98" s="35"/>
      <c r="F98" s="35"/>
      <c r="G98" s="35"/>
      <c r="H98" s="34"/>
      <c r="I98" s="36"/>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137"/>
      <c r="BK98" s="143"/>
      <c r="BL98" s="143"/>
      <c r="BM98" s="143"/>
      <c r="BN98" s="143"/>
      <c r="BO98" s="143"/>
      <c r="BP98" s="143"/>
      <c r="BQ98" s="143"/>
      <c r="BR98" s="143"/>
      <c r="BS98" s="143"/>
      <c r="BT98" s="143"/>
      <c r="BU98" s="143"/>
      <c r="BV98" s="143"/>
      <c r="BW98" s="143"/>
      <c r="BX98" s="143"/>
      <c r="BY98" s="143"/>
      <c r="BZ98" s="143"/>
      <c r="CA98" s="143"/>
      <c r="CB98" s="143"/>
      <c r="CC98" s="143"/>
      <c r="CD98" s="143"/>
    </row>
    <row r="99" spans="1:82" ht="16.5" customHeight="1" x14ac:dyDescent="0.15">
      <c r="A99" s="35"/>
      <c r="B99" s="35"/>
      <c r="C99" s="35"/>
      <c r="D99" s="35"/>
      <c r="E99" s="35"/>
      <c r="F99" s="35"/>
      <c r="G99" s="35"/>
      <c r="H99" s="34"/>
      <c r="I99" s="36"/>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137"/>
      <c r="BK99" s="143"/>
      <c r="BL99" s="143"/>
      <c r="BM99" s="143"/>
      <c r="BN99" s="143"/>
      <c r="BO99" s="143"/>
      <c r="BP99" s="143"/>
      <c r="BQ99" s="143"/>
      <c r="BR99" s="143"/>
      <c r="BS99" s="143"/>
      <c r="BT99" s="143"/>
      <c r="BU99" s="143"/>
      <c r="BV99" s="143"/>
      <c r="BW99" s="143"/>
      <c r="BX99" s="143"/>
      <c r="BY99" s="143"/>
      <c r="BZ99" s="143"/>
      <c r="CA99" s="143"/>
      <c r="CB99" s="143"/>
      <c r="CC99" s="143"/>
      <c r="CD99" s="143"/>
    </row>
    <row r="100" spans="1:82" ht="16.5" customHeight="1" x14ac:dyDescent="0.15">
      <c r="A100" s="35"/>
      <c r="B100" s="35"/>
      <c r="C100" s="35"/>
      <c r="D100" s="35"/>
      <c r="E100" s="35"/>
      <c r="F100" s="35"/>
      <c r="G100" s="35"/>
      <c r="H100" s="34"/>
      <c r="I100" s="36"/>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137"/>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row>
    <row r="101" spans="1:82" ht="16.5" customHeight="1" x14ac:dyDescent="0.15">
      <c r="A101" s="35"/>
      <c r="B101" s="35"/>
      <c r="C101" s="35"/>
      <c r="D101" s="35"/>
      <c r="E101" s="35"/>
      <c r="F101" s="35"/>
      <c r="G101" s="35"/>
      <c r="H101" s="34"/>
      <c r="I101" s="36"/>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137"/>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row>
    <row r="102" spans="1:82" ht="16.5" customHeight="1" x14ac:dyDescent="0.15">
      <c r="A102" s="35"/>
      <c r="B102" s="35"/>
      <c r="C102" s="35"/>
      <c r="D102" s="35"/>
      <c r="E102" s="35"/>
      <c r="F102" s="35"/>
      <c r="G102" s="35"/>
      <c r="H102" s="34"/>
      <c r="I102" s="36"/>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137"/>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row>
    <row r="103" spans="1:82" ht="16.5" customHeight="1" x14ac:dyDescent="0.15">
      <c r="A103" s="35"/>
      <c r="B103" s="35"/>
      <c r="C103" s="35"/>
      <c r="D103" s="35"/>
      <c r="E103" s="35"/>
      <c r="F103" s="35"/>
      <c r="G103" s="35"/>
      <c r="H103" s="34"/>
      <c r="I103" s="36"/>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137"/>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row>
    <row r="104" spans="1:82" ht="16.5" customHeight="1" x14ac:dyDescent="0.15">
      <c r="A104" s="35"/>
      <c r="B104" s="35"/>
      <c r="C104" s="35"/>
      <c r="D104" s="35"/>
      <c r="E104" s="35"/>
      <c r="F104" s="35"/>
      <c r="G104" s="35"/>
      <c r="H104" s="34"/>
      <c r="I104" s="36"/>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137"/>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row>
    <row r="105" spans="1:82" ht="16.5" customHeight="1" x14ac:dyDescent="0.15">
      <c r="A105" s="35"/>
      <c r="B105" s="35"/>
      <c r="C105" s="35"/>
      <c r="D105" s="35"/>
      <c r="E105" s="35"/>
      <c r="F105" s="35"/>
      <c r="G105" s="35"/>
      <c r="H105" s="34"/>
      <c r="I105" s="36"/>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137"/>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row>
    <row r="106" spans="1:82" ht="16.5" customHeight="1" x14ac:dyDescent="0.15">
      <c r="A106" s="35"/>
      <c r="B106" s="35"/>
      <c r="C106" s="35"/>
      <c r="D106" s="35"/>
      <c r="E106" s="35"/>
      <c r="F106" s="35"/>
      <c r="G106" s="35"/>
      <c r="H106" s="34"/>
      <c r="I106" s="36"/>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137"/>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row>
    <row r="107" spans="1:82" ht="16.5" customHeight="1" x14ac:dyDescent="0.15">
      <c r="A107" s="35"/>
      <c r="B107" s="35"/>
      <c r="C107" s="35"/>
      <c r="D107" s="35"/>
      <c r="E107" s="35"/>
      <c r="F107" s="35"/>
      <c r="G107" s="35"/>
      <c r="H107" s="34"/>
      <c r="I107" s="36"/>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137"/>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row>
    <row r="108" spans="1:82" ht="16.5" customHeight="1" x14ac:dyDescent="0.15">
      <c r="A108" s="35"/>
      <c r="B108" s="35"/>
      <c r="C108" s="35"/>
      <c r="D108" s="35"/>
      <c r="E108" s="35"/>
      <c r="F108" s="35"/>
      <c r="G108" s="35"/>
      <c r="H108" s="34"/>
      <c r="I108" s="36"/>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137"/>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row>
    <row r="109" spans="1:82" ht="16.5" customHeight="1" x14ac:dyDescent="0.15">
      <c r="A109" s="35"/>
      <c r="B109" s="35"/>
      <c r="C109" s="35"/>
      <c r="D109" s="35"/>
      <c r="E109" s="35"/>
      <c r="F109" s="35"/>
      <c r="G109" s="35"/>
      <c r="H109" s="34"/>
      <c r="I109" s="36"/>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137"/>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row>
    <row r="110" spans="1:82" ht="16.5" customHeight="1" x14ac:dyDescent="0.15">
      <c r="A110" s="35"/>
      <c r="B110" s="35"/>
      <c r="C110" s="35"/>
      <c r="D110" s="35"/>
      <c r="E110" s="35"/>
      <c r="F110" s="35"/>
      <c r="G110" s="35"/>
      <c r="H110" s="34"/>
      <c r="I110" s="36"/>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137"/>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row>
    <row r="111" spans="1:82" ht="16.5" customHeight="1" x14ac:dyDescent="0.15">
      <c r="A111" s="35"/>
      <c r="B111" s="35"/>
      <c r="C111" s="35"/>
      <c r="D111" s="35"/>
      <c r="E111" s="35"/>
      <c r="F111" s="35"/>
      <c r="G111" s="35"/>
      <c r="H111" s="34"/>
      <c r="I111" s="36"/>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137"/>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row>
    <row r="112" spans="1:82" ht="16.5" customHeight="1" x14ac:dyDescent="0.15">
      <c r="A112" s="35"/>
      <c r="B112" s="35"/>
      <c r="C112" s="35"/>
      <c r="D112" s="35"/>
      <c r="E112" s="35"/>
      <c r="F112" s="35"/>
      <c r="G112" s="35"/>
      <c r="H112" s="34"/>
      <c r="I112" s="36"/>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137"/>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row>
    <row r="113" spans="1:82" ht="16.5" customHeight="1" x14ac:dyDescent="0.15">
      <c r="A113" s="35"/>
      <c r="B113" s="35"/>
      <c r="C113" s="35"/>
      <c r="D113" s="35"/>
      <c r="E113" s="35"/>
      <c r="F113" s="35"/>
      <c r="G113" s="35"/>
      <c r="H113" s="34"/>
      <c r="I113" s="36"/>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137"/>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row>
    <row r="114" spans="1:82" ht="16.5" customHeight="1" x14ac:dyDescent="0.15">
      <c r="A114" s="35"/>
      <c r="B114" s="35"/>
      <c r="C114" s="35"/>
      <c r="D114" s="35"/>
      <c r="E114" s="35"/>
      <c r="F114" s="35"/>
      <c r="G114" s="35"/>
      <c r="H114" s="34"/>
      <c r="I114" s="36"/>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137"/>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row>
    <row r="115" spans="1:82" ht="16.5" customHeight="1" x14ac:dyDescent="0.15">
      <c r="A115" s="35"/>
      <c r="B115" s="35"/>
      <c r="C115" s="35"/>
      <c r="D115" s="35"/>
      <c r="E115" s="35"/>
      <c r="F115" s="35"/>
      <c r="G115" s="35"/>
      <c r="H115" s="34"/>
      <c r="I115" s="36"/>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137"/>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row>
    <row r="116" spans="1:82" ht="16.5" customHeight="1" x14ac:dyDescent="0.15">
      <c r="A116" s="35"/>
      <c r="B116" s="35"/>
      <c r="C116" s="35"/>
      <c r="D116" s="35"/>
      <c r="E116" s="35"/>
      <c r="F116" s="35"/>
      <c r="G116" s="35"/>
      <c r="H116" s="34"/>
      <c r="I116" s="36"/>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137"/>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row>
    <row r="117" spans="1:82" ht="16.5" customHeight="1" x14ac:dyDescent="0.15">
      <c r="A117" s="35"/>
      <c r="B117" s="35"/>
      <c r="C117" s="35"/>
      <c r="D117" s="35"/>
      <c r="E117" s="35"/>
      <c r="F117" s="35"/>
      <c r="G117" s="35"/>
      <c r="H117" s="34"/>
      <c r="I117" s="36"/>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137"/>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row>
    <row r="118" spans="1:82" ht="16.5" customHeight="1" x14ac:dyDescent="0.15">
      <c r="A118" s="35"/>
      <c r="B118" s="35"/>
      <c r="C118" s="35"/>
      <c r="D118" s="35"/>
      <c r="E118" s="35"/>
      <c r="F118" s="35"/>
      <c r="G118" s="35"/>
      <c r="H118" s="34"/>
      <c r="I118" s="36"/>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137"/>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row>
    <row r="119" spans="1:82" ht="16.5" customHeight="1" x14ac:dyDescent="0.15">
      <c r="A119" s="35"/>
      <c r="B119" s="35"/>
      <c r="C119" s="35"/>
      <c r="D119" s="35"/>
      <c r="E119" s="35"/>
      <c r="F119" s="35"/>
      <c r="G119" s="35"/>
      <c r="H119" s="34"/>
      <c r="I119" s="36"/>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137"/>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row>
    <row r="120" spans="1:82" ht="16.5" customHeight="1" x14ac:dyDescent="0.15">
      <c r="A120" s="35"/>
      <c r="B120" s="35"/>
      <c r="C120" s="35"/>
      <c r="D120" s="35"/>
      <c r="E120" s="35"/>
      <c r="F120" s="35"/>
      <c r="G120" s="35"/>
      <c r="H120" s="34"/>
      <c r="I120" s="36"/>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137"/>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row>
    <row r="121" spans="1:82" ht="16.5" customHeight="1" x14ac:dyDescent="0.15">
      <c r="A121" s="35"/>
      <c r="B121" s="35"/>
      <c r="C121" s="35"/>
      <c r="D121" s="35"/>
      <c r="E121" s="35"/>
      <c r="F121" s="35"/>
      <c r="G121" s="35"/>
      <c r="H121" s="34"/>
      <c r="I121" s="36"/>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137"/>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row>
    <row r="122" spans="1:82" ht="16.5" customHeight="1" x14ac:dyDescent="0.15">
      <c r="A122" s="35"/>
      <c r="B122" s="35"/>
      <c r="C122" s="35"/>
      <c r="D122" s="35"/>
      <c r="E122" s="35"/>
      <c r="F122" s="35"/>
      <c r="G122" s="35"/>
      <c r="H122" s="34"/>
      <c r="I122" s="36"/>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137"/>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row>
    <row r="123" spans="1:82" ht="16.5" customHeight="1" x14ac:dyDescent="0.15">
      <c r="A123" s="35"/>
      <c r="B123" s="35"/>
      <c r="C123" s="35"/>
      <c r="D123" s="35"/>
      <c r="E123" s="35"/>
      <c r="F123" s="35"/>
      <c r="G123" s="35"/>
      <c r="H123" s="34"/>
      <c r="I123" s="36"/>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137"/>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row>
    <row r="124" spans="1:82" ht="16.5" customHeight="1" x14ac:dyDescent="0.15">
      <c r="A124" s="35"/>
      <c r="B124" s="35"/>
      <c r="C124" s="35"/>
      <c r="D124" s="35"/>
      <c r="E124" s="35"/>
      <c r="F124" s="35"/>
      <c r="G124" s="35"/>
      <c r="H124" s="34"/>
      <c r="I124" s="36"/>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137"/>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row>
    <row r="125" spans="1:82" ht="16.5" customHeight="1" x14ac:dyDescent="0.15">
      <c r="A125" s="35"/>
      <c r="B125" s="35"/>
      <c r="C125" s="35"/>
      <c r="D125" s="35"/>
      <c r="E125" s="35"/>
      <c r="F125" s="35"/>
      <c r="G125" s="35"/>
      <c r="H125" s="34"/>
      <c r="I125" s="36"/>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137"/>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row>
    <row r="126" spans="1:82" ht="16.5" customHeight="1" x14ac:dyDescent="0.15">
      <c r="A126" s="35"/>
      <c r="B126" s="35"/>
      <c r="C126" s="35"/>
      <c r="D126" s="35"/>
      <c r="E126" s="35"/>
      <c r="F126" s="35"/>
      <c r="G126" s="35"/>
      <c r="H126" s="34"/>
      <c r="I126" s="36"/>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137"/>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row>
    <row r="127" spans="1:82" ht="16.5" customHeight="1" x14ac:dyDescent="0.15">
      <c r="A127" s="35"/>
      <c r="B127" s="35"/>
      <c r="C127" s="35"/>
      <c r="D127" s="35"/>
      <c r="E127" s="35"/>
      <c r="F127" s="35"/>
      <c r="G127" s="35"/>
      <c r="H127" s="34"/>
      <c r="I127" s="36"/>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137"/>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row>
    <row r="128" spans="1:82" ht="16.5" customHeight="1" x14ac:dyDescent="0.15">
      <c r="A128" s="35"/>
      <c r="B128" s="35"/>
      <c r="C128" s="35"/>
      <c r="D128" s="35"/>
      <c r="E128" s="35"/>
      <c r="F128" s="35"/>
      <c r="G128" s="35"/>
      <c r="H128" s="34"/>
      <c r="I128" s="36"/>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137"/>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row>
    <row r="129" spans="1:82" ht="16.5" customHeight="1" x14ac:dyDescent="0.15">
      <c r="A129" s="35"/>
      <c r="B129" s="35"/>
      <c r="C129" s="35"/>
      <c r="D129" s="35"/>
      <c r="E129" s="35"/>
      <c r="F129" s="35"/>
      <c r="G129" s="35"/>
      <c r="H129" s="34"/>
      <c r="I129" s="36"/>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137"/>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row>
    <row r="130" spans="1:82" ht="16.5" customHeight="1" x14ac:dyDescent="0.15">
      <c r="A130" s="35"/>
      <c r="B130" s="35"/>
      <c r="C130" s="35"/>
      <c r="D130" s="35"/>
      <c r="E130" s="35"/>
      <c r="F130" s="35"/>
      <c r="G130" s="35"/>
      <c r="H130" s="34"/>
      <c r="I130" s="36"/>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137"/>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row>
    <row r="131" spans="1:82" ht="16.5" customHeight="1" x14ac:dyDescent="0.15">
      <c r="A131" s="35"/>
      <c r="B131" s="35"/>
      <c r="C131" s="35"/>
      <c r="D131" s="35"/>
      <c r="E131" s="35"/>
      <c r="F131" s="35"/>
      <c r="G131" s="35"/>
      <c r="H131" s="34"/>
      <c r="I131" s="36"/>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137"/>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row>
    <row r="132" spans="1:82" ht="16.5" customHeight="1" x14ac:dyDescent="0.15">
      <c r="A132" s="35"/>
      <c r="B132" s="35"/>
      <c r="C132" s="35"/>
      <c r="D132" s="35"/>
      <c r="E132" s="35"/>
      <c r="F132" s="35"/>
      <c r="G132" s="35"/>
      <c r="H132" s="34"/>
      <c r="I132" s="36"/>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137"/>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row>
    <row r="133" spans="1:82" ht="16.5" customHeight="1" x14ac:dyDescent="0.15">
      <c r="A133" s="35"/>
      <c r="B133" s="35"/>
      <c r="C133" s="35"/>
      <c r="D133" s="35"/>
      <c r="E133" s="35"/>
      <c r="F133" s="35"/>
      <c r="G133" s="35"/>
      <c r="H133" s="34"/>
      <c r="I133" s="36"/>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137"/>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row>
    <row r="134" spans="1:82" ht="16.5" customHeight="1" x14ac:dyDescent="0.15">
      <c r="A134" s="35"/>
      <c r="B134" s="35"/>
      <c r="C134" s="35"/>
      <c r="D134" s="35"/>
      <c r="E134" s="35"/>
      <c r="F134" s="35"/>
      <c r="G134" s="35"/>
      <c r="H134" s="34"/>
      <c r="I134" s="36"/>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137"/>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row>
    <row r="135" spans="1:82" ht="16.5" customHeight="1" x14ac:dyDescent="0.15">
      <c r="A135" s="35"/>
      <c r="B135" s="35"/>
      <c r="C135" s="35"/>
      <c r="D135" s="35"/>
      <c r="E135" s="35"/>
      <c r="F135" s="35"/>
      <c r="G135" s="35"/>
      <c r="H135" s="34"/>
      <c r="I135" s="36"/>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137"/>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row>
    <row r="136" spans="1:82" ht="16.5" customHeight="1" x14ac:dyDescent="0.15">
      <c r="A136" s="35"/>
      <c r="B136" s="35"/>
      <c r="C136" s="35"/>
      <c r="D136" s="35"/>
      <c r="E136" s="35"/>
      <c r="F136" s="35"/>
      <c r="G136" s="35"/>
      <c r="H136" s="34"/>
      <c r="I136" s="36"/>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137"/>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row>
    <row r="137" spans="1:82" ht="16.5" customHeight="1" x14ac:dyDescent="0.15">
      <c r="A137" s="35"/>
      <c r="B137" s="35"/>
      <c r="C137" s="35"/>
      <c r="D137" s="35"/>
      <c r="E137" s="35"/>
      <c r="F137" s="35"/>
      <c r="G137" s="35"/>
      <c r="H137" s="34"/>
      <c r="I137" s="36"/>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137"/>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row>
    <row r="138" spans="1:82" ht="16.5" customHeight="1" x14ac:dyDescent="0.15">
      <c r="A138" s="35"/>
      <c r="B138" s="35"/>
      <c r="C138" s="35"/>
      <c r="D138" s="35"/>
      <c r="E138" s="35"/>
      <c r="F138" s="35"/>
      <c r="G138" s="35"/>
      <c r="H138" s="34"/>
      <c r="I138" s="36"/>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137"/>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row>
    <row r="139" spans="1:82" ht="16.5" customHeight="1" x14ac:dyDescent="0.15">
      <c r="A139" s="35"/>
      <c r="B139" s="35"/>
      <c r="C139" s="35"/>
      <c r="D139" s="35"/>
      <c r="E139" s="35"/>
      <c r="F139" s="35"/>
      <c r="G139" s="35"/>
      <c r="H139" s="34"/>
      <c r="I139" s="36"/>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137"/>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row>
    <row r="140" spans="1:82" ht="16.5" customHeight="1" x14ac:dyDescent="0.15">
      <c r="A140" s="35"/>
      <c r="B140" s="35"/>
      <c r="C140" s="35"/>
      <c r="D140" s="35"/>
      <c r="E140" s="35"/>
      <c r="F140" s="35"/>
      <c r="G140" s="35"/>
      <c r="H140" s="34"/>
      <c r="I140" s="36"/>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137"/>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row>
    <row r="141" spans="1:82" ht="16.5" customHeight="1" x14ac:dyDescent="0.15">
      <c r="A141" s="35"/>
      <c r="B141" s="35"/>
      <c r="C141" s="35"/>
      <c r="D141" s="35"/>
      <c r="E141" s="35"/>
      <c r="F141" s="35"/>
      <c r="G141" s="35"/>
      <c r="H141" s="34"/>
      <c r="I141" s="36"/>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137"/>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row>
    <row r="142" spans="1:82" ht="16.5" customHeight="1" x14ac:dyDescent="0.15">
      <c r="A142" s="35"/>
      <c r="B142" s="35"/>
      <c r="C142" s="35"/>
      <c r="D142" s="35"/>
      <c r="E142" s="35"/>
      <c r="F142" s="35"/>
      <c r="G142" s="35"/>
      <c r="H142" s="34"/>
      <c r="I142" s="36"/>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137"/>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row>
    <row r="143" spans="1:82" ht="16.5" customHeight="1" x14ac:dyDescent="0.15">
      <c r="A143" s="35"/>
      <c r="B143" s="35"/>
      <c r="C143" s="35"/>
      <c r="D143" s="35"/>
      <c r="E143" s="35"/>
      <c r="F143" s="35"/>
      <c r="G143" s="35"/>
      <c r="H143" s="34"/>
      <c r="I143" s="36"/>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137"/>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row>
    <row r="144" spans="1:82" ht="16.5" customHeight="1" x14ac:dyDescent="0.15">
      <c r="A144" s="35"/>
      <c r="B144" s="35"/>
      <c r="C144" s="35"/>
      <c r="D144" s="35"/>
      <c r="E144" s="35"/>
      <c r="F144" s="35"/>
      <c r="G144" s="35"/>
      <c r="H144" s="34"/>
      <c r="I144" s="36"/>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137"/>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row>
    <row r="145" spans="1:82" ht="16.5" customHeight="1" x14ac:dyDescent="0.15">
      <c r="A145" s="35"/>
      <c r="B145" s="35"/>
      <c r="C145" s="35"/>
      <c r="D145" s="35"/>
      <c r="E145" s="35"/>
      <c r="F145" s="35"/>
      <c r="G145" s="35"/>
      <c r="H145" s="34"/>
      <c r="I145" s="36"/>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137"/>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row>
    <row r="146" spans="1:82" ht="16.5" customHeight="1" x14ac:dyDescent="0.15">
      <c r="A146" s="35"/>
      <c r="B146" s="35"/>
      <c r="C146" s="35"/>
      <c r="D146" s="35"/>
      <c r="E146" s="35"/>
      <c r="F146" s="35"/>
      <c r="G146" s="35"/>
      <c r="H146" s="34"/>
      <c r="I146" s="36"/>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137"/>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row>
    <row r="147" spans="1:82" ht="16.5" customHeight="1" x14ac:dyDescent="0.15">
      <c r="A147" s="35"/>
      <c r="B147" s="35"/>
      <c r="C147" s="35"/>
      <c r="D147" s="35"/>
      <c r="E147" s="35"/>
      <c r="F147" s="35"/>
      <c r="G147" s="35"/>
      <c r="H147" s="34"/>
      <c r="I147" s="36"/>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137"/>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row>
    <row r="148" spans="1:82" ht="16.5" customHeight="1" x14ac:dyDescent="0.15">
      <c r="A148" s="35"/>
      <c r="B148" s="35"/>
      <c r="C148" s="35"/>
      <c r="D148" s="35"/>
      <c r="E148" s="35"/>
      <c r="F148" s="35"/>
      <c r="G148" s="35"/>
      <c r="H148" s="34"/>
      <c r="I148" s="36"/>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137"/>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row>
    <row r="149" spans="1:82" ht="16.5" customHeight="1" x14ac:dyDescent="0.15">
      <c r="A149" s="35"/>
      <c r="B149" s="35"/>
      <c r="C149" s="35"/>
      <c r="D149" s="35"/>
      <c r="E149" s="35"/>
      <c r="F149" s="35"/>
      <c r="G149" s="35"/>
      <c r="H149" s="34"/>
      <c r="I149" s="36"/>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137"/>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row>
    <row r="150" spans="1:82" ht="16.5" customHeight="1" x14ac:dyDescent="0.15">
      <c r="A150" s="35"/>
      <c r="B150" s="35"/>
      <c r="C150" s="35"/>
      <c r="D150" s="35"/>
      <c r="E150" s="35"/>
      <c r="F150" s="35"/>
      <c r="G150" s="35"/>
      <c r="H150" s="34"/>
      <c r="I150" s="36"/>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137"/>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row>
    <row r="151" spans="1:82" ht="16.5" customHeight="1" x14ac:dyDescent="0.15">
      <c r="A151" s="35"/>
      <c r="B151" s="35"/>
      <c r="C151" s="35"/>
      <c r="D151" s="35"/>
      <c r="E151" s="35"/>
      <c r="F151" s="35"/>
      <c r="G151" s="35"/>
      <c r="H151" s="34"/>
      <c r="I151" s="36"/>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137"/>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row>
    <row r="152" spans="1:82" ht="16.5" customHeight="1" x14ac:dyDescent="0.15">
      <c r="A152" s="35"/>
      <c r="B152" s="35"/>
      <c r="C152" s="35"/>
      <c r="D152" s="35"/>
      <c r="E152" s="35"/>
      <c r="F152" s="35"/>
      <c r="G152" s="35"/>
      <c r="H152" s="34"/>
      <c r="I152" s="36"/>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137"/>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row>
    <row r="153" spans="1:82" ht="16.5" customHeight="1" x14ac:dyDescent="0.15">
      <c r="A153" s="35"/>
      <c r="B153" s="35"/>
      <c r="C153" s="35"/>
      <c r="D153" s="35"/>
      <c r="E153" s="35"/>
      <c r="F153" s="35"/>
      <c r="G153" s="35"/>
      <c r="H153" s="34"/>
      <c r="I153" s="36"/>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137"/>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row>
    <row r="154" spans="1:82" ht="16.5" customHeight="1" x14ac:dyDescent="0.15">
      <c r="A154" s="35"/>
      <c r="B154" s="35"/>
      <c r="C154" s="35"/>
      <c r="D154" s="35"/>
      <c r="E154" s="35"/>
      <c r="F154" s="35"/>
      <c r="G154" s="35"/>
      <c r="H154" s="34"/>
      <c r="I154" s="36"/>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137"/>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row>
    <row r="155" spans="1:82" ht="16.5" customHeight="1" x14ac:dyDescent="0.15">
      <c r="A155" s="35"/>
      <c r="B155" s="35"/>
      <c r="C155" s="35"/>
      <c r="D155" s="35"/>
      <c r="E155" s="35"/>
      <c r="F155" s="35"/>
      <c r="G155" s="35"/>
      <c r="H155" s="34"/>
      <c r="I155" s="36"/>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137"/>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row>
    <row r="156" spans="1:82" ht="16.5" customHeight="1" x14ac:dyDescent="0.15">
      <c r="A156" s="35"/>
      <c r="B156" s="35"/>
      <c r="C156" s="35"/>
      <c r="D156" s="35"/>
      <c r="E156" s="35"/>
      <c r="F156" s="35"/>
      <c r="G156" s="35"/>
      <c r="H156" s="34"/>
      <c r="I156" s="36"/>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137"/>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row>
    <row r="157" spans="1:82" ht="16.5" customHeight="1" x14ac:dyDescent="0.15">
      <c r="A157" s="35"/>
      <c r="B157" s="35"/>
      <c r="C157" s="35"/>
      <c r="D157" s="35"/>
      <c r="E157" s="35"/>
      <c r="F157" s="35"/>
      <c r="G157" s="35"/>
      <c r="H157" s="34"/>
      <c r="I157" s="36"/>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137"/>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row>
    <row r="158" spans="1:82" ht="16.5" customHeight="1" x14ac:dyDescent="0.15">
      <c r="A158" s="35"/>
      <c r="B158" s="35"/>
      <c r="C158" s="35"/>
      <c r="D158" s="35"/>
      <c r="E158" s="35"/>
      <c r="F158" s="35"/>
      <c r="G158" s="35"/>
      <c r="H158" s="34"/>
      <c r="I158" s="36"/>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137"/>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row>
    <row r="159" spans="1:82" ht="16.5" customHeight="1" x14ac:dyDescent="0.15">
      <c r="A159" s="35"/>
      <c r="B159" s="35"/>
      <c r="C159" s="35"/>
      <c r="D159" s="35"/>
      <c r="E159" s="35"/>
      <c r="F159" s="35"/>
      <c r="G159" s="35"/>
      <c r="H159" s="34"/>
      <c r="I159" s="36"/>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137"/>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row>
    <row r="160" spans="1:82" ht="16.5" customHeight="1" x14ac:dyDescent="0.15">
      <c r="A160" s="35"/>
      <c r="B160" s="35"/>
      <c r="C160" s="35"/>
      <c r="D160" s="35"/>
      <c r="E160" s="35"/>
      <c r="F160" s="35"/>
      <c r="G160" s="35"/>
      <c r="H160" s="34"/>
      <c r="I160" s="36"/>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137"/>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row>
    <row r="161" spans="1:82" ht="16.5" customHeight="1" x14ac:dyDescent="0.15">
      <c r="A161" s="35"/>
      <c r="B161" s="35"/>
      <c r="C161" s="35"/>
      <c r="D161" s="35"/>
      <c r="E161" s="35"/>
      <c r="F161" s="35"/>
      <c r="G161" s="35"/>
      <c r="H161" s="34"/>
      <c r="I161" s="36"/>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137"/>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row>
    <row r="162" spans="1:82" ht="16.5" customHeight="1" x14ac:dyDescent="0.15">
      <c r="A162" s="35"/>
      <c r="B162" s="35"/>
      <c r="C162" s="35"/>
      <c r="D162" s="35"/>
      <c r="E162" s="35"/>
      <c r="F162" s="35"/>
      <c r="G162" s="35"/>
      <c r="H162" s="34"/>
      <c r="I162" s="36"/>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137"/>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row>
    <row r="163" spans="1:82" ht="16.5" customHeight="1" x14ac:dyDescent="0.15">
      <c r="A163" s="35"/>
      <c r="B163" s="35"/>
      <c r="C163" s="35"/>
      <c r="D163" s="35"/>
      <c r="E163" s="35"/>
      <c r="F163" s="35"/>
      <c r="G163" s="35"/>
      <c r="H163" s="34"/>
      <c r="I163" s="36"/>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137"/>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row>
    <row r="164" spans="1:82" ht="16.5" customHeight="1" x14ac:dyDescent="0.15">
      <c r="A164" s="35"/>
      <c r="B164" s="35"/>
      <c r="C164" s="35"/>
      <c r="D164" s="35"/>
      <c r="E164" s="35"/>
      <c r="F164" s="35"/>
      <c r="G164" s="35"/>
      <c r="H164" s="34"/>
      <c r="I164" s="36"/>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137"/>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row>
    <row r="165" spans="1:82" ht="16.5" customHeight="1" x14ac:dyDescent="0.15">
      <c r="A165" s="35"/>
      <c r="B165" s="35"/>
      <c r="C165" s="35"/>
      <c r="D165" s="35"/>
      <c r="E165" s="35"/>
      <c r="F165" s="35"/>
      <c r="G165" s="35"/>
      <c r="H165" s="34"/>
      <c r="I165" s="36"/>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137"/>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row>
    <row r="166" spans="1:82" ht="16.5" customHeight="1" x14ac:dyDescent="0.15">
      <c r="A166" s="35"/>
      <c r="B166" s="35"/>
      <c r="C166" s="35"/>
      <c r="D166" s="35"/>
      <c r="E166" s="35"/>
      <c r="F166" s="35"/>
      <c r="G166" s="35"/>
      <c r="H166" s="34"/>
      <c r="I166" s="36"/>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137"/>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row>
    <row r="167" spans="1:82" ht="16.5" customHeight="1" x14ac:dyDescent="0.15">
      <c r="A167" s="35"/>
      <c r="B167" s="35"/>
      <c r="C167" s="35"/>
      <c r="D167" s="35"/>
      <c r="E167" s="35"/>
      <c r="F167" s="35"/>
      <c r="G167" s="35"/>
      <c r="H167" s="34"/>
      <c r="I167" s="36"/>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137"/>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row>
    <row r="168" spans="1:82" ht="16.5" customHeight="1" x14ac:dyDescent="0.15">
      <c r="A168" s="35"/>
      <c r="B168" s="35"/>
      <c r="C168" s="35"/>
      <c r="D168" s="35"/>
      <c r="E168" s="35"/>
      <c r="F168" s="35"/>
      <c r="G168" s="35"/>
      <c r="H168" s="34"/>
      <c r="I168" s="36"/>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137"/>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row>
    <row r="169" spans="1:82" ht="16.5" customHeight="1" x14ac:dyDescent="0.15">
      <c r="A169" s="35"/>
      <c r="B169" s="35"/>
      <c r="C169" s="35"/>
      <c r="D169" s="35"/>
      <c r="E169" s="35"/>
      <c r="F169" s="35"/>
      <c r="G169" s="35"/>
      <c r="H169" s="34"/>
      <c r="I169" s="36"/>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137"/>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row>
    <row r="170" spans="1:82" ht="16.5" customHeight="1" x14ac:dyDescent="0.15">
      <c r="A170" s="35"/>
      <c r="B170" s="35"/>
      <c r="C170" s="35"/>
      <c r="D170" s="35"/>
      <c r="E170" s="35"/>
      <c r="F170" s="35"/>
      <c r="G170" s="35"/>
      <c r="H170" s="34"/>
      <c r="I170" s="36"/>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137"/>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row>
    <row r="171" spans="1:82" ht="16.5" customHeight="1" x14ac:dyDescent="0.15">
      <c r="A171" s="35"/>
      <c r="B171" s="35"/>
      <c r="C171" s="35"/>
      <c r="D171" s="35"/>
      <c r="E171" s="35"/>
      <c r="F171" s="35"/>
      <c r="G171" s="35"/>
      <c r="H171" s="34"/>
      <c r="I171" s="36"/>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137"/>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row>
    <row r="172" spans="1:82" ht="16.5" customHeight="1" x14ac:dyDescent="0.15">
      <c r="A172" s="35"/>
      <c r="B172" s="35"/>
      <c r="C172" s="35"/>
      <c r="D172" s="35"/>
      <c r="E172" s="35"/>
      <c r="F172" s="35"/>
      <c r="G172" s="35"/>
      <c r="H172" s="34"/>
      <c r="I172" s="36"/>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137"/>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row>
    <row r="173" spans="1:82" ht="16.5" customHeight="1" x14ac:dyDescent="0.15">
      <c r="A173" s="35"/>
      <c r="B173" s="35"/>
      <c r="C173" s="35"/>
      <c r="D173" s="35"/>
      <c r="E173" s="35"/>
      <c r="F173" s="35"/>
      <c r="G173" s="35"/>
      <c r="H173" s="34"/>
      <c r="I173" s="36"/>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137"/>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row>
    <row r="174" spans="1:82" ht="16.5" customHeight="1" x14ac:dyDescent="0.15">
      <c r="A174" s="35"/>
      <c r="B174" s="35"/>
      <c r="C174" s="35"/>
      <c r="D174" s="35"/>
      <c r="E174" s="35"/>
      <c r="F174" s="35"/>
      <c r="G174" s="35"/>
      <c r="H174" s="34"/>
      <c r="I174" s="36"/>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137"/>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row>
    <row r="175" spans="1:82" ht="16.5" customHeight="1" x14ac:dyDescent="0.15">
      <c r="A175" s="35"/>
      <c r="B175" s="35"/>
      <c r="C175" s="35"/>
      <c r="D175" s="35"/>
      <c r="E175" s="35"/>
      <c r="F175" s="35"/>
      <c r="G175" s="35"/>
      <c r="H175" s="34"/>
      <c r="I175" s="36"/>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137"/>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row>
    <row r="176" spans="1:82" ht="16.5" customHeight="1" x14ac:dyDescent="0.15">
      <c r="A176" s="35"/>
      <c r="B176" s="35"/>
      <c r="C176" s="35"/>
      <c r="D176" s="35"/>
      <c r="E176" s="35"/>
      <c r="F176" s="35"/>
      <c r="G176" s="35"/>
      <c r="H176" s="34"/>
      <c r="I176" s="36"/>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137"/>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row>
    <row r="177" spans="1:82" ht="16.5" customHeight="1" x14ac:dyDescent="0.15">
      <c r="A177" s="35"/>
      <c r="B177" s="35"/>
      <c r="C177" s="35"/>
      <c r="D177" s="35"/>
      <c r="E177" s="35"/>
      <c r="F177" s="35"/>
      <c r="G177" s="35"/>
      <c r="H177" s="34"/>
      <c r="I177" s="36"/>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137"/>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row>
    <row r="178" spans="1:82" ht="16.5" customHeight="1" x14ac:dyDescent="0.15">
      <c r="A178" s="35"/>
      <c r="B178" s="35"/>
      <c r="C178" s="35"/>
      <c r="D178" s="35"/>
      <c r="E178" s="35"/>
      <c r="F178" s="35"/>
      <c r="G178" s="35"/>
      <c r="H178" s="34"/>
      <c r="I178" s="36"/>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137"/>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row>
    <row r="179" spans="1:82" ht="16.5" customHeight="1" x14ac:dyDescent="0.15">
      <c r="A179" s="35"/>
      <c r="B179" s="35"/>
      <c r="C179" s="35"/>
      <c r="D179" s="35"/>
      <c r="E179" s="35"/>
      <c r="F179" s="35"/>
      <c r="G179" s="35"/>
      <c r="H179" s="34"/>
      <c r="I179" s="36"/>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137"/>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row>
    <row r="180" spans="1:82" ht="16.5" customHeight="1" x14ac:dyDescent="0.15">
      <c r="A180" s="35"/>
      <c r="B180" s="35"/>
      <c r="C180" s="35"/>
      <c r="D180" s="35"/>
      <c r="E180" s="35"/>
      <c r="F180" s="35"/>
      <c r="G180" s="35"/>
      <c r="H180" s="34"/>
      <c r="I180" s="36"/>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137"/>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row>
    <row r="181" spans="1:82" ht="16.5" customHeight="1" x14ac:dyDescent="0.15">
      <c r="A181" s="35"/>
      <c r="B181" s="35"/>
      <c r="C181" s="35"/>
      <c r="D181" s="35"/>
      <c r="E181" s="35"/>
      <c r="F181" s="35"/>
      <c r="G181" s="35"/>
      <c r="H181" s="34"/>
      <c r="I181" s="36"/>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137"/>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row>
    <row r="182" spans="1:82" ht="16.5" customHeight="1" x14ac:dyDescent="0.15">
      <c r="A182" s="35"/>
      <c r="B182" s="35"/>
      <c r="C182" s="35"/>
      <c r="D182" s="35"/>
      <c r="E182" s="35"/>
      <c r="F182" s="35"/>
      <c r="G182" s="35"/>
      <c r="H182" s="34"/>
      <c r="I182" s="36"/>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137"/>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row>
    <row r="183" spans="1:82" ht="16.5" customHeight="1" x14ac:dyDescent="0.15">
      <c r="A183" s="35"/>
      <c r="B183" s="35"/>
      <c r="C183" s="35"/>
      <c r="D183" s="35"/>
      <c r="E183" s="35"/>
      <c r="F183" s="35"/>
      <c r="G183" s="35"/>
      <c r="H183" s="34"/>
      <c r="I183" s="36"/>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137"/>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row>
    <row r="184" spans="1:82" ht="16.5" customHeight="1" x14ac:dyDescent="0.15">
      <c r="A184" s="35"/>
      <c r="B184" s="35"/>
      <c r="C184" s="35"/>
      <c r="D184" s="35"/>
      <c r="E184" s="35"/>
      <c r="F184" s="35"/>
      <c r="G184" s="35"/>
      <c r="H184" s="34"/>
      <c r="I184" s="36"/>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137"/>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row>
    <row r="185" spans="1:82" ht="16.5" customHeight="1" x14ac:dyDescent="0.15">
      <c r="A185" s="35"/>
      <c r="B185" s="35"/>
      <c r="C185" s="35"/>
      <c r="D185" s="35"/>
      <c r="E185" s="35"/>
      <c r="F185" s="35"/>
      <c r="G185" s="35"/>
      <c r="H185" s="34"/>
      <c r="I185" s="36"/>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137"/>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row>
    <row r="186" spans="1:82" ht="16.5" customHeight="1" x14ac:dyDescent="0.15">
      <c r="A186" s="35"/>
      <c r="B186" s="35"/>
      <c r="C186" s="35"/>
      <c r="D186" s="35"/>
      <c r="E186" s="35"/>
      <c r="F186" s="35"/>
      <c r="G186" s="35"/>
      <c r="H186" s="34"/>
      <c r="I186" s="36"/>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137"/>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row>
    <row r="187" spans="1:82" ht="16.5" customHeight="1" x14ac:dyDescent="0.15">
      <c r="A187" s="35"/>
      <c r="B187" s="35"/>
      <c r="C187" s="35"/>
      <c r="D187" s="35"/>
      <c r="E187" s="35"/>
      <c r="F187" s="35"/>
      <c r="G187" s="35"/>
      <c r="H187" s="34"/>
      <c r="I187" s="36"/>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137"/>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row>
    <row r="188" spans="1:82" ht="16.5" customHeight="1" x14ac:dyDescent="0.15">
      <c r="A188" s="35"/>
      <c r="B188" s="35"/>
      <c r="C188" s="35"/>
      <c r="D188" s="35"/>
      <c r="E188" s="35"/>
      <c r="F188" s="35"/>
      <c r="G188" s="35"/>
      <c r="H188" s="34"/>
      <c r="I188" s="36"/>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137"/>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row>
    <row r="189" spans="1:82" ht="16.5" customHeight="1" x14ac:dyDescent="0.15">
      <c r="A189" s="35"/>
      <c r="B189" s="35"/>
      <c r="C189" s="35"/>
      <c r="D189" s="35"/>
      <c r="E189" s="35"/>
      <c r="F189" s="35"/>
      <c r="G189" s="35"/>
      <c r="H189" s="34"/>
      <c r="I189" s="36"/>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137"/>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row>
    <row r="190" spans="1:82" ht="16.5" customHeight="1" x14ac:dyDescent="0.15">
      <c r="A190" s="35"/>
      <c r="B190" s="35"/>
      <c r="C190" s="35"/>
      <c r="D190" s="35"/>
      <c r="E190" s="35"/>
      <c r="F190" s="35"/>
      <c r="G190" s="35"/>
      <c r="H190" s="34"/>
      <c r="I190" s="36"/>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137"/>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row>
    <row r="191" spans="1:82" ht="16.5" customHeight="1" x14ac:dyDescent="0.15">
      <c r="A191" s="35"/>
      <c r="B191" s="35"/>
      <c r="C191" s="35"/>
      <c r="D191" s="35"/>
      <c r="E191" s="35"/>
      <c r="F191" s="35"/>
      <c r="G191" s="35"/>
      <c r="H191" s="34"/>
      <c r="I191" s="36"/>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137"/>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row>
    <row r="192" spans="1:82" ht="16.5" customHeight="1" x14ac:dyDescent="0.15">
      <c r="A192" s="35"/>
      <c r="B192" s="35"/>
      <c r="C192" s="35"/>
      <c r="D192" s="35"/>
      <c r="E192" s="35"/>
      <c r="F192" s="35"/>
      <c r="G192" s="35"/>
      <c r="H192" s="34"/>
      <c r="I192" s="36"/>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137"/>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row>
    <row r="193" spans="1:82" ht="16.5" customHeight="1" x14ac:dyDescent="0.15">
      <c r="A193" s="35"/>
      <c r="B193" s="35"/>
      <c r="C193" s="35"/>
      <c r="D193" s="35"/>
      <c r="E193" s="35"/>
      <c r="F193" s="35"/>
      <c r="G193" s="35"/>
      <c r="H193" s="34"/>
      <c r="I193" s="36"/>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137"/>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row>
    <row r="194" spans="1:82" ht="16.5" customHeight="1" x14ac:dyDescent="0.15">
      <c r="A194" s="35"/>
      <c r="B194" s="35"/>
      <c r="C194" s="35"/>
      <c r="D194" s="35"/>
      <c r="E194" s="35"/>
      <c r="F194" s="35"/>
      <c r="G194" s="35"/>
      <c r="H194" s="34"/>
      <c r="I194" s="36"/>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137"/>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row>
    <row r="195" spans="1:82" ht="16.5" customHeight="1" x14ac:dyDescent="0.15">
      <c r="A195" s="35"/>
      <c r="B195" s="35"/>
      <c r="C195" s="35"/>
      <c r="D195" s="35"/>
      <c r="E195" s="35"/>
      <c r="F195" s="35"/>
      <c r="G195" s="35"/>
      <c r="H195" s="34"/>
      <c r="I195" s="36"/>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137"/>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row>
    <row r="196" spans="1:82" ht="16.5" customHeight="1" x14ac:dyDescent="0.15">
      <c r="A196" s="35"/>
      <c r="B196" s="35"/>
      <c r="C196" s="35"/>
      <c r="D196" s="35"/>
      <c r="E196" s="35"/>
      <c r="F196" s="35"/>
      <c r="G196" s="35"/>
      <c r="H196" s="34"/>
      <c r="I196" s="36"/>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137"/>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row>
    <row r="197" spans="1:82" ht="16.5" customHeight="1" x14ac:dyDescent="0.15">
      <c r="A197" s="35"/>
      <c r="B197" s="35"/>
      <c r="C197" s="35"/>
      <c r="D197" s="35"/>
      <c r="E197" s="35"/>
      <c r="F197" s="35"/>
      <c r="G197" s="35"/>
      <c r="H197" s="34"/>
      <c r="I197" s="36"/>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137"/>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row>
    <row r="198" spans="1:82" ht="16.5" customHeight="1" x14ac:dyDescent="0.15">
      <c r="A198" s="35"/>
      <c r="B198" s="35"/>
      <c r="C198" s="35"/>
      <c r="D198" s="35"/>
      <c r="E198" s="35"/>
      <c r="F198" s="35"/>
      <c r="G198" s="35"/>
      <c r="H198" s="34"/>
      <c r="I198" s="36"/>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137"/>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row>
    <row r="199" spans="1:82" ht="16.5" customHeight="1" x14ac:dyDescent="0.15">
      <c r="A199" s="35"/>
      <c r="B199" s="35"/>
      <c r="C199" s="35"/>
      <c r="D199" s="35"/>
      <c r="E199" s="35"/>
      <c r="F199" s="35"/>
      <c r="G199" s="35"/>
      <c r="H199" s="34"/>
      <c r="I199" s="36"/>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137"/>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row>
    <row r="200" spans="1:82" ht="16.5" customHeight="1" x14ac:dyDescent="0.15">
      <c r="A200" s="35"/>
      <c r="B200" s="35"/>
      <c r="C200" s="35"/>
      <c r="D200" s="35"/>
      <c r="E200" s="35"/>
      <c r="F200" s="35"/>
      <c r="G200" s="35"/>
      <c r="H200" s="34"/>
      <c r="I200" s="36"/>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137"/>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row>
    <row r="201" spans="1:82" ht="16.5" customHeight="1" x14ac:dyDescent="0.15">
      <c r="A201" s="35"/>
      <c r="B201" s="35"/>
      <c r="C201" s="35"/>
      <c r="D201" s="35"/>
      <c r="E201" s="35"/>
      <c r="F201" s="35"/>
      <c r="G201" s="35"/>
      <c r="H201" s="34"/>
      <c r="I201" s="36"/>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137"/>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row>
    <row r="202" spans="1:82" ht="16.5" customHeight="1" x14ac:dyDescent="0.15">
      <c r="A202" s="35"/>
      <c r="B202" s="35"/>
      <c r="C202" s="35"/>
      <c r="D202" s="35"/>
      <c r="E202" s="35"/>
      <c r="F202" s="35"/>
      <c r="G202" s="35"/>
      <c r="H202" s="34"/>
      <c r="I202" s="36"/>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137"/>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row>
    <row r="203" spans="1:82" ht="16.5" customHeight="1" x14ac:dyDescent="0.15">
      <c r="A203" s="35"/>
      <c r="B203" s="35"/>
      <c r="C203" s="35"/>
      <c r="D203" s="35"/>
      <c r="E203" s="35"/>
      <c r="F203" s="35"/>
      <c r="G203" s="35"/>
      <c r="H203" s="34"/>
      <c r="I203" s="36"/>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137"/>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row>
    <row r="204" spans="1:82" ht="16.5" customHeight="1" x14ac:dyDescent="0.15">
      <c r="A204" s="35"/>
      <c r="B204" s="35"/>
      <c r="C204" s="35"/>
      <c r="D204" s="35"/>
      <c r="E204" s="35"/>
      <c r="F204" s="35"/>
      <c r="G204" s="35"/>
      <c r="H204" s="34"/>
      <c r="I204" s="36"/>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137"/>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row>
    <row r="205" spans="1:82" ht="16.5" customHeight="1" x14ac:dyDescent="0.15">
      <c r="A205" s="35"/>
      <c r="B205" s="35"/>
      <c r="C205" s="35"/>
      <c r="D205" s="35"/>
      <c r="E205" s="35"/>
      <c r="F205" s="35"/>
      <c r="G205" s="35"/>
      <c r="H205" s="34"/>
      <c r="I205" s="36"/>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137"/>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row>
    <row r="206" spans="1:82" ht="16.5" customHeight="1" x14ac:dyDescent="0.15">
      <c r="A206" s="35"/>
      <c r="B206" s="35"/>
      <c r="C206" s="35"/>
      <c r="D206" s="35"/>
      <c r="E206" s="35"/>
      <c r="F206" s="35"/>
      <c r="G206" s="35"/>
      <c r="H206" s="34"/>
      <c r="I206" s="36"/>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137"/>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row>
    <row r="207" spans="1:82" ht="16.5" customHeight="1" x14ac:dyDescent="0.15">
      <c r="A207" s="35"/>
      <c r="B207" s="35"/>
      <c r="C207" s="35"/>
      <c r="D207" s="35"/>
      <c r="E207" s="35"/>
      <c r="F207" s="35"/>
      <c r="G207" s="35"/>
      <c r="H207" s="34"/>
      <c r="I207" s="36"/>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137"/>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row>
    <row r="208" spans="1:82" ht="16.5" customHeight="1" x14ac:dyDescent="0.15">
      <c r="A208" s="35"/>
      <c r="B208" s="35"/>
      <c r="C208" s="35"/>
      <c r="D208" s="35"/>
      <c r="E208" s="35"/>
      <c r="F208" s="35"/>
      <c r="G208" s="35"/>
      <c r="H208" s="34"/>
      <c r="I208" s="36"/>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137"/>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row>
    <row r="209" spans="1:82" ht="16.5" customHeight="1" x14ac:dyDescent="0.15">
      <c r="A209" s="35"/>
      <c r="B209" s="35"/>
      <c r="C209" s="35"/>
      <c r="D209" s="35"/>
      <c r="E209" s="35"/>
      <c r="F209" s="35"/>
      <c r="G209" s="35"/>
      <c r="H209" s="34"/>
      <c r="I209" s="36"/>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137"/>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row>
    <row r="210" spans="1:82" ht="16.5" customHeight="1" x14ac:dyDescent="0.15">
      <c r="A210" s="35"/>
      <c r="B210" s="35"/>
      <c r="C210" s="35"/>
      <c r="D210" s="35"/>
      <c r="E210" s="35"/>
      <c r="F210" s="35"/>
      <c r="G210" s="35"/>
      <c r="H210" s="34"/>
      <c r="I210" s="36"/>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137"/>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row>
    <row r="211" spans="1:82" ht="16.5" customHeight="1" x14ac:dyDescent="0.15">
      <c r="A211" s="35"/>
      <c r="B211" s="35"/>
      <c r="C211" s="35"/>
      <c r="D211" s="35"/>
      <c r="E211" s="35"/>
      <c r="F211" s="35"/>
      <c r="G211" s="35"/>
      <c r="H211" s="34"/>
      <c r="I211" s="36"/>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137"/>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row>
    <row r="212" spans="1:82" ht="16.5" customHeight="1" x14ac:dyDescent="0.15">
      <c r="A212" s="35"/>
      <c r="B212" s="35"/>
      <c r="C212" s="35"/>
      <c r="D212" s="35"/>
      <c r="E212" s="35"/>
      <c r="F212" s="35"/>
      <c r="G212" s="35"/>
      <c r="H212" s="34"/>
      <c r="I212" s="36"/>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137"/>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row>
    <row r="213" spans="1:82" ht="16.5" customHeight="1" x14ac:dyDescent="0.15">
      <c r="A213" s="35"/>
      <c r="B213" s="35"/>
      <c r="C213" s="35"/>
      <c r="D213" s="35"/>
      <c r="E213" s="35"/>
      <c r="F213" s="35"/>
      <c r="G213" s="35"/>
      <c r="H213" s="34"/>
      <c r="I213" s="36"/>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137"/>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row>
    <row r="214" spans="1:82" ht="16.5" customHeight="1" x14ac:dyDescent="0.15">
      <c r="A214" s="35"/>
      <c r="B214" s="35"/>
      <c r="C214" s="35"/>
      <c r="D214" s="35"/>
      <c r="E214" s="35"/>
      <c r="F214" s="35"/>
      <c r="G214" s="35"/>
      <c r="H214" s="34"/>
      <c r="I214" s="36"/>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137"/>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row>
    <row r="215" spans="1:82" ht="16.5" customHeight="1" x14ac:dyDescent="0.15">
      <c r="A215" s="35"/>
      <c r="B215" s="35"/>
      <c r="C215" s="35"/>
      <c r="D215" s="35"/>
      <c r="E215" s="35"/>
      <c r="F215" s="35"/>
      <c r="G215" s="35"/>
      <c r="H215" s="34"/>
      <c r="I215" s="36"/>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137"/>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row>
    <row r="216" spans="1:82" ht="16.5" customHeight="1" x14ac:dyDescent="0.15">
      <c r="A216" s="35"/>
      <c r="B216" s="35"/>
      <c r="C216" s="35"/>
      <c r="D216" s="35"/>
      <c r="E216" s="35"/>
      <c r="F216" s="35"/>
      <c r="G216" s="35"/>
      <c r="H216" s="34"/>
      <c r="I216" s="36"/>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137"/>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row>
    <row r="217" spans="1:82" ht="16.5" customHeight="1" x14ac:dyDescent="0.15">
      <c r="A217" s="35"/>
      <c r="B217" s="35"/>
      <c r="C217" s="35"/>
      <c r="D217" s="35"/>
      <c r="E217" s="35"/>
      <c r="F217" s="35"/>
      <c r="G217" s="35"/>
      <c r="H217" s="34"/>
      <c r="I217" s="36"/>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137"/>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row>
    <row r="218" spans="1:82" ht="16.5" customHeight="1" x14ac:dyDescent="0.15">
      <c r="A218" s="35"/>
      <c r="B218" s="35"/>
      <c r="C218" s="35"/>
      <c r="D218" s="35"/>
      <c r="E218" s="35"/>
      <c r="F218" s="35"/>
      <c r="G218" s="35"/>
      <c r="H218" s="34"/>
      <c r="I218" s="36"/>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137"/>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row>
    <row r="219" spans="1:82" ht="16.5" customHeight="1" x14ac:dyDescent="0.15">
      <c r="A219" s="35"/>
      <c r="B219" s="35"/>
      <c r="C219" s="35"/>
      <c r="D219" s="35"/>
      <c r="E219" s="35"/>
      <c r="F219" s="35"/>
      <c r="G219" s="35"/>
      <c r="H219" s="34"/>
      <c r="I219" s="36"/>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137"/>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row>
    <row r="220" spans="1:82" ht="16.5" customHeight="1" x14ac:dyDescent="0.15">
      <c r="A220" s="35"/>
      <c r="B220" s="35"/>
      <c r="C220" s="35"/>
      <c r="D220" s="35"/>
      <c r="E220" s="35"/>
      <c r="F220" s="35"/>
      <c r="G220" s="35"/>
      <c r="H220" s="34"/>
      <c r="I220" s="36"/>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137"/>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row>
    <row r="221" spans="1:82" ht="16.5" customHeight="1" x14ac:dyDescent="0.15">
      <c r="A221" s="35"/>
      <c r="B221" s="35"/>
      <c r="C221" s="35"/>
      <c r="D221" s="35"/>
      <c r="E221" s="35"/>
      <c r="F221" s="35"/>
      <c r="G221" s="35"/>
      <c r="H221" s="34"/>
      <c r="I221" s="36"/>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137"/>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row>
    <row r="222" spans="1:82" ht="16.5" customHeight="1" x14ac:dyDescent="0.15">
      <c r="A222" s="35"/>
      <c r="B222" s="35"/>
      <c r="C222" s="35"/>
      <c r="D222" s="35"/>
      <c r="E222" s="35"/>
      <c r="F222" s="35"/>
      <c r="G222" s="35"/>
      <c r="H222" s="34"/>
      <c r="I222" s="36"/>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137"/>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row>
    <row r="223" spans="1:82" ht="16.5" customHeight="1" x14ac:dyDescent="0.15">
      <c r="A223" s="35"/>
      <c r="B223" s="35"/>
      <c r="C223" s="35"/>
      <c r="D223" s="35"/>
      <c r="E223" s="35"/>
      <c r="F223" s="35"/>
      <c r="G223" s="35"/>
      <c r="H223" s="34"/>
      <c r="I223" s="36"/>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137"/>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row>
    <row r="224" spans="1:82" ht="16.5" customHeight="1" x14ac:dyDescent="0.15">
      <c r="A224" s="35"/>
      <c r="B224" s="35"/>
      <c r="C224" s="35"/>
      <c r="D224" s="35"/>
      <c r="E224" s="35"/>
      <c r="F224" s="35"/>
      <c r="G224" s="35"/>
      <c r="H224" s="34"/>
      <c r="I224" s="36"/>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137"/>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row>
    <row r="225" spans="1:82" ht="16.5" customHeight="1" x14ac:dyDescent="0.15">
      <c r="A225" s="35"/>
      <c r="B225" s="35"/>
      <c r="C225" s="35"/>
      <c r="D225" s="35"/>
      <c r="E225" s="35"/>
      <c r="F225" s="35"/>
      <c r="G225" s="35"/>
      <c r="H225" s="34"/>
      <c r="I225" s="36"/>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137"/>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row>
    <row r="226" spans="1:82" ht="16.5" customHeight="1" x14ac:dyDescent="0.15">
      <c r="A226" s="35"/>
      <c r="B226" s="35"/>
      <c r="C226" s="35"/>
      <c r="D226" s="35"/>
      <c r="E226" s="35"/>
      <c r="F226" s="35"/>
      <c r="G226" s="35"/>
      <c r="H226" s="34"/>
      <c r="I226" s="36"/>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137"/>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row>
    <row r="227" spans="1:82" ht="16.5" customHeight="1" x14ac:dyDescent="0.15">
      <c r="A227" s="35"/>
      <c r="B227" s="35"/>
      <c r="C227" s="35"/>
      <c r="D227" s="35"/>
      <c r="E227" s="35"/>
      <c r="F227" s="35"/>
      <c r="G227" s="35"/>
      <c r="H227" s="34"/>
      <c r="I227" s="36"/>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137"/>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row>
    <row r="228" spans="1:82" ht="16.5" customHeight="1" x14ac:dyDescent="0.15">
      <c r="A228" s="35"/>
      <c r="B228" s="35"/>
      <c r="C228" s="35"/>
      <c r="D228" s="35"/>
      <c r="E228" s="35"/>
      <c r="F228" s="35"/>
      <c r="G228" s="35"/>
      <c r="H228" s="34"/>
      <c r="I228" s="36"/>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137"/>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row>
    <row r="229" spans="1:82" ht="16.5" customHeight="1" x14ac:dyDescent="0.15">
      <c r="A229" s="35"/>
      <c r="B229" s="35"/>
      <c r="C229" s="35"/>
      <c r="D229" s="35"/>
      <c r="E229" s="35"/>
      <c r="F229" s="35"/>
      <c r="G229" s="35"/>
      <c r="H229" s="34"/>
      <c r="I229" s="36"/>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137"/>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row>
    <row r="230" spans="1:82" ht="16.5" customHeight="1" x14ac:dyDescent="0.15">
      <c r="A230" s="35"/>
      <c r="B230" s="35"/>
      <c r="C230" s="35"/>
      <c r="D230" s="35"/>
      <c r="E230" s="35"/>
      <c r="F230" s="35"/>
      <c r="G230" s="35"/>
      <c r="H230" s="34"/>
      <c r="I230" s="36"/>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137"/>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row>
    <row r="231" spans="1:82" ht="16.5" customHeight="1" x14ac:dyDescent="0.15">
      <c r="A231" s="35"/>
      <c r="B231" s="35"/>
      <c r="C231" s="35"/>
      <c r="D231" s="35"/>
      <c r="E231" s="35"/>
      <c r="F231" s="35"/>
      <c r="G231" s="35"/>
      <c r="H231" s="34"/>
      <c r="I231" s="36"/>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137"/>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row>
    <row r="232" spans="1:82" ht="16.5" customHeight="1" x14ac:dyDescent="0.15">
      <c r="A232" s="35"/>
      <c r="B232" s="35"/>
      <c r="C232" s="35"/>
      <c r="D232" s="35"/>
      <c r="E232" s="35"/>
      <c r="F232" s="35"/>
      <c r="G232" s="35"/>
      <c r="H232" s="34"/>
      <c r="I232" s="36"/>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137"/>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row>
    <row r="233" spans="1:82" ht="16.5" customHeight="1" x14ac:dyDescent="0.15">
      <c r="A233" s="35"/>
      <c r="B233" s="35"/>
      <c r="C233" s="35"/>
      <c r="D233" s="35"/>
      <c r="E233" s="35"/>
      <c r="F233" s="35"/>
      <c r="G233" s="35"/>
      <c r="H233" s="34"/>
      <c r="I233" s="36"/>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137"/>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row>
    <row r="234" spans="1:82" ht="16.5" customHeight="1" x14ac:dyDescent="0.15">
      <c r="A234" s="35"/>
      <c r="B234" s="35"/>
      <c r="C234" s="35"/>
      <c r="D234" s="35"/>
      <c r="E234" s="35"/>
      <c r="F234" s="35"/>
      <c r="G234" s="35"/>
      <c r="H234" s="34"/>
      <c r="I234" s="36"/>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137"/>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row>
    <row r="235" spans="1:82" ht="16.5" customHeight="1" x14ac:dyDescent="0.15">
      <c r="A235" s="35"/>
      <c r="B235" s="35"/>
      <c r="C235" s="35"/>
      <c r="D235" s="35"/>
      <c r="E235" s="35"/>
      <c r="F235" s="35"/>
      <c r="G235" s="35"/>
      <c r="H235" s="34"/>
      <c r="I235" s="36"/>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137"/>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row>
    <row r="236" spans="1:82" ht="16.5" customHeight="1" x14ac:dyDescent="0.15">
      <c r="A236" s="35"/>
      <c r="B236" s="35"/>
      <c r="C236" s="35"/>
      <c r="D236" s="35"/>
      <c r="E236" s="35"/>
      <c r="F236" s="35"/>
      <c r="G236" s="35"/>
      <c r="H236" s="34"/>
      <c r="I236" s="36"/>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137"/>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row>
    <row r="237" spans="1:82" ht="16.5" customHeight="1" x14ac:dyDescent="0.15">
      <c r="A237" s="35"/>
      <c r="B237" s="35"/>
      <c r="C237" s="35"/>
      <c r="D237" s="35"/>
      <c r="E237" s="35"/>
      <c r="F237" s="35"/>
      <c r="G237" s="35"/>
      <c r="H237" s="34"/>
      <c r="I237" s="36"/>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137"/>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row>
    <row r="238" spans="1:82" ht="16.5" customHeight="1" x14ac:dyDescent="0.15">
      <c r="A238" s="35"/>
      <c r="B238" s="35"/>
      <c r="C238" s="35"/>
      <c r="D238" s="35"/>
      <c r="E238" s="35"/>
      <c r="F238" s="35"/>
      <c r="G238" s="35"/>
      <c r="H238" s="34"/>
      <c r="I238" s="36"/>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137"/>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row>
    <row r="239" spans="1:82" ht="16.5" customHeight="1" x14ac:dyDescent="0.15">
      <c r="A239" s="35"/>
      <c r="B239" s="35"/>
      <c r="C239" s="35"/>
      <c r="D239" s="35"/>
      <c r="E239" s="35"/>
      <c r="F239" s="35"/>
      <c r="G239" s="35"/>
      <c r="H239" s="34"/>
      <c r="I239" s="36"/>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137"/>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row>
    <row r="240" spans="1:82" ht="16.5" customHeight="1" x14ac:dyDescent="0.15">
      <c r="A240" s="35"/>
      <c r="B240" s="35"/>
      <c r="C240" s="35"/>
      <c r="D240" s="35"/>
      <c r="E240" s="35"/>
      <c r="F240" s="35"/>
      <c r="G240" s="35"/>
      <c r="H240" s="34"/>
      <c r="I240" s="36"/>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137"/>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row>
    <row r="241" spans="1:82" ht="16.5" customHeight="1" x14ac:dyDescent="0.15">
      <c r="A241" s="35"/>
      <c r="B241" s="35"/>
      <c r="C241" s="35"/>
      <c r="D241" s="35"/>
      <c r="E241" s="35"/>
      <c r="F241" s="35"/>
      <c r="G241" s="35"/>
      <c r="H241" s="34"/>
      <c r="I241" s="36"/>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137"/>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row>
    <row r="242" spans="1:82" ht="16.5" customHeight="1" x14ac:dyDescent="0.15">
      <c r="A242" s="35"/>
      <c r="B242" s="35"/>
      <c r="C242" s="35"/>
      <c r="D242" s="35"/>
      <c r="E242" s="35"/>
      <c r="F242" s="35"/>
      <c r="G242" s="35"/>
      <c r="H242" s="34"/>
      <c r="I242" s="36"/>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137"/>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row>
    <row r="243" spans="1:82" ht="16.5" customHeight="1" x14ac:dyDescent="0.15">
      <c r="A243" s="35"/>
      <c r="B243" s="35"/>
      <c r="C243" s="35"/>
      <c r="D243" s="35"/>
      <c r="E243" s="35"/>
      <c r="F243" s="35"/>
      <c r="G243" s="35"/>
      <c r="H243" s="34"/>
      <c r="I243" s="36"/>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137"/>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row>
    <row r="244" spans="1:82" ht="16.5" customHeight="1" x14ac:dyDescent="0.15">
      <c r="A244" s="35"/>
      <c r="B244" s="35"/>
      <c r="C244" s="35"/>
      <c r="D244" s="35"/>
      <c r="E244" s="35"/>
      <c r="F244" s="35"/>
      <c r="G244" s="35"/>
      <c r="H244" s="34"/>
      <c r="I244" s="36"/>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137"/>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row>
    <row r="245" spans="1:82" ht="16.5" customHeight="1" x14ac:dyDescent="0.15">
      <c r="A245" s="35"/>
      <c r="B245" s="35"/>
      <c r="C245" s="35"/>
      <c r="D245" s="35"/>
      <c r="E245" s="35"/>
      <c r="F245" s="35"/>
      <c r="G245" s="35"/>
      <c r="H245" s="34"/>
      <c r="I245" s="36"/>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137"/>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row>
    <row r="246" spans="1:82" ht="16.5" customHeight="1" x14ac:dyDescent="0.15">
      <c r="A246" s="35"/>
      <c r="B246" s="35"/>
      <c r="C246" s="35"/>
      <c r="D246" s="35"/>
      <c r="E246" s="35"/>
      <c r="F246" s="35"/>
      <c r="G246" s="35"/>
      <c r="H246" s="34"/>
      <c r="I246" s="36"/>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137"/>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row>
    <row r="247" spans="1:82" ht="16.5" customHeight="1" x14ac:dyDescent="0.15">
      <c r="A247" s="35"/>
      <c r="B247" s="35"/>
      <c r="C247" s="35"/>
      <c r="D247" s="35"/>
      <c r="E247" s="35"/>
      <c r="F247" s="35"/>
      <c r="G247" s="35"/>
      <c r="H247" s="34"/>
      <c r="I247" s="36"/>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137"/>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row>
    <row r="248" spans="1:82" ht="16.5" customHeight="1" x14ac:dyDescent="0.15">
      <c r="A248" s="35"/>
      <c r="B248" s="35"/>
      <c r="C248" s="35"/>
      <c r="D248" s="35"/>
      <c r="E248" s="35"/>
      <c r="F248" s="35"/>
      <c r="G248" s="35"/>
      <c r="H248" s="34"/>
      <c r="I248" s="36"/>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137"/>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row>
    <row r="249" spans="1:82" ht="16.5" customHeight="1" x14ac:dyDescent="0.15">
      <c r="A249" s="35"/>
      <c r="B249" s="35"/>
      <c r="C249" s="35"/>
      <c r="D249" s="35"/>
      <c r="E249" s="35"/>
      <c r="F249" s="35"/>
      <c r="G249" s="35"/>
      <c r="H249" s="34"/>
      <c r="I249" s="36"/>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137"/>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row>
    <row r="250" spans="1:82" ht="16.5" customHeight="1" x14ac:dyDescent="0.15">
      <c r="A250" s="35"/>
      <c r="B250" s="35"/>
      <c r="C250" s="35"/>
      <c r="D250" s="35"/>
      <c r="E250" s="35"/>
      <c r="F250" s="35"/>
      <c r="G250" s="35"/>
      <c r="H250" s="34"/>
      <c r="I250" s="36"/>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137"/>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row>
    <row r="251" spans="1:82" ht="16.5" customHeight="1" x14ac:dyDescent="0.15">
      <c r="A251" s="35"/>
      <c r="B251" s="35"/>
      <c r="C251" s="35"/>
      <c r="D251" s="35"/>
      <c r="E251" s="35"/>
      <c r="F251" s="35"/>
      <c r="G251" s="35"/>
      <c r="H251" s="34"/>
      <c r="I251" s="36"/>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137"/>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row>
    <row r="252" spans="1:82" ht="16.5" customHeight="1" x14ac:dyDescent="0.15">
      <c r="A252" s="35"/>
      <c r="B252" s="35"/>
      <c r="C252" s="35"/>
      <c r="D252" s="35"/>
      <c r="E252" s="35"/>
      <c r="F252" s="35"/>
      <c r="G252" s="35"/>
      <c r="H252" s="34"/>
      <c r="I252" s="36"/>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137"/>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row>
    <row r="253" spans="1:82" ht="16.5" customHeight="1" x14ac:dyDescent="0.15">
      <c r="A253" s="35"/>
      <c r="B253" s="35"/>
      <c r="C253" s="35"/>
      <c r="D253" s="35"/>
      <c r="E253" s="35"/>
      <c r="F253" s="35"/>
      <c r="G253" s="35"/>
      <c r="H253" s="34"/>
      <c r="I253" s="36"/>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137"/>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row>
    <row r="254" spans="1:82" ht="16.5" customHeight="1" x14ac:dyDescent="0.15">
      <c r="A254" s="35"/>
      <c r="B254" s="35"/>
      <c r="C254" s="35"/>
      <c r="D254" s="35"/>
      <c r="E254" s="35"/>
      <c r="F254" s="35"/>
      <c r="G254" s="35"/>
      <c r="H254" s="34"/>
      <c r="I254" s="36"/>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137"/>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row>
    <row r="255" spans="1:82" ht="16.5" customHeight="1" x14ac:dyDescent="0.15">
      <c r="A255" s="35"/>
      <c r="B255" s="35"/>
      <c r="C255" s="35"/>
      <c r="D255" s="35"/>
      <c r="E255" s="35"/>
      <c r="F255" s="35"/>
      <c r="G255" s="35"/>
      <c r="H255" s="34"/>
      <c r="I255" s="36"/>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137"/>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row>
    <row r="256" spans="1:82" ht="16.5" customHeight="1" x14ac:dyDescent="0.15">
      <c r="A256" s="35"/>
      <c r="B256" s="35"/>
      <c r="C256" s="35"/>
      <c r="D256" s="35"/>
      <c r="E256" s="35"/>
      <c r="F256" s="35"/>
      <c r="G256" s="35"/>
      <c r="H256" s="34"/>
      <c r="I256" s="36"/>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137"/>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row>
    <row r="257" spans="1:82" ht="16.5" customHeight="1" x14ac:dyDescent="0.15">
      <c r="A257" s="35"/>
      <c r="B257" s="35"/>
      <c r="C257" s="35"/>
      <c r="D257" s="35"/>
      <c r="E257" s="35"/>
      <c r="F257" s="35"/>
      <c r="G257" s="35"/>
      <c r="H257" s="34"/>
      <c r="I257" s="36"/>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137"/>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row>
    <row r="258" spans="1:82" ht="16.5" customHeight="1" x14ac:dyDescent="0.15">
      <c r="A258" s="35"/>
      <c r="B258" s="35"/>
      <c r="C258" s="35"/>
      <c r="D258" s="35"/>
      <c r="E258" s="35"/>
      <c r="F258" s="35"/>
      <c r="G258" s="35"/>
      <c r="H258" s="34"/>
      <c r="I258" s="36"/>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137"/>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row>
    <row r="259" spans="1:82" ht="16.5" customHeight="1" x14ac:dyDescent="0.15">
      <c r="A259" s="35"/>
      <c r="B259" s="35"/>
      <c r="C259" s="35"/>
      <c r="D259" s="35"/>
      <c r="E259" s="35"/>
      <c r="F259" s="35"/>
      <c r="G259" s="35"/>
      <c r="H259" s="34"/>
      <c r="I259" s="36"/>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137"/>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row>
    <row r="260" spans="1:82" ht="16.5" customHeight="1" x14ac:dyDescent="0.15">
      <c r="A260" s="35"/>
      <c r="B260" s="35"/>
      <c r="C260" s="35"/>
      <c r="D260" s="35"/>
      <c r="E260" s="35"/>
      <c r="F260" s="35"/>
      <c r="G260" s="35"/>
      <c r="H260" s="34"/>
      <c r="I260" s="36"/>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137"/>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row>
    <row r="261" spans="1:82" ht="16.5" customHeight="1" x14ac:dyDescent="0.15">
      <c r="A261" s="35"/>
      <c r="B261" s="35"/>
      <c r="C261" s="35"/>
      <c r="D261" s="35"/>
      <c r="E261" s="35"/>
      <c r="F261" s="35"/>
      <c r="G261" s="35"/>
      <c r="H261" s="34"/>
      <c r="I261" s="36"/>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137"/>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row>
    <row r="262" spans="1:82" ht="16.5" customHeight="1" x14ac:dyDescent="0.15">
      <c r="A262" s="35"/>
      <c r="B262" s="35"/>
      <c r="C262" s="35"/>
      <c r="D262" s="35"/>
      <c r="E262" s="35"/>
      <c r="F262" s="35"/>
      <c r="G262" s="35"/>
      <c r="H262" s="34"/>
      <c r="I262" s="36"/>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137"/>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row>
    <row r="263" spans="1:82" ht="16.5" customHeight="1" x14ac:dyDescent="0.15">
      <c r="A263" s="35"/>
      <c r="B263" s="35"/>
      <c r="C263" s="35"/>
      <c r="D263" s="35"/>
      <c r="E263" s="35"/>
      <c r="F263" s="35"/>
      <c r="G263" s="35"/>
      <c r="H263" s="34"/>
      <c r="I263" s="36"/>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137"/>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row>
    <row r="264" spans="1:82" ht="16.5" customHeight="1" x14ac:dyDescent="0.15">
      <c r="A264" s="35"/>
      <c r="B264" s="35"/>
      <c r="C264" s="35"/>
      <c r="D264" s="35"/>
      <c r="E264" s="35"/>
      <c r="F264" s="35"/>
      <c r="G264" s="35"/>
      <c r="H264" s="34"/>
      <c r="I264" s="36"/>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137"/>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row>
    <row r="265" spans="1:82" ht="16.5" customHeight="1" x14ac:dyDescent="0.15">
      <c r="A265" s="35"/>
      <c r="B265" s="35"/>
      <c r="C265" s="35"/>
      <c r="D265" s="35"/>
      <c r="E265" s="35"/>
      <c r="F265" s="35"/>
      <c r="G265" s="35"/>
      <c r="H265" s="34"/>
      <c r="I265" s="36"/>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137"/>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row>
    <row r="266" spans="1:82" ht="16.5" customHeight="1" x14ac:dyDescent="0.15">
      <c r="A266" s="35"/>
      <c r="B266" s="35"/>
      <c r="C266" s="35"/>
      <c r="D266" s="35"/>
      <c r="E266" s="35"/>
      <c r="F266" s="35"/>
      <c r="G266" s="35"/>
      <c r="H266" s="34"/>
      <c r="I266" s="36"/>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137"/>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row>
    <row r="267" spans="1:82" ht="16.5" customHeight="1" x14ac:dyDescent="0.15">
      <c r="A267" s="35"/>
      <c r="B267" s="35"/>
      <c r="C267" s="35"/>
      <c r="D267" s="35"/>
      <c r="E267" s="35"/>
      <c r="F267" s="35"/>
      <c r="G267" s="35"/>
      <c r="H267" s="34"/>
      <c r="I267" s="36"/>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137"/>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row>
    <row r="268" spans="1:82" ht="16.5" customHeight="1" x14ac:dyDescent="0.15">
      <c r="A268" s="35"/>
      <c r="B268" s="35"/>
      <c r="C268" s="35"/>
      <c r="D268" s="35"/>
      <c r="E268" s="35"/>
      <c r="F268" s="35"/>
      <c r="G268" s="35"/>
      <c r="H268" s="34"/>
      <c r="I268" s="36"/>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137"/>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row>
    <row r="269" spans="1:82" ht="16.5" customHeight="1" x14ac:dyDescent="0.15">
      <c r="A269" s="35"/>
      <c r="B269" s="35"/>
      <c r="C269" s="35"/>
      <c r="D269" s="35"/>
      <c r="E269" s="35"/>
      <c r="F269" s="35"/>
      <c r="G269" s="35"/>
      <c r="H269" s="34"/>
      <c r="I269" s="36"/>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137"/>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row>
    <row r="270" spans="1:82" ht="16.5" customHeight="1" x14ac:dyDescent="0.15">
      <c r="A270" s="35"/>
      <c r="B270" s="35"/>
      <c r="C270" s="35"/>
      <c r="D270" s="35"/>
      <c r="E270" s="35"/>
      <c r="F270" s="35"/>
      <c r="G270" s="35"/>
      <c r="H270" s="34"/>
      <c r="I270" s="36"/>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137"/>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row>
    <row r="271" spans="1:82" ht="16.5" customHeight="1" x14ac:dyDescent="0.15">
      <c r="A271" s="35"/>
      <c r="B271" s="35"/>
      <c r="C271" s="35"/>
      <c r="D271" s="35"/>
      <c r="E271" s="35"/>
      <c r="F271" s="35"/>
      <c r="G271" s="35"/>
      <c r="H271" s="34"/>
      <c r="I271" s="36"/>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137"/>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row>
    <row r="272" spans="1:82" ht="16.5" customHeight="1" x14ac:dyDescent="0.15">
      <c r="A272" s="35"/>
      <c r="B272" s="35"/>
      <c r="C272" s="35"/>
      <c r="D272" s="35"/>
      <c r="E272" s="35"/>
      <c r="F272" s="35"/>
      <c r="G272" s="35"/>
      <c r="H272" s="34"/>
      <c r="I272" s="36"/>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137"/>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row>
    <row r="273" spans="1:82" ht="16.5" customHeight="1" x14ac:dyDescent="0.15">
      <c r="A273" s="35"/>
      <c r="B273" s="35"/>
      <c r="C273" s="35"/>
      <c r="D273" s="35"/>
      <c r="E273" s="35"/>
      <c r="F273" s="35"/>
      <c r="G273" s="35"/>
      <c r="H273" s="34"/>
      <c r="I273" s="36"/>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137"/>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row>
    <row r="274" spans="1:82" ht="16.5" customHeight="1" x14ac:dyDescent="0.15">
      <c r="A274" s="35"/>
      <c r="B274" s="35"/>
      <c r="C274" s="35"/>
      <c r="D274" s="35"/>
      <c r="E274" s="35"/>
      <c r="F274" s="35"/>
      <c r="G274" s="35"/>
      <c r="H274" s="34"/>
      <c r="I274" s="36"/>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137"/>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row>
    <row r="275" spans="1:82" ht="16.5" customHeight="1" x14ac:dyDescent="0.15">
      <c r="A275" s="35"/>
      <c r="B275" s="35"/>
      <c r="C275" s="35"/>
      <c r="D275" s="35"/>
      <c r="E275" s="35"/>
      <c r="F275" s="35"/>
      <c r="G275" s="35"/>
      <c r="H275" s="34"/>
      <c r="I275" s="36"/>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137"/>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row>
    <row r="276" spans="1:82" ht="16.5" customHeight="1" x14ac:dyDescent="0.15">
      <c r="A276" s="35"/>
      <c r="B276" s="35"/>
      <c r="C276" s="35"/>
      <c r="D276" s="35"/>
      <c r="E276" s="35"/>
      <c r="F276" s="35"/>
      <c r="G276" s="35"/>
      <c r="H276" s="34"/>
      <c r="I276" s="36"/>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137"/>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row>
    <row r="277" spans="1:82" ht="16.5" customHeight="1" x14ac:dyDescent="0.15">
      <c r="A277" s="35"/>
      <c r="B277" s="35"/>
      <c r="C277" s="35"/>
      <c r="D277" s="35"/>
      <c r="E277" s="35"/>
      <c r="F277" s="35"/>
      <c r="G277" s="35"/>
      <c r="H277" s="34"/>
      <c r="I277" s="36"/>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137"/>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row>
    <row r="278" spans="1:82" ht="16.5" customHeight="1" x14ac:dyDescent="0.15">
      <c r="A278" s="35"/>
      <c r="B278" s="35"/>
      <c r="C278" s="35"/>
      <c r="D278" s="35"/>
      <c r="E278" s="35"/>
      <c r="F278" s="35"/>
      <c r="G278" s="35"/>
      <c r="H278" s="34"/>
      <c r="I278" s="36"/>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137"/>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row>
    <row r="279" spans="1:82" ht="16.5" customHeight="1" x14ac:dyDescent="0.15">
      <c r="A279" s="35"/>
      <c r="B279" s="35"/>
      <c r="C279" s="35"/>
      <c r="D279" s="35"/>
      <c r="E279" s="35"/>
      <c r="F279" s="35"/>
      <c r="G279" s="35"/>
      <c r="H279" s="34"/>
      <c r="I279" s="36"/>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137"/>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row>
    <row r="280" spans="1:82" ht="16.5" customHeight="1" x14ac:dyDescent="0.15">
      <c r="A280" s="35"/>
      <c r="B280" s="35"/>
      <c r="C280" s="35"/>
      <c r="D280" s="35"/>
      <c r="E280" s="35"/>
      <c r="F280" s="35"/>
      <c r="G280" s="35"/>
      <c r="H280" s="34"/>
      <c r="I280" s="36"/>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137"/>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row>
    <row r="281" spans="1:82" ht="16.5" customHeight="1" x14ac:dyDescent="0.15">
      <c r="A281" s="35"/>
      <c r="B281" s="35"/>
      <c r="C281" s="35"/>
      <c r="D281" s="35"/>
      <c r="E281" s="35"/>
      <c r="F281" s="35"/>
      <c r="G281" s="35"/>
      <c r="H281" s="34"/>
      <c r="I281" s="36"/>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137"/>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row>
    <row r="282" spans="1:82" ht="16.5" customHeight="1" x14ac:dyDescent="0.15">
      <c r="A282" s="35"/>
      <c r="B282" s="35"/>
      <c r="C282" s="35"/>
      <c r="D282" s="35"/>
      <c r="E282" s="35"/>
      <c r="F282" s="35"/>
      <c r="G282" s="35"/>
      <c r="H282" s="34"/>
      <c r="I282" s="36"/>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137"/>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row>
    <row r="283" spans="1:82" ht="16.5" customHeight="1" x14ac:dyDescent="0.15">
      <c r="A283" s="35"/>
      <c r="B283" s="35"/>
      <c r="C283" s="35"/>
      <c r="D283" s="35"/>
      <c r="E283" s="35"/>
      <c r="F283" s="35"/>
      <c r="G283" s="35"/>
      <c r="H283" s="34"/>
      <c r="I283" s="36"/>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137"/>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row>
    <row r="284" spans="1:82" ht="16.5" customHeight="1" x14ac:dyDescent="0.15">
      <c r="A284" s="35"/>
      <c r="B284" s="35"/>
      <c r="C284" s="35"/>
      <c r="D284" s="35"/>
      <c r="E284" s="35"/>
      <c r="F284" s="35"/>
      <c r="G284" s="35"/>
      <c r="H284" s="34"/>
      <c r="I284" s="36"/>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137"/>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row>
    <row r="285" spans="1:82" ht="16.5" customHeight="1" x14ac:dyDescent="0.15">
      <c r="A285" s="35"/>
      <c r="B285" s="35"/>
      <c r="C285" s="35"/>
      <c r="D285" s="35"/>
      <c r="E285" s="35"/>
      <c r="F285" s="35"/>
      <c r="G285" s="35"/>
      <c r="H285" s="34"/>
      <c r="I285" s="36"/>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137"/>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row>
    <row r="286" spans="1:82" ht="16.5" customHeight="1" x14ac:dyDescent="0.15">
      <c r="A286" s="35"/>
      <c r="B286" s="35"/>
      <c r="C286" s="35"/>
      <c r="D286" s="35"/>
      <c r="E286" s="35"/>
      <c r="F286" s="35"/>
      <c r="G286" s="35"/>
      <c r="H286" s="34"/>
      <c r="I286" s="36"/>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137"/>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row>
    <row r="287" spans="1:82" ht="16.5" customHeight="1" x14ac:dyDescent="0.15">
      <c r="A287" s="35"/>
      <c r="B287" s="35"/>
      <c r="C287" s="35"/>
      <c r="D287" s="35"/>
      <c r="E287" s="35"/>
      <c r="F287" s="35"/>
      <c r="G287" s="35"/>
      <c r="H287" s="34"/>
      <c r="I287" s="36"/>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137"/>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row>
    <row r="288" spans="1:82" ht="16.5" customHeight="1" x14ac:dyDescent="0.15">
      <c r="A288" s="35"/>
      <c r="B288" s="35"/>
      <c r="C288" s="35"/>
      <c r="D288" s="35"/>
      <c r="E288" s="35"/>
      <c r="F288" s="35"/>
      <c r="G288" s="35"/>
      <c r="H288" s="34"/>
      <c r="I288" s="36"/>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137"/>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row>
    <row r="289" spans="1:82" ht="16.5" customHeight="1" x14ac:dyDescent="0.15">
      <c r="A289" s="35"/>
      <c r="B289" s="35"/>
      <c r="C289" s="35"/>
      <c r="D289" s="35"/>
      <c r="E289" s="35"/>
      <c r="F289" s="35"/>
      <c r="G289" s="35"/>
      <c r="H289" s="34"/>
      <c r="I289" s="36"/>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137"/>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row>
    <row r="290" spans="1:82" ht="16.5" customHeight="1" x14ac:dyDescent="0.15">
      <c r="A290" s="35"/>
      <c r="B290" s="35"/>
      <c r="C290" s="35"/>
      <c r="D290" s="35"/>
      <c r="E290" s="35"/>
      <c r="F290" s="35"/>
      <c r="G290" s="35"/>
      <c r="H290" s="34"/>
      <c r="I290" s="36"/>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137"/>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row>
    <row r="291" spans="1:82" ht="16.5" customHeight="1" x14ac:dyDescent="0.15">
      <c r="A291" s="35"/>
      <c r="B291" s="35"/>
      <c r="C291" s="35"/>
      <c r="D291" s="35"/>
      <c r="E291" s="35"/>
      <c r="F291" s="35"/>
      <c r="G291" s="35"/>
      <c r="H291" s="34"/>
      <c r="I291" s="36"/>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137"/>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row>
    <row r="292" spans="1:82" ht="16.5" customHeight="1" x14ac:dyDescent="0.15">
      <c r="A292" s="35"/>
      <c r="B292" s="35"/>
      <c r="C292" s="35"/>
      <c r="D292" s="35"/>
      <c r="E292" s="35"/>
      <c r="F292" s="35"/>
      <c r="G292" s="35"/>
      <c r="H292" s="34"/>
      <c r="I292" s="36"/>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137"/>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row>
    <row r="293" spans="1:82" ht="16.5" customHeight="1" x14ac:dyDescent="0.15">
      <c r="A293" s="35"/>
      <c r="B293" s="35"/>
      <c r="C293" s="35"/>
      <c r="D293" s="35"/>
      <c r="E293" s="35"/>
      <c r="F293" s="35"/>
      <c r="G293" s="35"/>
      <c r="H293" s="34"/>
      <c r="I293" s="36"/>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137"/>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row>
    <row r="294" spans="1:82" ht="16.5" customHeight="1" x14ac:dyDescent="0.15">
      <c r="A294" s="35"/>
      <c r="B294" s="35"/>
      <c r="C294" s="35"/>
      <c r="D294" s="35"/>
      <c r="E294" s="35"/>
      <c r="F294" s="35"/>
      <c r="G294" s="35"/>
      <c r="H294" s="34"/>
      <c r="I294" s="36"/>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137"/>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row>
    <row r="295" spans="1:82" ht="16.5" customHeight="1" x14ac:dyDescent="0.15">
      <c r="A295" s="35"/>
      <c r="B295" s="35"/>
      <c r="C295" s="35"/>
      <c r="D295" s="35"/>
      <c r="E295" s="35"/>
      <c r="F295" s="35"/>
      <c r="G295" s="35"/>
      <c r="H295" s="34"/>
      <c r="I295" s="36"/>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137"/>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row>
    <row r="296" spans="1:82" ht="16.5" customHeight="1" x14ac:dyDescent="0.15">
      <c r="A296" s="35"/>
      <c r="B296" s="35"/>
      <c r="C296" s="35"/>
      <c r="D296" s="35"/>
      <c r="E296" s="35"/>
      <c r="F296" s="35"/>
      <c r="G296" s="35"/>
      <c r="H296" s="34"/>
      <c r="I296" s="36"/>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137"/>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row>
    <row r="297" spans="1:82" ht="16.5" customHeight="1" x14ac:dyDescent="0.15">
      <c r="A297" s="35"/>
      <c r="B297" s="35"/>
      <c r="C297" s="35"/>
      <c r="D297" s="35"/>
      <c r="E297" s="35"/>
      <c r="F297" s="35"/>
      <c r="G297" s="35"/>
      <c r="H297" s="34"/>
      <c r="I297" s="36"/>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137"/>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row>
    <row r="298" spans="1:82" ht="16.5" customHeight="1" x14ac:dyDescent="0.15">
      <c r="A298" s="35"/>
      <c r="B298" s="35"/>
      <c r="C298" s="35"/>
      <c r="D298" s="35"/>
      <c r="E298" s="35"/>
      <c r="F298" s="35"/>
      <c r="G298" s="35"/>
      <c r="H298" s="34"/>
      <c r="I298" s="36"/>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137"/>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row>
    <row r="299" spans="1:82" ht="16.5" customHeight="1" x14ac:dyDescent="0.15">
      <c r="A299" s="35"/>
      <c r="B299" s="35"/>
      <c r="C299" s="35"/>
      <c r="D299" s="35"/>
      <c r="E299" s="35"/>
      <c r="F299" s="35"/>
      <c r="G299" s="35"/>
      <c r="H299" s="34"/>
      <c r="I299" s="36"/>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137"/>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row>
    <row r="300" spans="1:82" ht="16.5" customHeight="1" x14ac:dyDescent="0.15">
      <c r="A300" s="35"/>
      <c r="B300" s="35"/>
      <c r="C300" s="35"/>
      <c r="D300" s="35"/>
      <c r="E300" s="35"/>
      <c r="F300" s="35"/>
      <c r="G300" s="35"/>
      <c r="H300" s="34"/>
      <c r="I300" s="36"/>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137"/>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row>
    <row r="301" spans="1:82" ht="16.5" customHeight="1" x14ac:dyDescent="0.15">
      <c r="A301" s="35"/>
      <c r="B301" s="35"/>
      <c r="C301" s="35"/>
      <c r="D301" s="35"/>
      <c r="E301" s="35"/>
      <c r="F301" s="35"/>
      <c r="G301" s="35"/>
      <c r="H301" s="34"/>
      <c r="I301" s="36"/>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137"/>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row>
    <row r="302" spans="1:82" ht="16.5" customHeight="1" x14ac:dyDescent="0.15">
      <c r="A302" s="35"/>
      <c r="B302" s="35"/>
      <c r="C302" s="35"/>
      <c r="D302" s="35"/>
      <c r="E302" s="35"/>
      <c r="F302" s="35"/>
      <c r="G302" s="35"/>
      <c r="H302" s="34"/>
      <c r="I302" s="36"/>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137"/>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row>
    <row r="303" spans="1:82" ht="16.5" customHeight="1" x14ac:dyDescent="0.15">
      <c r="A303" s="35"/>
      <c r="B303" s="35"/>
      <c r="C303" s="35"/>
      <c r="D303" s="35"/>
      <c r="E303" s="35"/>
      <c r="F303" s="35"/>
      <c r="G303" s="35"/>
      <c r="H303" s="34"/>
      <c r="I303" s="36"/>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137"/>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row>
    <row r="304" spans="1:82" ht="16.5" customHeight="1" x14ac:dyDescent="0.15">
      <c r="A304" s="35"/>
      <c r="B304" s="35"/>
      <c r="C304" s="35"/>
      <c r="D304" s="35"/>
      <c r="E304" s="35"/>
      <c r="F304" s="35"/>
      <c r="G304" s="35"/>
      <c r="H304" s="34"/>
      <c r="I304" s="36"/>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137"/>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row>
    <row r="305" spans="1:82" ht="16.5" customHeight="1" x14ac:dyDescent="0.15">
      <c r="A305" s="35"/>
      <c r="B305" s="35"/>
      <c r="C305" s="35"/>
      <c r="D305" s="35"/>
      <c r="E305" s="35"/>
      <c r="F305" s="35"/>
      <c r="G305" s="35"/>
      <c r="H305" s="34"/>
      <c r="I305" s="36"/>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137"/>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row>
    <row r="306" spans="1:82" ht="16.5" customHeight="1" x14ac:dyDescent="0.15">
      <c r="A306" s="35"/>
      <c r="B306" s="35"/>
      <c r="C306" s="35"/>
      <c r="D306" s="35"/>
      <c r="E306" s="35"/>
      <c r="F306" s="35"/>
      <c r="G306" s="35"/>
      <c r="H306" s="34"/>
      <c r="I306" s="36"/>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137"/>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row>
    <row r="307" spans="1:82" ht="16.5" customHeight="1" x14ac:dyDescent="0.15">
      <c r="A307" s="35"/>
      <c r="B307" s="35"/>
      <c r="C307" s="35"/>
      <c r="D307" s="35"/>
      <c r="E307" s="35"/>
      <c r="F307" s="35"/>
      <c r="G307" s="35"/>
      <c r="H307" s="34"/>
      <c r="I307" s="36"/>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137"/>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row>
    <row r="308" spans="1:82" ht="16.5" customHeight="1" x14ac:dyDescent="0.15">
      <c r="A308" s="35"/>
      <c r="B308" s="35"/>
      <c r="C308" s="35"/>
      <c r="D308" s="35"/>
      <c r="E308" s="35"/>
      <c r="F308" s="35"/>
      <c r="G308" s="35"/>
      <c r="H308" s="34"/>
      <c r="I308" s="36"/>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137"/>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row>
    <row r="309" spans="1:82" ht="16.5" customHeight="1" x14ac:dyDescent="0.15">
      <c r="A309" s="35"/>
      <c r="B309" s="35"/>
      <c r="C309" s="35"/>
      <c r="D309" s="35"/>
      <c r="E309" s="35"/>
      <c r="F309" s="35"/>
      <c r="G309" s="35"/>
      <c r="H309" s="34"/>
      <c r="I309" s="36"/>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137"/>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row>
    <row r="310" spans="1:82" ht="16.5" customHeight="1" x14ac:dyDescent="0.15">
      <c r="A310" s="35"/>
      <c r="B310" s="35"/>
      <c r="C310" s="35"/>
      <c r="D310" s="35"/>
      <c r="E310" s="35"/>
      <c r="F310" s="35"/>
      <c r="G310" s="35"/>
      <c r="H310" s="34"/>
      <c r="I310" s="36"/>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137"/>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row>
    <row r="311" spans="1:82" ht="16.5" customHeight="1" x14ac:dyDescent="0.15">
      <c r="A311" s="35"/>
      <c r="B311" s="35"/>
      <c r="C311" s="35"/>
      <c r="D311" s="35"/>
      <c r="E311" s="35"/>
      <c r="F311" s="35"/>
      <c r="G311" s="35"/>
      <c r="H311" s="34"/>
      <c r="I311" s="36"/>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137"/>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row>
    <row r="312" spans="1:82" ht="16.5" customHeight="1" x14ac:dyDescent="0.15">
      <c r="A312" s="35"/>
      <c r="B312" s="35"/>
      <c r="C312" s="35"/>
      <c r="D312" s="35"/>
      <c r="E312" s="35"/>
      <c r="F312" s="35"/>
      <c r="G312" s="35"/>
      <c r="H312" s="34"/>
      <c r="I312" s="36"/>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137"/>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row>
    <row r="313" spans="1:82" ht="16.5" customHeight="1" x14ac:dyDescent="0.15">
      <c r="A313" s="35"/>
      <c r="B313" s="35"/>
      <c r="C313" s="35"/>
      <c r="D313" s="35"/>
      <c r="E313" s="35"/>
      <c r="F313" s="35"/>
      <c r="G313" s="35"/>
      <c r="H313" s="34"/>
      <c r="I313" s="36"/>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137"/>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row>
    <row r="314" spans="1:82" ht="16.5" customHeight="1" x14ac:dyDescent="0.15">
      <c r="A314" s="35"/>
      <c r="B314" s="35"/>
      <c r="C314" s="35"/>
      <c r="D314" s="35"/>
      <c r="E314" s="35"/>
      <c r="F314" s="35"/>
      <c r="G314" s="35"/>
      <c r="H314" s="34"/>
      <c r="I314" s="36"/>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137"/>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row>
    <row r="315" spans="1:82" ht="16.5" customHeight="1" x14ac:dyDescent="0.15">
      <c r="A315" s="35"/>
      <c r="B315" s="35"/>
      <c r="C315" s="35"/>
      <c r="D315" s="35"/>
      <c r="E315" s="35"/>
      <c r="F315" s="35"/>
      <c r="G315" s="35"/>
      <c r="H315" s="34"/>
      <c r="I315" s="36"/>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137"/>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row>
    <row r="316" spans="1:82" ht="16.5" customHeight="1" x14ac:dyDescent="0.15">
      <c r="A316" s="35"/>
      <c r="B316" s="35"/>
      <c r="C316" s="35"/>
      <c r="D316" s="35"/>
      <c r="E316" s="35"/>
      <c r="F316" s="35"/>
      <c r="G316" s="35"/>
      <c r="H316" s="34"/>
      <c r="I316" s="36"/>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137"/>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row>
    <row r="317" spans="1:82" ht="16.5" customHeight="1" x14ac:dyDescent="0.15">
      <c r="A317" s="35"/>
      <c r="B317" s="35"/>
      <c r="C317" s="35"/>
      <c r="D317" s="35"/>
      <c r="E317" s="35"/>
      <c r="F317" s="35"/>
      <c r="G317" s="35"/>
      <c r="H317" s="34"/>
      <c r="I317" s="36"/>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137"/>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row>
    <row r="318" spans="1:82" ht="16.5" customHeight="1" x14ac:dyDescent="0.15">
      <c r="A318" s="35"/>
      <c r="B318" s="35"/>
      <c r="C318" s="35"/>
      <c r="D318" s="35"/>
      <c r="E318" s="35"/>
      <c r="F318" s="35"/>
      <c r="G318" s="35"/>
      <c r="H318" s="34"/>
      <c r="I318" s="36"/>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137"/>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row>
    <row r="319" spans="1:82" ht="16.5" customHeight="1" x14ac:dyDescent="0.15">
      <c r="A319" s="35"/>
      <c r="B319" s="35"/>
      <c r="C319" s="35"/>
      <c r="D319" s="35"/>
      <c r="E319" s="35"/>
      <c r="F319" s="35"/>
      <c r="G319" s="35"/>
      <c r="H319" s="34"/>
      <c r="I319" s="36"/>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137"/>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row>
    <row r="320" spans="1:82" ht="16.5" customHeight="1" x14ac:dyDescent="0.15">
      <c r="A320" s="35"/>
      <c r="B320" s="35"/>
      <c r="C320" s="35"/>
      <c r="D320" s="35"/>
      <c r="E320" s="35"/>
      <c r="F320" s="35"/>
      <c r="G320" s="35"/>
      <c r="H320" s="34"/>
      <c r="I320" s="36"/>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137"/>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row>
    <row r="321" spans="1:82" ht="16.5" customHeight="1" x14ac:dyDescent="0.15">
      <c r="A321" s="35"/>
      <c r="B321" s="35"/>
      <c r="C321" s="35"/>
      <c r="D321" s="35"/>
      <c r="E321" s="35"/>
      <c r="F321" s="35"/>
      <c r="G321" s="35"/>
      <c r="H321" s="34"/>
      <c r="I321" s="36"/>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137"/>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row>
    <row r="322" spans="1:82" ht="16.5" customHeight="1" x14ac:dyDescent="0.15">
      <c r="A322" s="35"/>
      <c r="B322" s="35"/>
      <c r="C322" s="35"/>
      <c r="D322" s="35"/>
      <c r="E322" s="35"/>
      <c r="F322" s="35"/>
      <c r="G322" s="35"/>
      <c r="H322" s="34"/>
      <c r="I322" s="36"/>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137"/>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row>
    <row r="323" spans="1:82" ht="16.5" customHeight="1" x14ac:dyDescent="0.15">
      <c r="A323" s="35"/>
      <c r="B323" s="35"/>
      <c r="C323" s="35"/>
      <c r="D323" s="35"/>
      <c r="E323" s="35"/>
      <c r="F323" s="35"/>
      <c r="G323" s="35"/>
      <c r="H323" s="34"/>
      <c r="I323" s="36"/>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137"/>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row>
    <row r="324" spans="1:82" ht="16.5" customHeight="1" x14ac:dyDescent="0.15">
      <c r="A324" s="35"/>
      <c r="B324" s="35"/>
      <c r="C324" s="35"/>
      <c r="D324" s="35"/>
      <c r="E324" s="35"/>
      <c r="F324" s="35"/>
      <c r="G324" s="35"/>
      <c r="H324" s="34"/>
      <c r="I324" s="36"/>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137"/>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row>
    <row r="325" spans="1:82" ht="16.5" customHeight="1" x14ac:dyDescent="0.15">
      <c r="A325" s="35"/>
      <c r="B325" s="35"/>
      <c r="C325" s="35"/>
      <c r="D325" s="35"/>
      <c r="E325" s="35"/>
      <c r="F325" s="35"/>
      <c r="G325" s="35"/>
      <c r="H325" s="34"/>
      <c r="I325" s="36"/>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137"/>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row>
    <row r="326" spans="1:82" ht="16.5" customHeight="1" x14ac:dyDescent="0.15">
      <c r="A326" s="35"/>
      <c r="B326" s="35"/>
      <c r="C326" s="35"/>
      <c r="D326" s="35"/>
      <c r="E326" s="35"/>
      <c r="F326" s="35"/>
      <c r="G326" s="35"/>
      <c r="H326" s="34"/>
      <c r="I326" s="36"/>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137"/>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row>
    <row r="327" spans="1:82" ht="16.5" customHeight="1" x14ac:dyDescent="0.15">
      <c r="A327" s="35"/>
      <c r="B327" s="35"/>
      <c r="C327" s="35"/>
      <c r="D327" s="35"/>
      <c r="E327" s="35"/>
      <c r="F327" s="35"/>
      <c r="G327" s="35"/>
      <c r="H327" s="34"/>
      <c r="I327" s="36"/>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137"/>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row>
    <row r="328" spans="1:82" ht="16.5" customHeight="1" x14ac:dyDescent="0.15">
      <c r="A328" s="35"/>
      <c r="B328" s="35"/>
      <c r="C328" s="35"/>
      <c r="D328" s="35"/>
      <c r="E328" s="35"/>
      <c r="F328" s="35"/>
      <c r="G328" s="35"/>
      <c r="H328" s="34"/>
      <c r="I328" s="36"/>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137"/>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row>
    <row r="329" spans="1:82" ht="16.5" customHeight="1" x14ac:dyDescent="0.15">
      <c r="A329" s="35"/>
      <c r="B329" s="35"/>
      <c r="C329" s="35"/>
      <c r="D329" s="35"/>
      <c r="E329" s="35"/>
      <c r="F329" s="35"/>
      <c r="G329" s="35"/>
      <c r="H329" s="34"/>
      <c r="I329" s="36"/>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137"/>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row>
    <row r="330" spans="1:82" ht="16.5" customHeight="1" x14ac:dyDescent="0.15">
      <c r="A330" s="35"/>
      <c r="B330" s="35"/>
      <c r="C330" s="35"/>
      <c r="D330" s="35"/>
      <c r="E330" s="35"/>
      <c r="F330" s="35"/>
      <c r="G330" s="35"/>
      <c r="H330" s="34"/>
      <c r="I330" s="36"/>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137"/>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row>
    <row r="331" spans="1:82" ht="16.5" customHeight="1" x14ac:dyDescent="0.15">
      <c r="A331" s="35"/>
      <c r="B331" s="35"/>
      <c r="C331" s="35"/>
      <c r="D331" s="35"/>
      <c r="E331" s="35"/>
      <c r="F331" s="35"/>
      <c r="G331" s="35"/>
      <c r="H331" s="34"/>
      <c r="I331" s="36"/>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137"/>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row>
    <row r="332" spans="1:82" ht="16.5" customHeight="1" x14ac:dyDescent="0.15">
      <c r="A332" s="35"/>
      <c r="B332" s="35"/>
      <c r="C332" s="35"/>
      <c r="D332" s="35"/>
      <c r="E332" s="35"/>
      <c r="F332" s="35"/>
      <c r="G332" s="35"/>
      <c r="H332" s="34"/>
      <c r="I332" s="36"/>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137"/>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row>
    <row r="333" spans="1:82" ht="16.5" customHeight="1" x14ac:dyDescent="0.15">
      <c r="A333" s="35"/>
      <c r="B333" s="35"/>
      <c r="C333" s="35"/>
      <c r="D333" s="35"/>
      <c r="E333" s="35"/>
      <c r="F333" s="35"/>
      <c r="G333" s="35"/>
      <c r="H333" s="34"/>
      <c r="I333" s="36"/>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137"/>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row>
    <row r="334" spans="1:82" ht="16.5" customHeight="1" x14ac:dyDescent="0.15">
      <c r="A334" s="35"/>
      <c r="B334" s="35"/>
      <c r="C334" s="35"/>
      <c r="D334" s="35"/>
      <c r="E334" s="35"/>
      <c r="F334" s="35"/>
      <c r="G334" s="35"/>
      <c r="H334" s="34"/>
      <c r="I334" s="36"/>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34"/>
      <c r="BH334" s="34"/>
      <c r="BI334" s="34"/>
      <c r="BJ334" s="137"/>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row>
    <row r="335" spans="1:82" ht="16.5" customHeight="1" x14ac:dyDescent="0.15">
      <c r="A335" s="35"/>
      <c r="B335" s="35"/>
      <c r="C335" s="35"/>
      <c r="D335" s="35"/>
      <c r="E335" s="35"/>
      <c r="F335" s="35"/>
      <c r="G335" s="35"/>
      <c r="H335" s="34"/>
      <c r="I335" s="36"/>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137"/>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row>
    <row r="336" spans="1:82" ht="16.5" customHeight="1" x14ac:dyDescent="0.15">
      <c r="A336" s="35"/>
      <c r="B336" s="35"/>
      <c r="C336" s="35"/>
      <c r="D336" s="35"/>
      <c r="E336" s="35"/>
      <c r="F336" s="35"/>
      <c r="G336" s="35"/>
      <c r="H336" s="34"/>
      <c r="I336" s="36"/>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137"/>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row>
    <row r="337" spans="1:82" ht="16.5" customHeight="1" x14ac:dyDescent="0.15">
      <c r="A337" s="35"/>
      <c r="B337" s="35"/>
      <c r="C337" s="35"/>
      <c r="D337" s="35"/>
      <c r="E337" s="35"/>
      <c r="F337" s="35"/>
      <c r="G337" s="35"/>
      <c r="H337" s="34"/>
      <c r="I337" s="36"/>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137"/>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row>
    <row r="338" spans="1:82" ht="16.5" customHeight="1" x14ac:dyDescent="0.15">
      <c r="A338" s="35"/>
      <c r="B338" s="35"/>
      <c r="C338" s="35"/>
      <c r="D338" s="35"/>
      <c r="E338" s="35"/>
      <c r="F338" s="35"/>
      <c r="G338" s="35"/>
      <c r="H338" s="34"/>
      <c r="I338" s="36"/>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137"/>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row>
    <row r="339" spans="1:82" ht="16.5" customHeight="1" x14ac:dyDescent="0.15">
      <c r="A339" s="35"/>
      <c r="B339" s="35"/>
      <c r="C339" s="35"/>
      <c r="D339" s="35"/>
      <c r="E339" s="35"/>
      <c r="F339" s="35"/>
      <c r="G339" s="35"/>
      <c r="H339" s="34"/>
      <c r="I339" s="36"/>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137"/>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row>
    <row r="340" spans="1:82" ht="16.5" customHeight="1" x14ac:dyDescent="0.15">
      <c r="A340" s="35"/>
      <c r="B340" s="35"/>
      <c r="C340" s="35"/>
      <c r="D340" s="35"/>
      <c r="E340" s="35"/>
      <c r="F340" s="35"/>
      <c r="G340" s="35"/>
      <c r="H340" s="34"/>
      <c r="I340" s="36"/>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137"/>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row>
    <row r="341" spans="1:82" ht="16.5" customHeight="1" x14ac:dyDescent="0.15">
      <c r="A341" s="35"/>
      <c r="B341" s="35"/>
      <c r="C341" s="35"/>
      <c r="D341" s="35"/>
      <c r="E341" s="35"/>
      <c r="F341" s="35"/>
      <c r="G341" s="35"/>
      <c r="H341" s="34"/>
      <c r="I341" s="36"/>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137"/>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row>
    <row r="342" spans="1:82" ht="16.5" customHeight="1" x14ac:dyDescent="0.15">
      <c r="A342" s="35"/>
      <c r="B342" s="35"/>
      <c r="C342" s="35"/>
      <c r="D342" s="35"/>
      <c r="E342" s="35"/>
      <c r="F342" s="35"/>
      <c r="G342" s="35"/>
      <c r="H342" s="34"/>
      <c r="I342" s="36"/>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137"/>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row>
    <row r="343" spans="1:82" ht="16.5" customHeight="1" x14ac:dyDescent="0.15">
      <c r="A343" s="35"/>
      <c r="B343" s="35"/>
      <c r="C343" s="35"/>
      <c r="D343" s="35"/>
      <c r="E343" s="35"/>
      <c r="F343" s="35"/>
      <c r="G343" s="35"/>
      <c r="H343" s="34"/>
      <c r="I343" s="36"/>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137"/>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row>
    <row r="344" spans="1:82" ht="16.5" customHeight="1" x14ac:dyDescent="0.15">
      <c r="A344" s="35"/>
      <c r="B344" s="35"/>
      <c r="C344" s="35"/>
      <c r="D344" s="35"/>
      <c r="E344" s="35"/>
      <c r="F344" s="35"/>
      <c r="G344" s="35"/>
      <c r="H344" s="34"/>
      <c r="I344" s="36"/>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137"/>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row>
    <row r="345" spans="1:82" ht="16.5" customHeight="1" x14ac:dyDescent="0.15">
      <c r="A345" s="35"/>
      <c r="B345" s="35"/>
      <c r="C345" s="35"/>
      <c r="D345" s="35"/>
      <c r="E345" s="35"/>
      <c r="F345" s="35"/>
      <c r="G345" s="35"/>
      <c r="H345" s="34"/>
      <c r="I345" s="36"/>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137"/>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row>
    <row r="346" spans="1:82" ht="16.5" customHeight="1" x14ac:dyDescent="0.15">
      <c r="A346" s="35"/>
      <c r="B346" s="35"/>
      <c r="C346" s="35"/>
      <c r="D346" s="35"/>
      <c r="E346" s="35"/>
      <c r="F346" s="35"/>
      <c r="G346" s="35"/>
      <c r="H346" s="34"/>
      <c r="I346" s="36"/>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137"/>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row>
    <row r="347" spans="1:82" ht="16.5" customHeight="1" x14ac:dyDescent="0.15">
      <c r="A347" s="35"/>
      <c r="B347" s="35"/>
      <c r="C347" s="35"/>
      <c r="D347" s="35"/>
      <c r="E347" s="35"/>
      <c r="F347" s="35"/>
      <c r="G347" s="35"/>
      <c r="H347" s="34"/>
      <c r="I347" s="36"/>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34"/>
      <c r="BH347" s="34"/>
      <c r="BI347" s="34"/>
      <c r="BJ347" s="137"/>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row>
    <row r="348" spans="1:82" ht="16.5" customHeight="1" x14ac:dyDescent="0.15">
      <c r="A348" s="35"/>
      <c r="B348" s="35"/>
      <c r="C348" s="35"/>
      <c r="D348" s="35"/>
      <c r="E348" s="35"/>
      <c r="F348" s="35"/>
      <c r="G348" s="35"/>
      <c r="H348" s="34"/>
      <c r="I348" s="36"/>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137"/>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row>
    <row r="349" spans="1:82" ht="16.5" customHeight="1" x14ac:dyDescent="0.15">
      <c r="A349" s="35"/>
      <c r="B349" s="35"/>
      <c r="C349" s="35"/>
      <c r="D349" s="35"/>
      <c r="E349" s="35"/>
      <c r="F349" s="35"/>
      <c r="G349" s="35"/>
      <c r="H349" s="34"/>
      <c r="I349" s="36"/>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34"/>
      <c r="BH349" s="34"/>
      <c r="BI349" s="34"/>
      <c r="BJ349" s="137"/>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row>
    <row r="350" spans="1:82" ht="16.5" customHeight="1" x14ac:dyDescent="0.15">
      <c r="A350" s="35"/>
      <c r="B350" s="35"/>
      <c r="C350" s="35"/>
      <c r="D350" s="35"/>
      <c r="E350" s="35"/>
      <c r="F350" s="35"/>
      <c r="G350" s="35"/>
      <c r="H350" s="34"/>
      <c r="I350" s="36"/>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137"/>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row>
    <row r="351" spans="1:82" ht="16.5" customHeight="1" x14ac:dyDescent="0.15">
      <c r="A351" s="35"/>
      <c r="B351" s="35"/>
      <c r="C351" s="35"/>
      <c r="D351" s="35"/>
      <c r="E351" s="35"/>
      <c r="F351" s="35"/>
      <c r="G351" s="35"/>
      <c r="H351" s="34"/>
      <c r="I351" s="36"/>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137"/>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row>
    <row r="352" spans="1:82" ht="16.5" customHeight="1" x14ac:dyDescent="0.15">
      <c r="A352" s="35"/>
      <c r="B352" s="35"/>
      <c r="C352" s="35"/>
      <c r="D352" s="35"/>
      <c r="E352" s="35"/>
      <c r="F352" s="35"/>
      <c r="G352" s="35"/>
      <c r="H352" s="34"/>
      <c r="I352" s="36"/>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137"/>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row>
    <row r="353" spans="1:82" ht="16.5" customHeight="1" x14ac:dyDescent="0.15">
      <c r="A353" s="35"/>
      <c r="B353" s="35"/>
      <c r="C353" s="35"/>
      <c r="D353" s="35"/>
      <c r="E353" s="35"/>
      <c r="F353" s="35"/>
      <c r="G353" s="35"/>
      <c r="H353" s="34"/>
      <c r="I353" s="36"/>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137"/>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row>
    <row r="354" spans="1:82" ht="16.5" customHeight="1" x14ac:dyDescent="0.15">
      <c r="A354" s="35"/>
      <c r="B354" s="35"/>
      <c r="C354" s="35"/>
      <c r="D354" s="35"/>
      <c r="E354" s="35"/>
      <c r="F354" s="35"/>
      <c r="G354" s="35"/>
      <c r="H354" s="34"/>
      <c r="I354" s="36"/>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137"/>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row>
    <row r="355" spans="1:82" ht="16.5" customHeight="1" x14ac:dyDescent="0.15">
      <c r="A355" s="35"/>
      <c r="B355" s="35"/>
      <c r="C355" s="35"/>
      <c r="D355" s="35"/>
      <c r="E355" s="35"/>
      <c r="F355" s="35"/>
      <c r="G355" s="35"/>
      <c r="H355" s="34"/>
      <c r="I355" s="36"/>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137"/>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row>
    <row r="356" spans="1:82" ht="16.5" customHeight="1" x14ac:dyDescent="0.15">
      <c r="A356" s="35"/>
      <c r="B356" s="35"/>
      <c r="C356" s="35"/>
      <c r="D356" s="35"/>
      <c r="E356" s="35"/>
      <c r="F356" s="35"/>
      <c r="G356" s="35"/>
      <c r="H356" s="34"/>
      <c r="I356" s="36"/>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137"/>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row>
    <row r="357" spans="1:82" ht="16.5" customHeight="1" x14ac:dyDescent="0.15">
      <c r="A357" s="35"/>
      <c r="B357" s="35"/>
      <c r="C357" s="35"/>
      <c r="D357" s="35"/>
      <c r="E357" s="35"/>
      <c r="F357" s="35"/>
      <c r="G357" s="35"/>
      <c r="H357" s="34"/>
      <c r="I357" s="36"/>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137"/>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row>
    <row r="358" spans="1:82" ht="16.5" customHeight="1" x14ac:dyDescent="0.15">
      <c r="A358" s="35"/>
      <c r="B358" s="35"/>
      <c r="C358" s="35"/>
      <c r="D358" s="35"/>
      <c r="E358" s="35"/>
      <c r="F358" s="35"/>
      <c r="G358" s="35"/>
      <c r="H358" s="34"/>
      <c r="I358" s="36"/>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34"/>
      <c r="BH358" s="34"/>
      <c r="BI358" s="34"/>
      <c r="BJ358" s="137"/>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row>
    <row r="359" spans="1:82" ht="16.5" customHeight="1" x14ac:dyDescent="0.15">
      <c r="A359" s="35"/>
      <c r="B359" s="35"/>
      <c r="C359" s="35"/>
      <c r="D359" s="35"/>
      <c r="E359" s="35"/>
      <c r="F359" s="35"/>
      <c r="G359" s="35"/>
      <c r="H359" s="34"/>
      <c r="I359" s="36"/>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34"/>
      <c r="BH359" s="34"/>
      <c r="BI359" s="34"/>
      <c r="BJ359" s="137"/>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row>
    <row r="360" spans="1:82" ht="16.5" customHeight="1" x14ac:dyDescent="0.15">
      <c r="A360" s="35"/>
      <c r="B360" s="35"/>
      <c r="C360" s="35"/>
      <c r="D360" s="35"/>
      <c r="E360" s="35"/>
      <c r="F360" s="35"/>
      <c r="G360" s="35"/>
      <c r="H360" s="34"/>
      <c r="I360" s="36"/>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34"/>
      <c r="BH360" s="34"/>
      <c r="BI360" s="34"/>
      <c r="BJ360" s="137"/>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row>
    <row r="361" spans="1:82" ht="16.5" customHeight="1" x14ac:dyDescent="0.15">
      <c r="A361" s="35"/>
      <c r="B361" s="35"/>
      <c r="C361" s="35"/>
      <c r="D361" s="35"/>
      <c r="E361" s="35"/>
      <c r="F361" s="35"/>
      <c r="G361" s="35"/>
      <c r="H361" s="34"/>
      <c r="I361" s="36"/>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34"/>
      <c r="BH361" s="34"/>
      <c r="BI361" s="34"/>
      <c r="BJ361" s="137"/>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row>
    <row r="362" spans="1:82" ht="16.5" customHeight="1" x14ac:dyDescent="0.15">
      <c r="A362" s="35"/>
      <c r="B362" s="35"/>
      <c r="C362" s="35"/>
      <c r="D362" s="35"/>
      <c r="E362" s="35"/>
      <c r="F362" s="35"/>
      <c r="G362" s="35"/>
      <c r="H362" s="34"/>
      <c r="I362" s="36"/>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34"/>
      <c r="BH362" s="34"/>
      <c r="BI362" s="34"/>
      <c r="BJ362" s="137"/>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row>
    <row r="363" spans="1:82" ht="16.5" customHeight="1" x14ac:dyDescent="0.15">
      <c r="A363" s="35"/>
      <c r="B363" s="35"/>
      <c r="C363" s="35"/>
      <c r="D363" s="35"/>
      <c r="E363" s="35"/>
      <c r="F363" s="35"/>
      <c r="G363" s="35"/>
      <c r="H363" s="34"/>
      <c r="I363" s="36"/>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34"/>
      <c r="BH363" s="34"/>
      <c r="BI363" s="34"/>
      <c r="BJ363" s="137"/>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row>
    <row r="364" spans="1:82" ht="16.5" customHeight="1" x14ac:dyDescent="0.15">
      <c r="A364" s="35"/>
      <c r="B364" s="35"/>
      <c r="C364" s="35"/>
      <c r="D364" s="35"/>
      <c r="E364" s="35"/>
      <c r="F364" s="35"/>
      <c r="G364" s="35"/>
      <c r="H364" s="34"/>
      <c r="I364" s="36"/>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34"/>
      <c r="BH364" s="34"/>
      <c r="BI364" s="34"/>
      <c r="BJ364" s="137"/>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row>
    <row r="365" spans="1:82" ht="16.5" customHeight="1" x14ac:dyDescent="0.15">
      <c r="A365" s="35"/>
      <c r="B365" s="35"/>
      <c r="C365" s="35"/>
      <c r="D365" s="35"/>
      <c r="E365" s="35"/>
      <c r="F365" s="35"/>
      <c r="G365" s="35"/>
      <c r="H365" s="34"/>
      <c r="I365" s="36"/>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c r="BF365" s="34"/>
      <c r="BG365" s="34"/>
      <c r="BH365" s="34"/>
      <c r="BI365" s="34"/>
      <c r="BJ365" s="137"/>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row>
    <row r="366" spans="1:82" ht="16.5" customHeight="1" x14ac:dyDescent="0.15">
      <c r="A366" s="35"/>
      <c r="B366" s="35"/>
      <c r="C366" s="35"/>
      <c r="D366" s="35"/>
      <c r="E366" s="35"/>
      <c r="F366" s="35"/>
      <c r="G366" s="35"/>
      <c r="H366" s="34"/>
      <c r="I366" s="36"/>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137"/>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row>
    <row r="367" spans="1:82" ht="16.5" customHeight="1" x14ac:dyDescent="0.15">
      <c r="A367" s="35"/>
      <c r="B367" s="35"/>
      <c r="C367" s="35"/>
      <c r="D367" s="35"/>
      <c r="E367" s="35"/>
      <c r="F367" s="35"/>
      <c r="G367" s="35"/>
      <c r="H367" s="34"/>
      <c r="I367" s="36"/>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c r="BF367" s="34"/>
      <c r="BG367" s="34"/>
      <c r="BH367" s="34"/>
      <c r="BI367" s="34"/>
      <c r="BJ367" s="137"/>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row>
    <row r="368" spans="1:82" ht="16.5" customHeight="1" x14ac:dyDescent="0.15">
      <c r="A368" s="35"/>
      <c r="B368" s="35"/>
      <c r="C368" s="35"/>
      <c r="D368" s="35"/>
      <c r="E368" s="35"/>
      <c r="F368" s="35"/>
      <c r="G368" s="35"/>
      <c r="H368" s="34"/>
      <c r="I368" s="36"/>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34"/>
      <c r="BH368" s="34"/>
      <c r="BI368" s="34"/>
      <c r="BJ368" s="137"/>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row>
    <row r="369" spans="1:82" ht="16.5" customHeight="1" x14ac:dyDescent="0.15">
      <c r="A369" s="35"/>
      <c r="B369" s="35"/>
      <c r="C369" s="35"/>
      <c r="D369" s="35"/>
      <c r="E369" s="35"/>
      <c r="F369" s="35"/>
      <c r="G369" s="35"/>
      <c r="H369" s="34"/>
      <c r="I369" s="36"/>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34"/>
      <c r="BH369" s="34"/>
      <c r="BI369" s="34"/>
      <c r="BJ369" s="137"/>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row>
    <row r="370" spans="1:82" ht="16.5" customHeight="1" x14ac:dyDescent="0.15">
      <c r="A370" s="35"/>
      <c r="B370" s="35"/>
      <c r="C370" s="35"/>
      <c r="D370" s="35"/>
      <c r="E370" s="35"/>
      <c r="F370" s="35"/>
      <c r="G370" s="35"/>
      <c r="H370" s="34"/>
      <c r="I370" s="36"/>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c r="BF370" s="34"/>
      <c r="BG370" s="34"/>
      <c r="BH370" s="34"/>
      <c r="BI370" s="34"/>
      <c r="BJ370" s="137"/>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row>
    <row r="371" spans="1:82" ht="16.5" customHeight="1" x14ac:dyDescent="0.15">
      <c r="A371" s="35"/>
      <c r="B371" s="35"/>
      <c r="C371" s="35"/>
      <c r="D371" s="35"/>
      <c r="E371" s="35"/>
      <c r="F371" s="35"/>
      <c r="G371" s="35"/>
      <c r="H371" s="34"/>
      <c r="I371" s="36"/>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c r="BF371" s="34"/>
      <c r="BG371" s="34"/>
      <c r="BH371" s="34"/>
      <c r="BI371" s="34"/>
      <c r="BJ371" s="137"/>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row>
    <row r="372" spans="1:82" ht="16.5" customHeight="1" x14ac:dyDescent="0.15">
      <c r="A372" s="35"/>
      <c r="B372" s="35"/>
      <c r="C372" s="35"/>
      <c r="D372" s="35"/>
      <c r="E372" s="35"/>
      <c r="F372" s="35"/>
      <c r="G372" s="35"/>
      <c r="H372" s="34"/>
      <c r="I372" s="36"/>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34"/>
      <c r="BH372" s="34"/>
      <c r="BI372" s="34"/>
      <c r="BJ372" s="137"/>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row>
    <row r="373" spans="1:82" ht="16.5" customHeight="1" x14ac:dyDescent="0.15">
      <c r="A373" s="35"/>
      <c r="B373" s="35"/>
      <c r="C373" s="35"/>
      <c r="D373" s="35"/>
      <c r="E373" s="35"/>
      <c r="F373" s="35"/>
      <c r="G373" s="35"/>
      <c r="H373" s="34"/>
      <c r="I373" s="36"/>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c r="BF373" s="34"/>
      <c r="BG373" s="34"/>
      <c r="BH373" s="34"/>
      <c r="BI373" s="34"/>
      <c r="BJ373" s="137"/>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row>
    <row r="374" spans="1:82" ht="16.5" customHeight="1" x14ac:dyDescent="0.15">
      <c r="A374" s="35"/>
      <c r="B374" s="35"/>
      <c r="C374" s="35"/>
      <c r="D374" s="35"/>
      <c r="E374" s="35"/>
      <c r="F374" s="35"/>
      <c r="G374" s="35"/>
      <c r="H374" s="34"/>
      <c r="I374" s="36"/>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34"/>
      <c r="BH374" s="34"/>
      <c r="BI374" s="34"/>
      <c r="BJ374" s="137"/>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row>
    <row r="375" spans="1:82" ht="16.5" customHeight="1" x14ac:dyDescent="0.15">
      <c r="A375" s="35"/>
      <c r="B375" s="35"/>
      <c r="C375" s="35"/>
      <c r="D375" s="35"/>
      <c r="E375" s="35"/>
      <c r="F375" s="35"/>
      <c r="G375" s="35"/>
      <c r="H375" s="34"/>
      <c r="I375" s="36"/>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34"/>
      <c r="BH375" s="34"/>
      <c r="BI375" s="34"/>
      <c r="BJ375" s="137"/>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row>
    <row r="376" spans="1:82" ht="16.5" customHeight="1" x14ac:dyDescent="0.15">
      <c r="A376" s="35"/>
      <c r="B376" s="35"/>
      <c r="C376" s="35"/>
      <c r="D376" s="35"/>
      <c r="E376" s="35"/>
      <c r="F376" s="35"/>
      <c r="G376" s="35"/>
      <c r="H376" s="34"/>
      <c r="I376" s="36"/>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137"/>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row>
    <row r="377" spans="1:82" ht="16.5" customHeight="1" x14ac:dyDescent="0.15">
      <c r="A377" s="35"/>
      <c r="B377" s="35"/>
      <c r="C377" s="35"/>
      <c r="D377" s="35"/>
      <c r="E377" s="35"/>
      <c r="F377" s="35"/>
      <c r="G377" s="35"/>
      <c r="H377" s="34"/>
      <c r="I377" s="36"/>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34"/>
      <c r="BH377" s="34"/>
      <c r="BI377" s="34"/>
      <c r="BJ377" s="137"/>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row>
    <row r="378" spans="1:82" ht="16.5" customHeight="1" x14ac:dyDescent="0.15">
      <c r="A378" s="35"/>
      <c r="B378" s="35"/>
      <c r="C378" s="35"/>
      <c r="D378" s="35"/>
      <c r="E378" s="35"/>
      <c r="F378" s="35"/>
      <c r="G378" s="35"/>
      <c r="H378" s="34"/>
      <c r="I378" s="36"/>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c r="BF378" s="34"/>
      <c r="BG378" s="34"/>
      <c r="BH378" s="34"/>
      <c r="BI378" s="34"/>
      <c r="BJ378" s="137"/>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row>
    <row r="379" spans="1:82" ht="16.5" customHeight="1" x14ac:dyDescent="0.15">
      <c r="A379" s="35"/>
      <c r="B379" s="35"/>
      <c r="C379" s="35"/>
      <c r="D379" s="35"/>
      <c r="E379" s="35"/>
      <c r="F379" s="35"/>
      <c r="G379" s="35"/>
      <c r="H379" s="34"/>
      <c r="I379" s="36"/>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34"/>
      <c r="BH379" s="34"/>
      <c r="BI379" s="34"/>
      <c r="BJ379" s="137"/>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row>
    <row r="380" spans="1:82" ht="16.5" customHeight="1" x14ac:dyDescent="0.15">
      <c r="A380" s="35"/>
      <c r="B380" s="35"/>
      <c r="C380" s="35"/>
      <c r="D380" s="35"/>
      <c r="E380" s="35"/>
      <c r="F380" s="35"/>
      <c r="G380" s="35"/>
      <c r="H380" s="34"/>
      <c r="I380" s="36"/>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34"/>
      <c r="BH380" s="34"/>
      <c r="BI380" s="34"/>
      <c r="BJ380" s="137"/>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row>
    <row r="381" spans="1:82" ht="16.5" customHeight="1" x14ac:dyDescent="0.15">
      <c r="A381" s="35"/>
      <c r="B381" s="35"/>
      <c r="C381" s="35"/>
      <c r="D381" s="35"/>
      <c r="E381" s="35"/>
      <c r="F381" s="35"/>
      <c r="G381" s="35"/>
      <c r="H381" s="34"/>
      <c r="I381" s="36"/>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c r="BF381" s="34"/>
      <c r="BG381" s="34"/>
      <c r="BH381" s="34"/>
      <c r="BI381" s="34"/>
      <c r="BJ381" s="137"/>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row>
    <row r="382" spans="1:82" ht="16.5" customHeight="1" x14ac:dyDescent="0.15">
      <c r="A382" s="35"/>
      <c r="B382" s="35"/>
      <c r="C382" s="35"/>
      <c r="D382" s="35"/>
      <c r="E382" s="35"/>
      <c r="F382" s="35"/>
      <c r="G382" s="35"/>
      <c r="H382" s="34"/>
      <c r="I382" s="36"/>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c r="BB382" s="34"/>
      <c r="BC382" s="34"/>
      <c r="BD382" s="34"/>
      <c r="BE382" s="34"/>
      <c r="BF382" s="34"/>
      <c r="BG382" s="34"/>
      <c r="BH382" s="34"/>
      <c r="BI382" s="34"/>
      <c r="BJ382" s="137"/>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row>
    <row r="383" spans="1:82" ht="16.5" customHeight="1" x14ac:dyDescent="0.15">
      <c r="A383" s="35"/>
      <c r="B383" s="35"/>
      <c r="C383" s="35"/>
      <c r="D383" s="35"/>
      <c r="E383" s="35"/>
      <c r="F383" s="35"/>
      <c r="G383" s="35"/>
      <c r="H383" s="34"/>
      <c r="I383" s="36"/>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c r="BF383" s="34"/>
      <c r="BG383" s="34"/>
      <c r="BH383" s="34"/>
      <c r="BI383" s="34"/>
      <c r="BJ383" s="137"/>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row>
    <row r="384" spans="1:82" ht="16.5" customHeight="1" x14ac:dyDescent="0.15">
      <c r="A384" s="35"/>
      <c r="B384" s="35"/>
      <c r="C384" s="35"/>
      <c r="D384" s="35"/>
      <c r="E384" s="35"/>
      <c r="F384" s="35"/>
      <c r="G384" s="35"/>
      <c r="H384" s="34"/>
      <c r="I384" s="36"/>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34"/>
      <c r="BH384" s="34"/>
      <c r="BI384" s="34"/>
      <c r="BJ384" s="137"/>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row>
    <row r="385" spans="1:82" ht="16.5" customHeight="1" x14ac:dyDescent="0.15">
      <c r="A385" s="35"/>
      <c r="B385" s="35"/>
      <c r="C385" s="35"/>
      <c r="D385" s="35"/>
      <c r="E385" s="35"/>
      <c r="F385" s="35"/>
      <c r="G385" s="35"/>
      <c r="H385" s="34"/>
      <c r="I385" s="36"/>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34"/>
      <c r="BH385" s="34"/>
      <c r="BI385" s="34"/>
      <c r="BJ385" s="137"/>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row>
    <row r="386" spans="1:82" ht="16.5" customHeight="1" x14ac:dyDescent="0.15">
      <c r="A386" s="35"/>
      <c r="B386" s="35"/>
      <c r="C386" s="35"/>
      <c r="D386" s="35"/>
      <c r="E386" s="35"/>
      <c r="F386" s="35"/>
      <c r="G386" s="35"/>
      <c r="H386" s="34"/>
      <c r="I386" s="36"/>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137"/>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row>
    <row r="387" spans="1:82" ht="16.5" customHeight="1" x14ac:dyDescent="0.15">
      <c r="A387" s="35"/>
      <c r="B387" s="35"/>
      <c r="C387" s="35"/>
      <c r="D387" s="35"/>
      <c r="E387" s="35"/>
      <c r="F387" s="35"/>
      <c r="G387" s="35"/>
      <c r="H387" s="34"/>
      <c r="I387" s="36"/>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34"/>
      <c r="BH387" s="34"/>
      <c r="BI387" s="34"/>
      <c r="BJ387" s="137"/>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row>
    <row r="388" spans="1:82" ht="16.5" customHeight="1" x14ac:dyDescent="0.15">
      <c r="A388" s="35"/>
      <c r="B388" s="35"/>
      <c r="C388" s="35"/>
      <c r="D388" s="35"/>
      <c r="E388" s="35"/>
      <c r="F388" s="35"/>
      <c r="G388" s="35"/>
      <c r="H388" s="34"/>
      <c r="I388" s="36"/>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34"/>
      <c r="BH388" s="34"/>
      <c r="BI388" s="34"/>
      <c r="BJ388" s="137"/>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row>
    <row r="389" spans="1:82" ht="16.5" customHeight="1" x14ac:dyDescent="0.15">
      <c r="A389" s="35"/>
      <c r="B389" s="35"/>
      <c r="C389" s="35"/>
      <c r="D389" s="35"/>
      <c r="E389" s="35"/>
      <c r="F389" s="35"/>
      <c r="G389" s="35"/>
      <c r="H389" s="34"/>
      <c r="I389" s="36"/>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34"/>
      <c r="BH389" s="34"/>
      <c r="BI389" s="34"/>
      <c r="BJ389" s="137"/>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row>
    <row r="390" spans="1:82" ht="16.5" customHeight="1" x14ac:dyDescent="0.15">
      <c r="A390" s="35"/>
      <c r="B390" s="35"/>
      <c r="C390" s="35"/>
      <c r="D390" s="35"/>
      <c r="E390" s="35"/>
      <c r="F390" s="35"/>
      <c r="G390" s="35"/>
      <c r="H390" s="34"/>
      <c r="I390" s="36"/>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34"/>
      <c r="BH390" s="34"/>
      <c r="BI390" s="34"/>
      <c r="BJ390" s="137"/>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row>
    <row r="391" spans="1:82" ht="16.5" customHeight="1" x14ac:dyDescent="0.15">
      <c r="A391" s="35"/>
      <c r="B391" s="35"/>
      <c r="C391" s="35"/>
      <c r="D391" s="35"/>
      <c r="E391" s="35"/>
      <c r="F391" s="35"/>
      <c r="G391" s="35"/>
      <c r="H391" s="34"/>
      <c r="I391" s="36"/>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c r="BF391" s="34"/>
      <c r="BG391" s="34"/>
      <c r="BH391" s="34"/>
      <c r="BI391" s="34"/>
      <c r="BJ391" s="137"/>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row>
    <row r="392" spans="1:82" ht="16.5" customHeight="1" x14ac:dyDescent="0.15">
      <c r="A392" s="35"/>
      <c r="B392" s="35"/>
      <c r="C392" s="35"/>
      <c r="D392" s="35"/>
      <c r="E392" s="35"/>
      <c r="F392" s="35"/>
      <c r="G392" s="35"/>
      <c r="H392" s="34"/>
      <c r="I392" s="36"/>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c r="BF392" s="34"/>
      <c r="BG392" s="34"/>
      <c r="BH392" s="34"/>
      <c r="BI392" s="34"/>
      <c r="BJ392" s="137"/>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row>
    <row r="393" spans="1:82" ht="16.5" customHeight="1" x14ac:dyDescent="0.15">
      <c r="A393" s="35"/>
      <c r="B393" s="35"/>
      <c r="C393" s="35"/>
      <c r="D393" s="35"/>
      <c r="E393" s="35"/>
      <c r="F393" s="35"/>
      <c r="G393" s="35"/>
      <c r="H393" s="34"/>
      <c r="I393" s="36"/>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c r="BF393" s="34"/>
      <c r="BG393" s="34"/>
      <c r="BH393" s="34"/>
      <c r="BI393" s="34"/>
      <c r="BJ393" s="137"/>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row>
    <row r="394" spans="1:82" ht="16.5" customHeight="1" x14ac:dyDescent="0.15">
      <c r="A394" s="35"/>
      <c r="B394" s="35"/>
      <c r="C394" s="35"/>
      <c r="D394" s="35"/>
      <c r="E394" s="35"/>
      <c r="F394" s="35"/>
      <c r="G394" s="35"/>
      <c r="H394" s="34"/>
      <c r="I394" s="36"/>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c r="BF394" s="34"/>
      <c r="BG394" s="34"/>
      <c r="BH394" s="34"/>
      <c r="BI394" s="34"/>
      <c r="BJ394" s="137"/>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row>
    <row r="395" spans="1:82" ht="16.5" customHeight="1" x14ac:dyDescent="0.15">
      <c r="A395" s="35"/>
      <c r="B395" s="35"/>
      <c r="C395" s="35"/>
      <c r="D395" s="35"/>
      <c r="E395" s="35"/>
      <c r="F395" s="35"/>
      <c r="G395" s="35"/>
      <c r="H395" s="34"/>
      <c r="I395" s="36"/>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c r="BF395" s="34"/>
      <c r="BG395" s="34"/>
      <c r="BH395" s="34"/>
      <c r="BI395" s="34"/>
      <c r="BJ395" s="137"/>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row>
    <row r="396" spans="1:82" ht="16.5" customHeight="1" x14ac:dyDescent="0.15">
      <c r="A396" s="35"/>
      <c r="B396" s="35"/>
      <c r="C396" s="35"/>
      <c r="D396" s="35"/>
      <c r="E396" s="35"/>
      <c r="F396" s="35"/>
      <c r="G396" s="35"/>
      <c r="H396" s="34"/>
      <c r="I396" s="36"/>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137"/>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row>
    <row r="397" spans="1:82" ht="16.5" customHeight="1" x14ac:dyDescent="0.15">
      <c r="A397" s="35"/>
      <c r="B397" s="35"/>
      <c r="C397" s="35"/>
      <c r="D397" s="35"/>
      <c r="E397" s="35"/>
      <c r="F397" s="35"/>
      <c r="G397" s="35"/>
      <c r="H397" s="34"/>
      <c r="I397" s="36"/>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c r="BF397" s="34"/>
      <c r="BG397" s="34"/>
      <c r="BH397" s="34"/>
      <c r="BI397" s="34"/>
      <c r="BJ397" s="137"/>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row>
    <row r="398" spans="1:82" ht="16.5" customHeight="1" x14ac:dyDescent="0.15">
      <c r="A398" s="35"/>
      <c r="B398" s="35"/>
      <c r="C398" s="35"/>
      <c r="D398" s="35"/>
      <c r="E398" s="35"/>
      <c r="F398" s="35"/>
      <c r="G398" s="35"/>
      <c r="H398" s="34"/>
      <c r="I398" s="36"/>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c r="BF398" s="34"/>
      <c r="BG398" s="34"/>
      <c r="BH398" s="34"/>
      <c r="BI398" s="34"/>
      <c r="BJ398" s="137"/>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row>
    <row r="399" spans="1:82" ht="16.5" customHeight="1" x14ac:dyDescent="0.15">
      <c r="A399" s="35"/>
      <c r="B399" s="35"/>
      <c r="C399" s="35"/>
      <c r="D399" s="35"/>
      <c r="E399" s="35"/>
      <c r="F399" s="35"/>
      <c r="G399" s="35"/>
      <c r="H399" s="34"/>
      <c r="I399" s="36"/>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137"/>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row>
    <row r="400" spans="1:82" ht="16.5" customHeight="1" x14ac:dyDescent="0.15">
      <c r="A400" s="35"/>
      <c r="B400" s="35"/>
      <c r="C400" s="35"/>
      <c r="D400" s="35"/>
      <c r="E400" s="35"/>
      <c r="F400" s="35"/>
      <c r="G400" s="35"/>
      <c r="H400" s="34"/>
      <c r="I400" s="36"/>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c r="BB400" s="34"/>
      <c r="BC400" s="34"/>
      <c r="BD400" s="34"/>
      <c r="BE400" s="34"/>
      <c r="BF400" s="34"/>
      <c r="BG400" s="34"/>
      <c r="BH400" s="34"/>
      <c r="BI400" s="34"/>
      <c r="BJ400" s="137"/>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row>
    <row r="401" spans="1:82" ht="16.5" customHeight="1" x14ac:dyDescent="0.15">
      <c r="A401" s="35"/>
      <c r="B401" s="35"/>
      <c r="C401" s="35"/>
      <c r="D401" s="35"/>
      <c r="E401" s="35"/>
      <c r="F401" s="35"/>
      <c r="G401" s="35"/>
      <c r="H401" s="34"/>
      <c r="I401" s="36"/>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c r="BB401" s="34"/>
      <c r="BC401" s="34"/>
      <c r="BD401" s="34"/>
      <c r="BE401" s="34"/>
      <c r="BF401" s="34"/>
      <c r="BG401" s="34"/>
      <c r="BH401" s="34"/>
      <c r="BI401" s="34"/>
      <c r="BJ401" s="137"/>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row>
    <row r="402" spans="1:82" ht="16.5" customHeight="1" x14ac:dyDescent="0.15">
      <c r="A402" s="35"/>
      <c r="B402" s="35"/>
      <c r="C402" s="35"/>
      <c r="D402" s="35"/>
      <c r="E402" s="35"/>
      <c r="F402" s="35"/>
      <c r="G402" s="35"/>
      <c r="H402" s="34"/>
      <c r="I402" s="36"/>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c r="BB402" s="34"/>
      <c r="BC402" s="34"/>
      <c r="BD402" s="34"/>
      <c r="BE402" s="34"/>
      <c r="BF402" s="34"/>
      <c r="BG402" s="34"/>
      <c r="BH402" s="34"/>
      <c r="BI402" s="34"/>
      <c r="BJ402" s="137"/>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row>
    <row r="403" spans="1:82" ht="16.5" customHeight="1" x14ac:dyDescent="0.15">
      <c r="A403" s="35"/>
      <c r="B403" s="35"/>
      <c r="C403" s="35"/>
      <c r="D403" s="35"/>
      <c r="E403" s="35"/>
      <c r="F403" s="35"/>
      <c r="G403" s="35"/>
      <c r="H403" s="34"/>
      <c r="I403" s="36"/>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34"/>
      <c r="BH403" s="34"/>
      <c r="BI403" s="34"/>
      <c r="BJ403" s="137"/>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row>
    <row r="404" spans="1:82" ht="16.5" customHeight="1" x14ac:dyDescent="0.15">
      <c r="A404" s="35"/>
      <c r="B404" s="35"/>
      <c r="C404" s="35"/>
      <c r="D404" s="35"/>
      <c r="E404" s="35"/>
      <c r="F404" s="35"/>
      <c r="G404" s="35"/>
      <c r="H404" s="34"/>
      <c r="I404" s="36"/>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c r="BB404" s="34"/>
      <c r="BC404" s="34"/>
      <c r="BD404" s="34"/>
      <c r="BE404" s="34"/>
      <c r="BF404" s="34"/>
      <c r="BG404" s="34"/>
      <c r="BH404" s="34"/>
      <c r="BI404" s="34"/>
      <c r="BJ404" s="137"/>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row>
    <row r="405" spans="1:82" ht="16.5" customHeight="1" x14ac:dyDescent="0.15">
      <c r="A405" s="35"/>
      <c r="B405" s="35"/>
      <c r="C405" s="35"/>
      <c r="D405" s="35"/>
      <c r="E405" s="35"/>
      <c r="F405" s="35"/>
      <c r="G405" s="35"/>
      <c r="H405" s="34"/>
      <c r="I405" s="36"/>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c r="BB405" s="34"/>
      <c r="BC405" s="34"/>
      <c r="BD405" s="34"/>
      <c r="BE405" s="34"/>
      <c r="BF405" s="34"/>
      <c r="BG405" s="34"/>
      <c r="BH405" s="34"/>
      <c r="BI405" s="34"/>
      <c r="BJ405" s="137"/>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row>
    <row r="406" spans="1:82" ht="16.5" customHeight="1" x14ac:dyDescent="0.15">
      <c r="A406" s="35"/>
      <c r="B406" s="35"/>
      <c r="C406" s="35"/>
      <c r="D406" s="35"/>
      <c r="E406" s="35"/>
      <c r="F406" s="35"/>
      <c r="G406" s="35"/>
      <c r="H406" s="34"/>
      <c r="I406" s="36"/>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137"/>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row>
    <row r="407" spans="1:82" ht="16.5" customHeight="1" x14ac:dyDescent="0.15">
      <c r="A407" s="35"/>
      <c r="B407" s="35"/>
      <c r="C407" s="35"/>
      <c r="D407" s="35"/>
      <c r="E407" s="35"/>
      <c r="F407" s="35"/>
      <c r="G407" s="35"/>
      <c r="H407" s="34"/>
      <c r="I407" s="36"/>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c r="BB407" s="34"/>
      <c r="BC407" s="34"/>
      <c r="BD407" s="34"/>
      <c r="BE407" s="34"/>
      <c r="BF407" s="34"/>
      <c r="BG407" s="34"/>
      <c r="BH407" s="34"/>
      <c r="BI407" s="34"/>
      <c r="BJ407" s="137"/>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row>
    <row r="408" spans="1:82" ht="16.5" customHeight="1" x14ac:dyDescent="0.15">
      <c r="A408" s="35"/>
      <c r="B408" s="35"/>
      <c r="C408" s="35"/>
      <c r="D408" s="35"/>
      <c r="E408" s="35"/>
      <c r="F408" s="35"/>
      <c r="G408" s="35"/>
      <c r="H408" s="34"/>
      <c r="I408" s="36"/>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c r="BB408" s="34"/>
      <c r="BC408" s="34"/>
      <c r="BD408" s="34"/>
      <c r="BE408" s="34"/>
      <c r="BF408" s="34"/>
      <c r="BG408" s="34"/>
      <c r="BH408" s="34"/>
      <c r="BI408" s="34"/>
      <c r="BJ408" s="137"/>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row>
    <row r="409" spans="1:82" ht="16.5" customHeight="1" x14ac:dyDescent="0.15">
      <c r="A409" s="35"/>
      <c r="B409" s="35"/>
      <c r="C409" s="35"/>
      <c r="D409" s="35"/>
      <c r="E409" s="35"/>
      <c r="F409" s="35"/>
      <c r="G409" s="35"/>
      <c r="H409" s="34"/>
      <c r="I409" s="36"/>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c r="BB409" s="34"/>
      <c r="BC409" s="34"/>
      <c r="BD409" s="34"/>
      <c r="BE409" s="34"/>
      <c r="BF409" s="34"/>
      <c r="BG409" s="34"/>
      <c r="BH409" s="34"/>
      <c r="BI409" s="34"/>
      <c r="BJ409" s="137"/>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row>
    <row r="410" spans="1:82" ht="16.5" customHeight="1" x14ac:dyDescent="0.15">
      <c r="A410" s="35"/>
      <c r="B410" s="35"/>
      <c r="C410" s="35"/>
      <c r="D410" s="35"/>
      <c r="E410" s="35"/>
      <c r="F410" s="35"/>
      <c r="G410" s="35"/>
      <c r="H410" s="34"/>
      <c r="I410" s="36"/>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c r="BB410" s="34"/>
      <c r="BC410" s="34"/>
      <c r="BD410" s="34"/>
      <c r="BE410" s="34"/>
      <c r="BF410" s="34"/>
      <c r="BG410" s="34"/>
      <c r="BH410" s="34"/>
      <c r="BI410" s="34"/>
      <c r="BJ410" s="137"/>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row>
    <row r="411" spans="1:82" ht="16.5" customHeight="1" x14ac:dyDescent="0.15">
      <c r="A411" s="35"/>
      <c r="B411" s="35"/>
      <c r="C411" s="35"/>
      <c r="D411" s="35"/>
      <c r="E411" s="35"/>
      <c r="F411" s="35"/>
      <c r="G411" s="35"/>
      <c r="H411" s="34"/>
      <c r="I411" s="36"/>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c r="BB411" s="34"/>
      <c r="BC411" s="34"/>
      <c r="BD411" s="34"/>
      <c r="BE411" s="34"/>
      <c r="BF411" s="34"/>
      <c r="BG411" s="34"/>
      <c r="BH411" s="34"/>
      <c r="BI411" s="34"/>
      <c r="BJ411" s="137"/>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row>
    <row r="412" spans="1:82" ht="16.5" customHeight="1" x14ac:dyDescent="0.15">
      <c r="A412" s="35"/>
      <c r="B412" s="35"/>
      <c r="C412" s="35"/>
      <c r="D412" s="35"/>
      <c r="E412" s="35"/>
      <c r="F412" s="35"/>
      <c r="G412" s="35"/>
      <c r="H412" s="34"/>
      <c r="I412" s="36"/>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c r="BF412" s="34"/>
      <c r="BG412" s="34"/>
      <c r="BH412" s="34"/>
      <c r="BI412" s="34"/>
      <c r="BJ412" s="137"/>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row>
    <row r="413" spans="1:82" ht="16.5" customHeight="1" x14ac:dyDescent="0.15">
      <c r="A413" s="35"/>
      <c r="B413" s="35"/>
      <c r="C413" s="35"/>
      <c r="D413" s="35"/>
      <c r="E413" s="35"/>
      <c r="F413" s="35"/>
      <c r="G413" s="35"/>
      <c r="H413" s="34"/>
      <c r="I413" s="36"/>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c r="BB413" s="34"/>
      <c r="BC413" s="34"/>
      <c r="BD413" s="34"/>
      <c r="BE413" s="34"/>
      <c r="BF413" s="34"/>
      <c r="BG413" s="34"/>
      <c r="BH413" s="34"/>
      <c r="BI413" s="34"/>
      <c r="BJ413" s="137"/>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row>
    <row r="414" spans="1:82" ht="16.5" customHeight="1" x14ac:dyDescent="0.15">
      <c r="A414" s="35"/>
      <c r="B414" s="35"/>
      <c r="C414" s="35"/>
      <c r="D414" s="35"/>
      <c r="E414" s="35"/>
      <c r="F414" s="35"/>
      <c r="G414" s="35"/>
      <c r="H414" s="34"/>
      <c r="I414" s="36"/>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c r="BB414" s="34"/>
      <c r="BC414" s="34"/>
      <c r="BD414" s="34"/>
      <c r="BE414" s="34"/>
      <c r="BF414" s="34"/>
      <c r="BG414" s="34"/>
      <c r="BH414" s="34"/>
      <c r="BI414" s="34"/>
      <c r="BJ414" s="137"/>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row>
    <row r="415" spans="1:82" ht="16.5" customHeight="1" x14ac:dyDescent="0.15">
      <c r="A415" s="35"/>
      <c r="B415" s="35"/>
      <c r="C415" s="35"/>
      <c r="D415" s="35"/>
      <c r="E415" s="35"/>
      <c r="F415" s="35"/>
      <c r="G415" s="35"/>
      <c r="H415" s="34"/>
      <c r="I415" s="36"/>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c r="BB415" s="34"/>
      <c r="BC415" s="34"/>
      <c r="BD415" s="34"/>
      <c r="BE415" s="34"/>
      <c r="BF415" s="34"/>
      <c r="BG415" s="34"/>
      <c r="BH415" s="34"/>
      <c r="BI415" s="34"/>
      <c r="BJ415" s="137"/>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row>
    <row r="416" spans="1:82" ht="16.5" customHeight="1" x14ac:dyDescent="0.15">
      <c r="A416" s="35"/>
      <c r="B416" s="35"/>
      <c r="C416" s="35"/>
      <c r="D416" s="35"/>
      <c r="E416" s="35"/>
      <c r="F416" s="35"/>
      <c r="G416" s="35"/>
      <c r="H416" s="34"/>
      <c r="I416" s="36"/>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34"/>
      <c r="BH416" s="34"/>
      <c r="BI416" s="34"/>
      <c r="BJ416" s="137"/>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row>
    <row r="417" spans="1:82" ht="16.5" customHeight="1" x14ac:dyDescent="0.15">
      <c r="A417" s="35"/>
      <c r="B417" s="35"/>
      <c r="C417" s="35"/>
      <c r="D417" s="35"/>
      <c r="E417" s="35"/>
      <c r="F417" s="35"/>
      <c r="G417" s="35"/>
      <c r="H417" s="34"/>
      <c r="I417" s="36"/>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c r="BF417" s="34"/>
      <c r="BG417" s="34"/>
      <c r="BH417" s="34"/>
      <c r="BI417" s="34"/>
      <c r="BJ417" s="137"/>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row>
    <row r="418" spans="1:82" ht="16.5" customHeight="1" x14ac:dyDescent="0.15">
      <c r="A418" s="35"/>
      <c r="B418" s="35"/>
      <c r="C418" s="35"/>
      <c r="D418" s="35"/>
      <c r="E418" s="35"/>
      <c r="F418" s="35"/>
      <c r="G418" s="35"/>
      <c r="H418" s="34"/>
      <c r="I418" s="36"/>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c r="BC418" s="34"/>
      <c r="BD418" s="34"/>
      <c r="BE418" s="34"/>
      <c r="BF418" s="34"/>
      <c r="BG418" s="34"/>
      <c r="BH418" s="34"/>
      <c r="BI418" s="34"/>
      <c r="BJ418" s="137"/>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row>
    <row r="419" spans="1:82" ht="16.5" customHeight="1" x14ac:dyDescent="0.15">
      <c r="A419" s="35"/>
      <c r="B419" s="35"/>
      <c r="C419" s="35"/>
      <c r="D419" s="35"/>
      <c r="E419" s="35"/>
      <c r="F419" s="35"/>
      <c r="G419" s="35"/>
      <c r="H419" s="34"/>
      <c r="I419" s="36"/>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c r="BC419" s="34"/>
      <c r="BD419" s="34"/>
      <c r="BE419" s="34"/>
      <c r="BF419" s="34"/>
      <c r="BG419" s="34"/>
      <c r="BH419" s="34"/>
      <c r="BI419" s="34"/>
      <c r="BJ419" s="137"/>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row>
    <row r="420" spans="1:82" ht="16.5" customHeight="1" x14ac:dyDescent="0.15">
      <c r="A420" s="35"/>
      <c r="B420" s="35"/>
      <c r="C420" s="35"/>
      <c r="D420" s="35"/>
      <c r="E420" s="35"/>
      <c r="F420" s="35"/>
      <c r="G420" s="35"/>
      <c r="H420" s="34"/>
      <c r="I420" s="36"/>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c r="BH420" s="34"/>
      <c r="BI420" s="34"/>
      <c r="BJ420" s="137"/>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row>
    <row r="421" spans="1:82" ht="16.5" customHeight="1" x14ac:dyDescent="0.15">
      <c r="A421" s="35"/>
      <c r="B421" s="35"/>
      <c r="C421" s="35"/>
      <c r="D421" s="35"/>
      <c r="E421" s="35"/>
      <c r="F421" s="35"/>
      <c r="G421" s="35"/>
      <c r="H421" s="34"/>
      <c r="I421" s="36"/>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c r="BF421" s="34"/>
      <c r="BG421" s="34"/>
      <c r="BH421" s="34"/>
      <c r="BI421" s="34"/>
      <c r="BJ421" s="137"/>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row>
    <row r="422" spans="1:82" ht="16.5" customHeight="1" x14ac:dyDescent="0.15">
      <c r="A422" s="35"/>
      <c r="B422" s="35"/>
      <c r="C422" s="35"/>
      <c r="D422" s="35"/>
      <c r="E422" s="35"/>
      <c r="F422" s="35"/>
      <c r="G422" s="35"/>
      <c r="H422" s="34"/>
      <c r="I422" s="36"/>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c r="BF422" s="34"/>
      <c r="BG422" s="34"/>
      <c r="BH422" s="34"/>
      <c r="BI422" s="34"/>
      <c r="BJ422" s="137"/>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row>
    <row r="423" spans="1:82" ht="16.5" customHeight="1" x14ac:dyDescent="0.15">
      <c r="A423" s="35"/>
      <c r="B423" s="35"/>
      <c r="C423" s="35"/>
      <c r="D423" s="35"/>
      <c r="E423" s="35"/>
      <c r="F423" s="35"/>
      <c r="G423" s="35"/>
      <c r="H423" s="34"/>
      <c r="I423" s="36"/>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c r="BF423" s="34"/>
      <c r="BG423" s="34"/>
      <c r="BH423" s="34"/>
      <c r="BI423" s="34"/>
      <c r="BJ423" s="137"/>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row>
    <row r="424" spans="1:82" ht="16.5" customHeight="1" x14ac:dyDescent="0.15">
      <c r="A424" s="35"/>
      <c r="B424" s="35"/>
      <c r="C424" s="35"/>
      <c r="D424" s="35"/>
      <c r="E424" s="35"/>
      <c r="F424" s="35"/>
      <c r="G424" s="35"/>
      <c r="H424" s="34"/>
      <c r="I424" s="36"/>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c r="AS424" s="34"/>
      <c r="AT424" s="34"/>
      <c r="AU424" s="34"/>
      <c r="AV424" s="34"/>
      <c r="AW424" s="34"/>
      <c r="AX424" s="34"/>
      <c r="AY424" s="34"/>
      <c r="AZ424" s="34"/>
      <c r="BA424" s="34"/>
      <c r="BB424" s="34"/>
      <c r="BC424" s="34"/>
      <c r="BD424" s="34"/>
      <c r="BE424" s="34"/>
      <c r="BF424" s="34"/>
      <c r="BG424" s="34"/>
      <c r="BH424" s="34"/>
      <c r="BI424" s="34"/>
      <c r="BJ424" s="137"/>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row>
    <row r="425" spans="1:82" ht="16.5" customHeight="1" x14ac:dyDescent="0.15">
      <c r="A425" s="35"/>
      <c r="B425" s="35"/>
      <c r="C425" s="35"/>
      <c r="D425" s="35"/>
      <c r="E425" s="35"/>
      <c r="F425" s="35"/>
      <c r="G425" s="35"/>
      <c r="H425" s="34"/>
      <c r="I425" s="36"/>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c r="BF425" s="34"/>
      <c r="BG425" s="34"/>
      <c r="BH425" s="34"/>
      <c r="BI425" s="34"/>
      <c r="BJ425" s="137"/>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row>
    <row r="426" spans="1:82" ht="16.5" customHeight="1" x14ac:dyDescent="0.15">
      <c r="A426" s="35"/>
      <c r="B426" s="35"/>
      <c r="C426" s="35"/>
      <c r="D426" s="35"/>
      <c r="E426" s="35"/>
      <c r="F426" s="35"/>
      <c r="G426" s="35"/>
      <c r="H426" s="34"/>
      <c r="I426" s="36"/>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34"/>
      <c r="BH426" s="34"/>
      <c r="BI426" s="34"/>
      <c r="BJ426" s="137"/>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row>
    <row r="427" spans="1:82" ht="16.5" customHeight="1" x14ac:dyDescent="0.15">
      <c r="A427" s="35"/>
      <c r="B427" s="35"/>
      <c r="C427" s="35"/>
      <c r="D427" s="35"/>
      <c r="E427" s="35"/>
      <c r="F427" s="35"/>
      <c r="G427" s="35"/>
      <c r="H427" s="34"/>
      <c r="I427" s="36"/>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c r="BB427" s="34"/>
      <c r="BC427" s="34"/>
      <c r="BD427" s="34"/>
      <c r="BE427" s="34"/>
      <c r="BF427" s="34"/>
      <c r="BG427" s="34"/>
      <c r="BH427" s="34"/>
      <c r="BI427" s="34"/>
      <c r="BJ427" s="137"/>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row>
    <row r="428" spans="1:82" ht="16.5" customHeight="1" x14ac:dyDescent="0.15">
      <c r="A428" s="35"/>
      <c r="B428" s="35"/>
      <c r="C428" s="35"/>
      <c r="D428" s="35"/>
      <c r="E428" s="35"/>
      <c r="F428" s="35"/>
      <c r="G428" s="35"/>
      <c r="H428" s="34"/>
      <c r="I428" s="36"/>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c r="BB428" s="34"/>
      <c r="BC428" s="34"/>
      <c r="BD428" s="34"/>
      <c r="BE428" s="34"/>
      <c r="BF428" s="34"/>
      <c r="BG428" s="34"/>
      <c r="BH428" s="34"/>
      <c r="BI428" s="34"/>
      <c r="BJ428" s="137"/>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row>
    <row r="429" spans="1:82" ht="16.5" customHeight="1" x14ac:dyDescent="0.15">
      <c r="A429" s="35"/>
      <c r="B429" s="35"/>
      <c r="C429" s="35"/>
      <c r="D429" s="35"/>
      <c r="E429" s="35"/>
      <c r="F429" s="35"/>
      <c r="G429" s="35"/>
      <c r="H429" s="34"/>
      <c r="I429" s="36"/>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c r="BB429" s="34"/>
      <c r="BC429" s="34"/>
      <c r="BD429" s="34"/>
      <c r="BE429" s="34"/>
      <c r="BF429" s="34"/>
      <c r="BG429" s="34"/>
      <c r="BH429" s="34"/>
      <c r="BI429" s="34"/>
      <c r="BJ429" s="137"/>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row>
    <row r="430" spans="1:82" ht="16.5" customHeight="1" x14ac:dyDescent="0.15">
      <c r="A430" s="35"/>
      <c r="B430" s="35"/>
      <c r="C430" s="35"/>
      <c r="D430" s="35"/>
      <c r="E430" s="35"/>
      <c r="F430" s="35"/>
      <c r="G430" s="35"/>
      <c r="H430" s="34"/>
      <c r="I430" s="36"/>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34"/>
      <c r="BH430" s="34"/>
      <c r="BI430" s="34"/>
      <c r="BJ430" s="137"/>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row>
    <row r="431" spans="1:82" ht="16.5" customHeight="1" x14ac:dyDescent="0.15">
      <c r="A431" s="35"/>
      <c r="B431" s="35"/>
      <c r="C431" s="35"/>
      <c r="D431" s="35"/>
      <c r="E431" s="35"/>
      <c r="F431" s="35"/>
      <c r="G431" s="35"/>
      <c r="H431" s="34"/>
      <c r="I431" s="36"/>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137"/>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row>
    <row r="432" spans="1:82" ht="16.5" customHeight="1" x14ac:dyDescent="0.15">
      <c r="A432" s="35"/>
      <c r="B432" s="35"/>
      <c r="C432" s="35"/>
      <c r="D432" s="35"/>
      <c r="E432" s="35"/>
      <c r="F432" s="35"/>
      <c r="G432" s="35"/>
      <c r="H432" s="34"/>
      <c r="I432" s="36"/>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c r="BB432" s="34"/>
      <c r="BC432" s="34"/>
      <c r="BD432" s="34"/>
      <c r="BE432" s="34"/>
      <c r="BF432" s="34"/>
      <c r="BG432" s="34"/>
      <c r="BH432" s="34"/>
      <c r="BI432" s="34"/>
      <c r="BJ432" s="137"/>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row>
    <row r="433" spans="1:82" ht="16.5" customHeight="1" x14ac:dyDescent="0.15">
      <c r="A433" s="35"/>
      <c r="B433" s="35"/>
      <c r="C433" s="35"/>
      <c r="D433" s="35"/>
      <c r="E433" s="35"/>
      <c r="F433" s="35"/>
      <c r="G433" s="35"/>
      <c r="H433" s="34"/>
      <c r="I433" s="36"/>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c r="BB433" s="34"/>
      <c r="BC433" s="34"/>
      <c r="BD433" s="34"/>
      <c r="BE433" s="34"/>
      <c r="BF433" s="34"/>
      <c r="BG433" s="34"/>
      <c r="BH433" s="34"/>
      <c r="BI433" s="34"/>
      <c r="BJ433" s="137"/>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row>
    <row r="434" spans="1:82" ht="16.5" customHeight="1" x14ac:dyDescent="0.15">
      <c r="A434" s="35"/>
      <c r="B434" s="35"/>
      <c r="C434" s="35"/>
      <c r="D434" s="35"/>
      <c r="E434" s="35"/>
      <c r="F434" s="35"/>
      <c r="G434" s="35"/>
      <c r="H434" s="34"/>
      <c r="I434" s="36"/>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c r="AY434" s="34"/>
      <c r="AZ434" s="34"/>
      <c r="BA434" s="34"/>
      <c r="BB434" s="34"/>
      <c r="BC434" s="34"/>
      <c r="BD434" s="34"/>
      <c r="BE434" s="34"/>
      <c r="BF434" s="34"/>
      <c r="BG434" s="34"/>
      <c r="BH434" s="34"/>
      <c r="BI434" s="34"/>
      <c r="BJ434" s="137"/>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row>
    <row r="435" spans="1:82" ht="16.5" customHeight="1" x14ac:dyDescent="0.15">
      <c r="A435" s="35"/>
      <c r="B435" s="35"/>
      <c r="C435" s="35"/>
      <c r="D435" s="35"/>
      <c r="E435" s="35"/>
      <c r="F435" s="35"/>
      <c r="G435" s="35"/>
      <c r="H435" s="34"/>
      <c r="I435" s="36"/>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c r="BF435" s="34"/>
      <c r="BG435" s="34"/>
      <c r="BH435" s="34"/>
      <c r="BI435" s="34"/>
      <c r="BJ435" s="137"/>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row>
    <row r="436" spans="1:82" ht="16.5" customHeight="1" x14ac:dyDescent="0.15">
      <c r="A436" s="35"/>
      <c r="B436" s="35"/>
      <c r="C436" s="35"/>
      <c r="D436" s="35"/>
      <c r="E436" s="35"/>
      <c r="F436" s="35"/>
      <c r="G436" s="35"/>
      <c r="H436" s="34"/>
      <c r="I436" s="36"/>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137"/>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row>
    <row r="437" spans="1:82" ht="16.5" customHeight="1" x14ac:dyDescent="0.15">
      <c r="A437" s="35"/>
      <c r="B437" s="35"/>
      <c r="C437" s="35"/>
      <c r="D437" s="35"/>
      <c r="E437" s="35"/>
      <c r="F437" s="35"/>
      <c r="G437" s="35"/>
      <c r="H437" s="34"/>
      <c r="I437" s="36"/>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c r="BB437" s="34"/>
      <c r="BC437" s="34"/>
      <c r="BD437" s="34"/>
      <c r="BE437" s="34"/>
      <c r="BF437" s="34"/>
      <c r="BG437" s="34"/>
      <c r="BH437" s="34"/>
      <c r="BI437" s="34"/>
      <c r="BJ437" s="137"/>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row>
    <row r="438" spans="1:82" ht="16.5" customHeight="1" x14ac:dyDescent="0.15">
      <c r="A438" s="35"/>
      <c r="B438" s="35"/>
      <c r="C438" s="35"/>
      <c r="D438" s="35"/>
      <c r="E438" s="35"/>
      <c r="F438" s="35"/>
      <c r="G438" s="35"/>
      <c r="H438" s="34"/>
      <c r="I438" s="36"/>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c r="BF438" s="34"/>
      <c r="BG438" s="34"/>
      <c r="BH438" s="34"/>
      <c r="BI438" s="34"/>
      <c r="BJ438" s="137"/>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row>
    <row r="439" spans="1:82" ht="16.5" customHeight="1" x14ac:dyDescent="0.15">
      <c r="A439" s="35"/>
      <c r="B439" s="35"/>
      <c r="C439" s="35"/>
      <c r="D439" s="35"/>
      <c r="E439" s="35"/>
      <c r="F439" s="35"/>
      <c r="G439" s="35"/>
      <c r="H439" s="34"/>
      <c r="I439" s="36"/>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c r="BF439" s="34"/>
      <c r="BG439" s="34"/>
      <c r="BH439" s="34"/>
      <c r="BI439" s="34"/>
      <c r="BJ439" s="137"/>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row>
    <row r="440" spans="1:82" ht="16.5" customHeight="1" x14ac:dyDescent="0.15">
      <c r="A440" s="35"/>
      <c r="B440" s="35"/>
      <c r="C440" s="35"/>
      <c r="D440" s="35"/>
      <c r="E440" s="35"/>
      <c r="F440" s="35"/>
      <c r="G440" s="35"/>
      <c r="H440" s="34"/>
      <c r="I440" s="36"/>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34"/>
      <c r="BH440" s="34"/>
      <c r="BI440" s="34"/>
      <c r="BJ440" s="137"/>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row>
    <row r="441" spans="1:82" ht="16.5" customHeight="1" x14ac:dyDescent="0.15">
      <c r="A441" s="35"/>
      <c r="B441" s="35"/>
      <c r="C441" s="35"/>
      <c r="D441" s="35"/>
      <c r="E441" s="35"/>
      <c r="F441" s="35"/>
      <c r="G441" s="35"/>
      <c r="H441" s="34"/>
      <c r="I441" s="36"/>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c r="BF441" s="34"/>
      <c r="BG441" s="34"/>
      <c r="BH441" s="34"/>
      <c r="BI441" s="34"/>
      <c r="BJ441" s="137"/>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row>
    <row r="442" spans="1:82" ht="16.5" customHeight="1" x14ac:dyDescent="0.15">
      <c r="A442" s="35"/>
      <c r="B442" s="35"/>
      <c r="C442" s="35"/>
      <c r="D442" s="35"/>
      <c r="E442" s="35"/>
      <c r="F442" s="35"/>
      <c r="G442" s="35"/>
      <c r="H442" s="34"/>
      <c r="I442" s="36"/>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c r="BB442" s="34"/>
      <c r="BC442" s="34"/>
      <c r="BD442" s="34"/>
      <c r="BE442" s="34"/>
      <c r="BF442" s="34"/>
      <c r="BG442" s="34"/>
      <c r="BH442" s="34"/>
      <c r="BI442" s="34"/>
      <c r="BJ442" s="137"/>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row>
    <row r="443" spans="1:82" ht="16.5" customHeight="1" x14ac:dyDescent="0.15">
      <c r="A443" s="35"/>
      <c r="B443" s="35"/>
      <c r="C443" s="35"/>
      <c r="D443" s="35"/>
      <c r="E443" s="35"/>
      <c r="F443" s="35"/>
      <c r="G443" s="35"/>
      <c r="H443" s="34"/>
      <c r="I443" s="36"/>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c r="BF443" s="34"/>
      <c r="BG443" s="34"/>
      <c r="BH443" s="34"/>
      <c r="BI443" s="34"/>
      <c r="BJ443" s="137"/>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row>
    <row r="444" spans="1:82" ht="16.5" customHeight="1" x14ac:dyDescent="0.15">
      <c r="A444" s="35"/>
      <c r="B444" s="35"/>
      <c r="C444" s="35"/>
      <c r="D444" s="35"/>
      <c r="E444" s="35"/>
      <c r="F444" s="35"/>
      <c r="G444" s="35"/>
      <c r="H444" s="34"/>
      <c r="I444" s="36"/>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c r="BF444" s="34"/>
      <c r="BG444" s="34"/>
      <c r="BH444" s="34"/>
      <c r="BI444" s="34"/>
      <c r="BJ444" s="137"/>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row>
    <row r="445" spans="1:82" ht="16.5" customHeight="1" x14ac:dyDescent="0.15">
      <c r="A445" s="35"/>
      <c r="B445" s="35"/>
      <c r="C445" s="35"/>
      <c r="D445" s="35"/>
      <c r="E445" s="35"/>
      <c r="F445" s="35"/>
      <c r="G445" s="35"/>
      <c r="H445" s="34"/>
      <c r="I445" s="36"/>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34"/>
      <c r="BH445" s="34"/>
      <c r="BI445" s="34"/>
      <c r="BJ445" s="137"/>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row>
    <row r="446" spans="1:82" ht="16.5" customHeight="1" x14ac:dyDescent="0.15">
      <c r="A446" s="35"/>
      <c r="B446" s="35"/>
      <c r="C446" s="35"/>
      <c r="D446" s="35"/>
      <c r="E446" s="35"/>
      <c r="F446" s="35"/>
      <c r="G446" s="35"/>
      <c r="H446" s="34"/>
      <c r="I446" s="36"/>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137"/>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row>
    <row r="447" spans="1:82" ht="16.5" customHeight="1" x14ac:dyDescent="0.15">
      <c r="A447" s="35"/>
      <c r="B447" s="35"/>
      <c r="C447" s="35"/>
      <c r="D447" s="35"/>
      <c r="E447" s="35"/>
      <c r="F447" s="35"/>
      <c r="G447" s="35"/>
      <c r="H447" s="34"/>
      <c r="I447" s="36"/>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34"/>
      <c r="BH447" s="34"/>
      <c r="BI447" s="34"/>
      <c r="BJ447" s="137"/>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row>
    <row r="448" spans="1:82" ht="16.5" customHeight="1" x14ac:dyDescent="0.15">
      <c r="A448" s="35"/>
      <c r="B448" s="35"/>
      <c r="C448" s="35"/>
      <c r="D448" s="35"/>
      <c r="E448" s="35"/>
      <c r="F448" s="35"/>
      <c r="G448" s="35"/>
      <c r="H448" s="34"/>
      <c r="I448" s="36"/>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c r="BF448" s="34"/>
      <c r="BG448" s="34"/>
      <c r="BH448" s="34"/>
      <c r="BI448" s="34"/>
      <c r="BJ448" s="137"/>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row>
    <row r="449" spans="1:82" ht="16.5" customHeight="1" x14ac:dyDescent="0.15">
      <c r="A449" s="35"/>
      <c r="B449" s="35"/>
      <c r="C449" s="35"/>
      <c r="D449" s="35"/>
      <c r="E449" s="35"/>
      <c r="F449" s="35"/>
      <c r="G449" s="35"/>
      <c r="H449" s="34"/>
      <c r="I449" s="36"/>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c r="BF449" s="34"/>
      <c r="BG449" s="34"/>
      <c r="BH449" s="34"/>
      <c r="BI449" s="34"/>
      <c r="BJ449" s="137"/>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row>
    <row r="450" spans="1:82" ht="16.5" customHeight="1" x14ac:dyDescent="0.15">
      <c r="A450" s="35"/>
      <c r="B450" s="35"/>
      <c r="C450" s="35"/>
      <c r="D450" s="35"/>
      <c r="E450" s="35"/>
      <c r="F450" s="35"/>
      <c r="G450" s="35"/>
      <c r="H450" s="34"/>
      <c r="I450" s="36"/>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c r="BF450" s="34"/>
      <c r="BG450" s="34"/>
      <c r="BH450" s="34"/>
      <c r="BI450" s="34"/>
      <c r="BJ450" s="137"/>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row>
    <row r="451" spans="1:82" ht="16.5" customHeight="1" x14ac:dyDescent="0.15">
      <c r="A451" s="35"/>
      <c r="B451" s="35"/>
      <c r="C451" s="35"/>
      <c r="D451" s="35"/>
      <c r="E451" s="35"/>
      <c r="F451" s="35"/>
      <c r="G451" s="35"/>
      <c r="H451" s="34"/>
      <c r="I451" s="36"/>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c r="BF451" s="34"/>
      <c r="BG451" s="34"/>
      <c r="BH451" s="34"/>
      <c r="BI451" s="34"/>
      <c r="BJ451" s="137"/>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row>
    <row r="452" spans="1:82" ht="16.5" customHeight="1" x14ac:dyDescent="0.15">
      <c r="A452" s="35"/>
      <c r="B452" s="35"/>
      <c r="C452" s="35"/>
      <c r="D452" s="35"/>
      <c r="E452" s="35"/>
      <c r="F452" s="35"/>
      <c r="G452" s="35"/>
      <c r="H452" s="34"/>
      <c r="I452" s="36"/>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34"/>
      <c r="BH452" s="34"/>
      <c r="BI452" s="34"/>
      <c r="BJ452" s="137"/>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row>
    <row r="453" spans="1:82" ht="16.5" customHeight="1" x14ac:dyDescent="0.15">
      <c r="A453" s="35"/>
      <c r="B453" s="35"/>
      <c r="C453" s="35"/>
      <c r="D453" s="35"/>
      <c r="E453" s="35"/>
      <c r="F453" s="35"/>
      <c r="G453" s="35"/>
      <c r="H453" s="34"/>
      <c r="I453" s="36"/>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34"/>
      <c r="BH453" s="34"/>
      <c r="BI453" s="34"/>
      <c r="BJ453" s="137"/>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row>
    <row r="454" spans="1:82" ht="16.5" customHeight="1" x14ac:dyDescent="0.15">
      <c r="A454" s="35"/>
      <c r="B454" s="35"/>
      <c r="C454" s="35"/>
      <c r="D454" s="35"/>
      <c r="E454" s="35"/>
      <c r="F454" s="35"/>
      <c r="G454" s="35"/>
      <c r="H454" s="34"/>
      <c r="I454" s="36"/>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137"/>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row>
    <row r="455" spans="1:82" ht="16.5" customHeight="1" x14ac:dyDescent="0.15">
      <c r="A455" s="35"/>
      <c r="B455" s="35"/>
      <c r="C455" s="35"/>
      <c r="D455" s="35"/>
      <c r="E455" s="35"/>
      <c r="F455" s="35"/>
      <c r="G455" s="35"/>
      <c r="H455" s="34"/>
      <c r="I455" s="36"/>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34"/>
      <c r="BH455" s="34"/>
      <c r="BI455" s="34"/>
      <c r="BJ455" s="137"/>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row>
    <row r="456" spans="1:82" ht="16.5" customHeight="1" x14ac:dyDescent="0.15">
      <c r="A456" s="35"/>
      <c r="B456" s="35"/>
      <c r="C456" s="35"/>
      <c r="D456" s="35"/>
      <c r="E456" s="35"/>
      <c r="F456" s="35"/>
      <c r="G456" s="35"/>
      <c r="H456" s="34"/>
      <c r="I456" s="36"/>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137"/>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row>
    <row r="457" spans="1:82" ht="16.5" customHeight="1" x14ac:dyDescent="0.15">
      <c r="A457" s="35"/>
      <c r="B457" s="35"/>
      <c r="C457" s="35"/>
      <c r="D457" s="35"/>
      <c r="E457" s="35"/>
      <c r="F457" s="35"/>
      <c r="G457" s="35"/>
      <c r="H457" s="34"/>
      <c r="I457" s="36"/>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34"/>
      <c r="BH457" s="34"/>
      <c r="BI457" s="34"/>
      <c r="BJ457" s="137"/>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row>
    <row r="458" spans="1:82" ht="16.5" customHeight="1" x14ac:dyDescent="0.15">
      <c r="A458" s="35"/>
      <c r="B458" s="35"/>
      <c r="C458" s="35"/>
      <c r="D458" s="35"/>
      <c r="E458" s="35"/>
      <c r="F458" s="35"/>
      <c r="G458" s="35"/>
      <c r="H458" s="34"/>
      <c r="I458" s="36"/>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34"/>
      <c r="BH458" s="34"/>
      <c r="BI458" s="34"/>
      <c r="BJ458" s="137"/>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row>
    <row r="459" spans="1:82" ht="16.5" customHeight="1" x14ac:dyDescent="0.15">
      <c r="A459" s="35"/>
      <c r="B459" s="35"/>
      <c r="C459" s="35"/>
      <c r="D459" s="35"/>
      <c r="E459" s="35"/>
      <c r="F459" s="35"/>
      <c r="G459" s="35"/>
      <c r="H459" s="34"/>
      <c r="I459" s="36"/>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34"/>
      <c r="BH459" s="34"/>
      <c r="BI459" s="34"/>
      <c r="BJ459" s="137"/>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row>
    <row r="460" spans="1:82" ht="16.5" customHeight="1" x14ac:dyDescent="0.15">
      <c r="A460" s="35"/>
      <c r="B460" s="35"/>
      <c r="C460" s="35"/>
      <c r="D460" s="35"/>
      <c r="E460" s="35"/>
      <c r="F460" s="35"/>
      <c r="G460" s="35"/>
      <c r="H460" s="34"/>
      <c r="I460" s="36"/>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34"/>
      <c r="BH460" s="34"/>
      <c r="BI460" s="34"/>
      <c r="BJ460" s="137"/>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row>
    <row r="461" spans="1:82" ht="16.5" customHeight="1" x14ac:dyDescent="0.15">
      <c r="A461" s="35"/>
      <c r="B461" s="35"/>
      <c r="C461" s="35"/>
      <c r="D461" s="35"/>
      <c r="E461" s="35"/>
      <c r="F461" s="35"/>
      <c r="G461" s="35"/>
      <c r="H461" s="34"/>
      <c r="I461" s="36"/>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34"/>
      <c r="BH461" s="34"/>
      <c r="BI461" s="34"/>
      <c r="BJ461" s="137"/>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row>
    <row r="462" spans="1:82" ht="16.5" customHeight="1" x14ac:dyDescent="0.15">
      <c r="A462" s="35"/>
      <c r="B462" s="35"/>
      <c r="C462" s="35"/>
      <c r="D462" s="35"/>
      <c r="E462" s="35"/>
      <c r="F462" s="35"/>
      <c r="G462" s="35"/>
      <c r="H462" s="34"/>
      <c r="I462" s="36"/>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137"/>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row>
    <row r="463" spans="1:82" ht="16.5" customHeight="1" x14ac:dyDescent="0.15">
      <c r="A463" s="35"/>
      <c r="B463" s="35"/>
      <c r="C463" s="35"/>
      <c r="D463" s="35"/>
      <c r="E463" s="35"/>
      <c r="F463" s="35"/>
      <c r="G463" s="35"/>
      <c r="H463" s="34"/>
      <c r="I463" s="36"/>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137"/>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row>
    <row r="464" spans="1:82" ht="16.5" customHeight="1" x14ac:dyDescent="0.15">
      <c r="A464" s="35"/>
      <c r="B464" s="35"/>
      <c r="C464" s="35"/>
      <c r="D464" s="35"/>
      <c r="E464" s="35"/>
      <c r="F464" s="35"/>
      <c r="G464" s="35"/>
      <c r="H464" s="34"/>
      <c r="I464" s="36"/>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34"/>
      <c r="BH464" s="34"/>
      <c r="BI464" s="34"/>
      <c r="BJ464" s="137"/>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row>
    <row r="465" spans="1:82" ht="16.5" customHeight="1" x14ac:dyDescent="0.15">
      <c r="A465" s="35"/>
      <c r="B465" s="35"/>
      <c r="C465" s="35"/>
      <c r="D465" s="35"/>
      <c r="E465" s="35"/>
      <c r="F465" s="35"/>
      <c r="G465" s="35"/>
      <c r="H465" s="34"/>
      <c r="I465" s="36"/>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34"/>
      <c r="BH465" s="34"/>
      <c r="BI465" s="34"/>
      <c r="BJ465" s="137"/>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row>
    <row r="466" spans="1:82" ht="16.5" customHeight="1" x14ac:dyDescent="0.15">
      <c r="A466" s="35"/>
      <c r="B466" s="35"/>
      <c r="C466" s="35"/>
      <c r="D466" s="35"/>
      <c r="E466" s="35"/>
      <c r="F466" s="35"/>
      <c r="G466" s="35"/>
      <c r="H466" s="34"/>
      <c r="I466" s="36"/>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137"/>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row>
    <row r="467" spans="1:82" ht="16.5" customHeight="1" x14ac:dyDescent="0.15">
      <c r="A467" s="35"/>
      <c r="B467" s="35"/>
      <c r="C467" s="35"/>
      <c r="D467" s="35"/>
      <c r="E467" s="35"/>
      <c r="F467" s="35"/>
      <c r="G467" s="35"/>
      <c r="H467" s="34"/>
      <c r="I467" s="36"/>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34"/>
      <c r="BH467" s="34"/>
      <c r="BI467" s="34"/>
      <c r="BJ467" s="137"/>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row>
    <row r="468" spans="1:82" ht="16.5" customHeight="1" x14ac:dyDescent="0.15">
      <c r="A468" s="35"/>
      <c r="B468" s="35"/>
      <c r="C468" s="35"/>
      <c r="D468" s="35"/>
      <c r="E468" s="35"/>
      <c r="F468" s="35"/>
      <c r="G468" s="35"/>
      <c r="H468" s="34"/>
      <c r="I468" s="36"/>
      <c r="J468" s="34"/>
      <c r="K468" s="34"/>
      <c r="L468" s="34"/>
      <c r="M468" s="34"/>
      <c r="N468" s="34"/>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34"/>
      <c r="BH468" s="34"/>
      <c r="BI468" s="34"/>
      <c r="BJ468" s="137"/>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row>
    <row r="469" spans="1:82" ht="16.5" customHeight="1" x14ac:dyDescent="0.15">
      <c r="A469" s="35"/>
      <c r="B469" s="35"/>
      <c r="C469" s="35"/>
      <c r="D469" s="35"/>
      <c r="E469" s="35"/>
      <c r="F469" s="35"/>
      <c r="G469" s="35"/>
      <c r="H469" s="34"/>
      <c r="I469" s="36"/>
      <c r="J469" s="34"/>
      <c r="K469" s="34"/>
      <c r="L469" s="34"/>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34"/>
      <c r="BH469" s="34"/>
      <c r="BI469" s="34"/>
      <c r="BJ469" s="137"/>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row>
    <row r="470" spans="1:82" ht="16.5" customHeight="1" x14ac:dyDescent="0.15">
      <c r="A470" s="35"/>
      <c r="B470" s="35"/>
      <c r="C470" s="35"/>
      <c r="D470" s="35"/>
      <c r="E470" s="35"/>
      <c r="F470" s="35"/>
      <c r="G470" s="35"/>
      <c r="H470" s="34"/>
      <c r="I470" s="36"/>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c r="BF470" s="34"/>
      <c r="BG470" s="34"/>
      <c r="BH470" s="34"/>
      <c r="BI470" s="34"/>
      <c r="BJ470" s="137"/>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row>
    <row r="471" spans="1:82" ht="16.5" customHeight="1" x14ac:dyDescent="0.15">
      <c r="A471" s="35"/>
      <c r="B471" s="35"/>
      <c r="C471" s="35"/>
      <c r="D471" s="35"/>
      <c r="E471" s="35"/>
      <c r="F471" s="35"/>
      <c r="G471" s="35"/>
      <c r="H471" s="34"/>
      <c r="I471" s="36"/>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c r="BF471" s="34"/>
      <c r="BG471" s="34"/>
      <c r="BH471" s="34"/>
      <c r="BI471" s="34"/>
      <c r="BJ471" s="137"/>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row>
    <row r="472" spans="1:82" ht="16.5" customHeight="1" x14ac:dyDescent="0.15">
      <c r="A472" s="35"/>
      <c r="B472" s="35"/>
      <c r="C472" s="35"/>
      <c r="D472" s="35"/>
      <c r="E472" s="35"/>
      <c r="F472" s="35"/>
      <c r="G472" s="35"/>
      <c r="H472" s="34"/>
      <c r="I472" s="36"/>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c r="BF472" s="34"/>
      <c r="BG472" s="34"/>
      <c r="BH472" s="34"/>
      <c r="BI472" s="34"/>
      <c r="BJ472" s="137"/>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row>
    <row r="473" spans="1:82" ht="16.5" customHeight="1" x14ac:dyDescent="0.15">
      <c r="A473" s="35"/>
      <c r="B473" s="35"/>
      <c r="C473" s="35"/>
      <c r="D473" s="35"/>
      <c r="E473" s="35"/>
      <c r="F473" s="35"/>
      <c r="G473" s="35"/>
      <c r="H473" s="34"/>
      <c r="I473" s="36"/>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c r="BF473" s="34"/>
      <c r="BG473" s="34"/>
      <c r="BH473" s="34"/>
      <c r="BI473" s="34"/>
      <c r="BJ473" s="137"/>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row>
    <row r="474" spans="1:82" ht="16.5" customHeight="1" x14ac:dyDescent="0.15">
      <c r="A474" s="35"/>
      <c r="B474" s="35"/>
      <c r="C474" s="35"/>
      <c r="D474" s="35"/>
      <c r="E474" s="35"/>
      <c r="F474" s="35"/>
      <c r="G474" s="35"/>
      <c r="H474" s="34"/>
      <c r="I474" s="36"/>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34"/>
      <c r="BH474" s="34"/>
      <c r="BI474" s="34"/>
      <c r="BJ474" s="137"/>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row>
    <row r="475" spans="1:82" ht="16.5" customHeight="1" x14ac:dyDescent="0.15">
      <c r="A475" s="35"/>
      <c r="B475" s="35"/>
      <c r="C475" s="35"/>
      <c r="D475" s="35"/>
      <c r="E475" s="35"/>
      <c r="F475" s="35"/>
      <c r="G475" s="35"/>
      <c r="H475" s="34"/>
      <c r="I475" s="36"/>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34"/>
      <c r="BH475" s="34"/>
      <c r="BI475" s="34"/>
      <c r="BJ475" s="137"/>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row>
    <row r="476" spans="1:82" ht="16.5" customHeight="1" x14ac:dyDescent="0.15">
      <c r="A476" s="35"/>
      <c r="B476" s="35"/>
      <c r="C476" s="35"/>
      <c r="D476" s="35"/>
      <c r="E476" s="35"/>
      <c r="F476" s="35"/>
      <c r="G476" s="35"/>
      <c r="H476" s="34"/>
      <c r="I476" s="36"/>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137"/>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row>
    <row r="477" spans="1:82" ht="16.5" customHeight="1" x14ac:dyDescent="0.15">
      <c r="A477" s="35"/>
      <c r="B477" s="35"/>
      <c r="C477" s="35"/>
      <c r="D477" s="35"/>
      <c r="E477" s="35"/>
      <c r="F477" s="35"/>
      <c r="G477" s="35"/>
      <c r="H477" s="34"/>
      <c r="I477" s="36"/>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137"/>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row>
    <row r="478" spans="1:82" ht="16.5" customHeight="1" x14ac:dyDescent="0.15">
      <c r="A478" s="35"/>
      <c r="B478" s="35"/>
      <c r="C478" s="35"/>
      <c r="D478" s="35"/>
      <c r="E478" s="35"/>
      <c r="F478" s="35"/>
      <c r="G478" s="35"/>
      <c r="H478" s="34"/>
      <c r="I478" s="36"/>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34"/>
      <c r="BH478" s="34"/>
      <c r="BI478" s="34"/>
      <c r="BJ478" s="137"/>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row>
    <row r="479" spans="1:82" ht="16.5" customHeight="1" x14ac:dyDescent="0.15">
      <c r="A479" s="35"/>
      <c r="B479" s="35"/>
      <c r="C479" s="35"/>
      <c r="D479" s="35"/>
      <c r="E479" s="35"/>
      <c r="F479" s="35"/>
      <c r="G479" s="35"/>
      <c r="H479" s="34"/>
      <c r="I479" s="36"/>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137"/>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row>
    <row r="480" spans="1:82" ht="16.5" customHeight="1" x14ac:dyDescent="0.15">
      <c r="A480" s="35"/>
      <c r="B480" s="35"/>
      <c r="C480" s="35"/>
      <c r="D480" s="35"/>
      <c r="E480" s="35"/>
      <c r="F480" s="35"/>
      <c r="G480" s="35"/>
      <c r="H480" s="34"/>
      <c r="I480" s="36"/>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137"/>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row>
    <row r="481" spans="1:82" ht="16.5" customHeight="1" x14ac:dyDescent="0.15">
      <c r="A481" s="35"/>
      <c r="B481" s="35"/>
      <c r="C481" s="35"/>
      <c r="D481" s="35"/>
      <c r="E481" s="35"/>
      <c r="F481" s="35"/>
      <c r="G481" s="35"/>
      <c r="H481" s="34"/>
      <c r="I481" s="36"/>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137"/>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row>
    <row r="482" spans="1:82" ht="16.5" customHeight="1" x14ac:dyDescent="0.15">
      <c r="A482" s="35"/>
      <c r="B482" s="35"/>
      <c r="C482" s="35"/>
      <c r="D482" s="35"/>
      <c r="E482" s="35"/>
      <c r="F482" s="35"/>
      <c r="G482" s="35"/>
      <c r="H482" s="34"/>
      <c r="I482" s="36"/>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137"/>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row>
    <row r="483" spans="1:82" ht="16.5" customHeight="1" x14ac:dyDescent="0.15">
      <c r="A483" s="35"/>
      <c r="B483" s="35"/>
      <c r="C483" s="35"/>
      <c r="D483" s="35"/>
      <c r="E483" s="35"/>
      <c r="F483" s="35"/>
      <c r="G483" s="35"/>
      <c r="H483" s="34"/>
      <c r="I483" s="36"/>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137"/>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row>
    <row r="484" spans="1:82" ht="16.5" customHeight="1" x14ac:dyDescent="0.15">
      <c r="A484" s="35"/>
      <c r="B484" s="35"/>
      <c r="C484" s="35"/>
      <c r="D484" s="35"/>
      <c r="E484" s="35"/>
      <c r="F484" s="35"/>
      <c r="G484" s="35"/>
      <c r="H484" s="34"/>
      <c r="I484" s="36"/>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137"/>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row>
    <row r="485" spans="1:82" ht="16.5" customHeight="1" x14ac:dyDescent="0.15">
      <c r="A485" s="35"/>
      <c r="B485" s="35"/>
      <c r="C485" s="35"/>
      <c r="D485" s="35"/>
      <c r="E485" s="35"/>
      <c r="F485" s="35"/>
      <c r="G485" s="35"/>
      <c r="H485" s="34"/>
      <c r="I485" s="36"/>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137"/>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row>
    <row r="486" spans="1:82" ht="16.5" customHeight="1" x14ac:dyDescent="0.15">
      <c r="A486" s="35"/>
      <c r="B486" s="35"/>
      <c r="C486" s="35"/>
      <c r="D486" s="35"/>
      <c r="E486" s="35"/>
      <c r="F486" s="35"/>
      <c r="G486" s="35"/>
      <c r="H486" s="34"/>
      <c r="I486" s="36"/>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137"/>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row>
    <row r="487" spans="1:82" ht="16.5" customHeight="1" x14ac:dyDescent="0.15">
      <c r="A487" s="35"/>
      <c r="B487" s="35"/>
      <c r="C487" s="35"/>
      <c r="D487" s="35"/>
      <c r="E487" s="35"/>
      <c r="F487" s="35"/>
      <c r="G487" s="35"/>
      <c r="H487" s="34"/>
      <c r="I487" s="36"/>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137"/>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row>
    <row r="488" spans="1:82" ht="16.5" customHeight="1" x14ac:dyDescent="0.15">
      <c r="A488" s="35"/>
      <c r="B488" s="35"/>
      <c r="C488" s="35"/>
      <c r="D488" s="35"/>
      <c r="E488" s="35"/>
      <c r="F488" s="35"/>
      <c r="G488" s="35"/>
      <c r="H488" s="34"/>
      <c r="I488" s="36"/>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137"/>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row>
    <row r="489" spans="1:82" ht="16.5" customHeight="1" x14ac:dyDescent="0.15">
      <c r="A489" s="35"/>
      <c r="B489" s="35"/>
      <c r="C489" s="35"/>
      <c r="D489" s="35"/>
      <c r="E489" s="35"/>
      <c r="F489" s="35"/>
      <c r="G489" s="35"/>
      <c r="H489" s="34"/>
      <c r="I489" s="36"/>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137"/>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row>
    <row r="490" spans="1:82" ht="16.5" customHeight="1" x14ac:dyDescent="0.15">
      <c r="A490" s="35"/>
      <c r="B490" s="35"/>
      <c r="C490" s="35"/>
      <c r="D490" s="35"/>
      <c r="E490" s="35"/>
      <c r="F490" s="35"/>
      <c r="G490" s="35"/>
      <c r="H490" s="34"/>
      <c r="I490" s="36"/>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137"/>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row>
    <row r="491" spans="1:82" ht="16.5" customHeight="1" x14ac:dyDescent="0.15">
      <c r="A491" s="35"/>
      <c r="B491" s="35"/>
      <c r="C491" s="35"/>
      <c r="D491" s="35"/>
      <c r="E491" s="35"/>
      <c r="F491" s="35"/>
      <c r="G491" s="35"/>
      <c r="H491" s="34"/>
      <c r="I491" s="36"/>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137"/>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row>
    <row r="492" spans="1:82" ht="16.5" customHeight="1" x14ac:dyDescent="0.15">
      <c r="A492" s="35"/>
      <c r="B492" s="35"/>
      <c r="C492" s="35"/>
      <c r="D492" s="35"/>
      <c r="E492" s="35"/>
      <c r="F492" s="35"/>
      <c r="G492" s="35"/>
      <c r="H492" s="34"/>
      <c r="I492" s="36"/>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137"/>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row>
    <row r="493" spans="1:82" ht="16.5" customHeight="1" x14ac:dyDescent="0.15">
      <c r="A493" s="35"/>
      <c r="B493" s="35"/>
      <c r="C493" s="35"/>
      <c r="D493" s="35"/>
      <c r="E493" s="35"/>
      <c r="F493" s="35"/>
      <c r="G493" s="35"/>
      <c r="H493" s="34"/>
      <c r="I493" s="36"/>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137"/>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row>
    <row r="494" spans="1:82" ht="16.5" customHeight="1" x14ac:dyDescent="0.15">
      <c r="A494" s="35"/>
      <c r="B494" s="35"/>
      <c r="C494" s="35"/>
      <c r="D494" s="35"/>
      <c r="E494" s="35"/>
      <c r="F494" s="35"/>
      <c r="G494" s="35"/>
      <c r="H494" s="34"/>
      <c r="I494" s="36"/>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137"/>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row>
    <row r="495" spans="1:82" ht="16.5" customHeight="1" x14ac:dyDescent="0.15">
      <c r="A495" s="35"/>
      <c r="B495" s="35"/>
      <c r="C495" s="35"/>
      <c r="D495" s="35"/>
      <c r="E495" s="35"/>
      <c r="F495" s="35"/>
      <c r="G495" s="35"/>
      <c r="H495" s="34"/>
      <c r="I495" s="36"/>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137"/>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row>
    <row r="496" spans="1:82" ht="16.5" customHeight="1" x14ac:dyDescent="0.15">
      <c r="A496" s="35"/>
      <c r="B496" s="35"/>
      <c r="C496" s="35"/>
      <c r="D496" s="35"/>
      <c r="E496" s="35"/>
      <c r="F496" s="35"/>
      <c r="G496" s="35"/>
      <c r="H496" s="34"/>
      <c r="I496" s="36"/>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137"/>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row>
    <row r="497" spans="1:82" ht="16.5" customHeight="1" x14ac:dyDescent="0.15">
      <c r="A497" s="35"/>
      <c r="B497" s="35"/>
      <c r="C497" s="35"/>
      <c r="D497" s="35"/>
      <c r="E497" s="35"/>
      <c r="F497" s="35"/>
      <c r="G497" s="35"/>
      <c r="H497" s="34"/>
      <c r="I497" s="36"/>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137"/>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row>
    <row r="498" spans="1:82" ht="16.5" customHeight="1" x14ac:dyDescent="0.15">
      <c r="A498" s="35"/>
      <c r="B498" s="35"/>
      <c r="C498" s="35"/>
      <c r="D498" s="35"/>
      <c r="E498" s="35"/>
      <c r="F498" s="35"/>
      <c r="G498" s="35"/>
      <c r="H498" s="34"/>
      <c r="I498" s="36"/>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137"/>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row>
    <row r="499" spans="1:82" ht="16.5" customHeight="1" x14ac:dyDescent="0.15">
      <c r="A499" s="35"/>
      <c r="B499" s="35"/>
      <c r="C499" s="35"/>
      <c r="D499" s="35"/>
      <c r="E499" s="35"/>
      <c r="F499" s="35"/>
      <c r="G499" s="35"/>
      <c r="H499" s="34"/>
      <c r="I499" s="36"/>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137"/>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row>
    <row r="500" spans="1:82" ht="16.5" customHeight="1" x14ac:dyDescent="0.15">
      <c r="A500" s="35"/>
      <c r="B500" s="35"/>
      <c r="C500" s="35"/>
      <c r="D500" s="35"/>
      <c r="E500" s="35"/>
      <c r="F500" s="35"/>
      <c r="G500" s="35"/>
      <c r="H500" s="34"/>
      <c r="I500" s="36"/>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137"/>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row>
    <row r="501" spans="1:82" ht="16.5" customHeight="1" x14ac:dyDescent="0.15">
      <c r="A501" s="35"/>
      <c r="B501" s="35"/>
      <c r="C501" s="35"/>
      <c r="D501" s="35"/>
      <c r="E501" s="35"/>
      <c r="F501" s="35"/>
      <c r="G501" s="35"/>
      <c r="H501" s="34"/>
      <c r="I501" s="36"/>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137"/>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row>
    <row r="502" spans="1:82" ht="16.5" customHeight="1" x14ac:dyDescent="0.15">
      <c r="A502" s="35"/>
      <c r="B502" s="35"/>
      <c r="C502" s="35"/>
      <c r="D502" s="35"/>
      <c r="E502" s="35"/>
      <c r="F502" s="35"/>
      <c r="G502" s="35"/>
      <c r="H502" s="34"/>
      <c r="I502" s="36"/>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137"/>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row>
    <row r="503" spans="1:82" ht="16.5" customHeight="1" x14ac:dyDescent="0.15">
      <c r="A503" s="35"/>
      <c r="B503" s="35"/>
      <c r="C503" s="35"/>
      <c r="D503" s="35"/>
      <c r="E503" s="35"/>
      <c r="F503" s="35"/>
      <c r="G503" s="35"/>
      <c r="H503" s="34"/>
      <c r="I503" s="36"/>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34"/>
      <c r="BH503" s="34"/>
      <c r="BI503" s="34"/>
      <c r="BJ503" s="137"/>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row>
    <row r="504" spans="1:82" ht="16.5" customHeight="1" x14ac:dyDescent="0.15">
      <c r="A504" s="35"/>
      <c r="B504" s="35"/>
      <c r="C504" s="35"/>
      <c r="D504" s="35"/>
      <c r="E504" s="35"/>
      <c r="F504" s="35"/>
      <c r="G504" s="35"/>
      <c r="H504" s="34"/>
      <c r="I504" s="36"/>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137"/>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row>
    <row r="505" spans="1:82" ht="16.5" customHeight="1" x14ac:dyDescent="0.15">
      <c r="A505" s="35"/>
      <c r="B505" s="35"/>
      <c r="C505" s="35"/>
      <c r="D505" s="35"/>
      <c r="E505" s="35"/>
      <c r="F505" s="35"/>
      <c r="G505" s="35"/>
      <c r="H505" s="34"/>
      <c r="I505" s="36"/>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137"/>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row>
    <row r="506" spans="1:82" ht="16.5" customHeight="1" x14ac:dyDescent="0.15">
      <c r="A506" s="35"/>
      <c r="B506" s="35"/>
      <c r="C506" s="35"/>
      <c r="D506" s="35"/>
      <c r="E506" s="35"/>
      <c r="F506" s="35"/>
      <c r="G506" s="35"/>
      <c r="H506" s="34"/>
      <c r="I506" s="36"/>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137"/>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row>
    <row r="507" spans="1:82" ht="16.5" customHeight="1" x14ac:dyDescent="0.15">
      <c r="A507" s="35"/>
      <c r="B507" s="35"/>
      <c r="C507" s="35"/>
      <c r="D507" s="35"/>
      <c r="E507" s="35"/>
      <c r="F507" s="35"/>
      <c r="G507" s="35"/>
      <c r="H507" s="34"/>
      <c r="I507" s="36"/>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137"/>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row>
    <row r="508" spans="1:82" ht="16.5" customHeight="1" x14ac:dyDescent="0.15">
      <c r="A508" s="35"/>
      <c r="B508" s="35"/>
      <c r="C508" s="35"/>
      <c r="D508" s="35"/>
      <c r="E508" s="35"/>
      <c r="F508" s="35"/>
      <c r="G508" s="35"/>
      <c r="H508" s="34"/>
      <c r="I508" s="36"/>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137"/>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row>
    <row r="509" spans="1:82" ht="16.5" customHeight="1" x14ac:dyDescent="0.15">
      <c r="A509" s="35"/>
      <c r="B509" s="35"/>
      <c r="C509" s="35"/>
      <c r="D509" s="35"/>
      <c r="E509" s="35"/>
      <c r="F509" s="35"/>
      <c r="G509" s="35"/>
      <c r="H509" s="34"/>
      <c r="I509" s="36"/>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137"/>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row>
    <row r="510" spans="1:82" ht="16.5" customHeight="1" x14ac:dyDescent="0.15">
      <c r="A510" s="35"/>
      <c r="B510" s="35"/>
      <c r="C510" s="35"/>
      <c r="D510" s="35"/>
      <c r="E510" s="35"/>
      <c r="F510" s="35"/>
      <c r="G510" s="35"/>
      <c r="H510" s="34"/>
      <c r="I510" s="36"/>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137"/>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row>
    <row r="511" spans="1:82" ht="16.5" customHeight="1" x14ac:dyDescent="0.15">
      <c r="A511" s="35"/>
      <c r="B511" s="35"/>
      <c r="C511" s="35"/>
      <c r="D511" s="35"/>
      <c r="E511" s="35"/>
      <c r="F511" s="35"/>
      <c r="G511" s="35"/>
      <c r="H511" s="34"/>
      <c r="I511" s="36"/>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137"/>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row>
    <row r="512" spans="1:82" ht="16.5" customHeight="1" x14ac:dyDescent="0.15">
      <c r="A512" s="35"/>
      <c r="B512" s="35"/>
      <c r="C512" s="35"/>
      <c r="D512" s="35"/>
      <c r="E512" s="35"/>
      <c r="F512" s="35"/>
      <c r="G512" s="35"/>
      <c r="H512" s="34"/>
      <c r="I512" s="36"/>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137"/>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row>
    <row r="513" spans="1:82" ht="16.5" customHeight="1" x14ac:dyDescent="0.15">
      <c r="A513" s="35"/>
      <c r="B513" s="35"/>
      <c r="C513" s="35"/>
      <c r="D513" s="35"/>
      <c r="E513" s="35"/>
      <c r="F513" s="35"/>
      <c r="G513" s="35"/>
      <c r="H513" s="34"/>
      <c r="I513" s="36"/>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137"/>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row>
    <row r="514" spans="1:82" ht="16.5" customHeight="1" x14ac:dyDescent="0.15">
      <c r="A514" s="35"/>
      <c r="B514" s="35"/>
      <c r="C514" s="35"/>
      <c r="D514" s="35"/>
      <c r="E514" s="35"/>
      <c r="F514" s="35"/>
      <c r="G514" s="35"/>
      <c r="H514" s="34"/>
      <c r="I514" s="36"/>
      <c r="J514" s="34"/>
      <c r="K514" s="34"/>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34"/>
      <c r="BH514" s="34"/>
      <c r="BI514" s="34"/>
      <c r="BJ514" s="137"/>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row>
    <row r="515" spans="1:82" ht="16.5" customHeight="1" x14ac:dyDescent="0.15">
      <c r="A515" s="35"/>
      <c r="B515" s="35"/>
      <c r="C515" s="35"/>
      <c r="D515" s="35"/>
      <c r="E515" s="35"/>
      <c r="F515" s="35"/>
      <c r="G515" s="35"/>
      <c r="H515" s="34"/>
      <c r="I515" s="36"/>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34"/>
      <c r="BH515" s="34"/>
      <c r="BI515" s="34"/>
      <c r="BJ515" s="137"/>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row>
    <row r="516" spans="1:82" ht="16.5" customHeight="1" x14ac:dyDescent="0.15">
      <c r="A516" s="35"/>
      <c r="B516" s="35"/>
      <c r="C516" s="35"/>
      <c r="D516" s="35"/>
      <c r="E516" s="35"/>
      <c r="F516" s="35"/>
      <c r="G516" s="35"/>
      <c r="H516" s="34"/>
      <c r="I516" s="36"/>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137"/>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row>
    <row r="517" spans="1:82" ht="16.5" customHeight="1" x14ac:dyDescent="0.15">
      <c r="A517" s="35"/>
      <c r="B517" s="35"/>
      <c r="C517" s="35"/>
      <c r="D517" s="35"/>
      <c r="E517" s="35"/>
      <c r="F517" s="35"/>
      <c r="G517" s="35"/>
      <c r="H517" s="34"/>
      <c r="I517" s="36"/>
      <c r="J517" s="34"/>
      <c r="K517" s="34"/>
      <c r="L517" s="34"/>
      <c r="M517" s="34"/>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34"/>
      <c r="BH517" s="34"/>
      <c r="BI517" s="34"/>
      <c r="BJ517" s="137"/>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row>
    <row r="518" spans="1:82" ht="16.5" customHeight="1" x14ac:dyDescent="0.15">
      <c r="A518" s="35"/>
      <c r="B518" s="35"/>
      <c r="C518" s="35"/>
      <c r="D518" s="35"/>
      <c r="E518" s="35"/>
      <c r="F518" s="35"/>
      <c r="G518" s="35"/>
      <c r="H518" s="34"/>
      <c r="I518" s="36"/>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34"/>
      <c r="BH518" s="34"/>
      <c r="BI518" s="34"/>
      <c r="BJ518" s="137"/>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row>
    <row r="519" spans="1:82" ht="16.5" customHeight="1" x14ac:dyDescent="0.15">
      <c r="A519" s="35"/>
      <c r="B519" s="35"/>
      <c r="C519" s="35"/>
      <c r="D519" s="35"/>
      <c r="E519" s="35"/>
      <c r="F519" s="35"/>
      <c r="G519" s="35"/>
      <c r="H519" s="34"/>
      <c r="I519" s="36"/>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34"/>
      <c r="BH519" s="34"/>
      <c r="BI519" s="34"/>
      <c r="BJ519" s="137"/>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row>
    <row r="520" spans="1:82" ht="16.5" customHeight="1" x14ac:dyDescent="0.15">
      <c r="A520" s="35"/>
      <c r="B520" s="35"/>
      <c r="C520" s="35"/>
      <c r="D520" s="35"/>
      <c r="E520" s="35"/>
      <c r="F520" s="35"/>
      <c r="G520" s="35"/>
      <c r="H520" s="34"/>
      <c r="I520" s="36"/>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34"/>
      <c r="BH520" s="34"/>
      <c r="BI520" s="34"/>
      <c r="BJ520" s="137"/>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row>
    <row r="521" spans="1:82" ht="16.5" customHeight="1" x14ac:dyDescent="0.15">
      <c r="A521" s="35"/>
      <c r="B521" s="35"/>
      <c r="C521" s="35"/>
      <c r="D521" s="35"/>
      <c r="E521" s="35"/>
      <c r="F521" s="35"/>
      <c r="G521" s="35"/>
      <c r="H521" s="34"/>
      <c r="I521" s="36"/>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137"/>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row>
    <row r="522" spans="1:82" ht="16.5" customHeight="1" x14ac:dyDescent="0.15">
      <c r="A522" s="35"/>
      <c r="B522" s="35"/>
      <c r="C522" s="35"/>
      <c r="D522" s="35"/>
      <c r="E522" s="35"/>
      <c r="F522" s="35"/>
      <c r="G522" s="35"/>
      <c r="H522" s="34"/>
      <c r="I522" s="36"/>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34"/>
      <c r="BH522" s="34"/>
      <c r="BI522" s="34"/>
      <c r="BJ522" s="137"/>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row>
    <row r="523" spans="1:82" ht="16.5" customHeight="1" x14ac:dyDescent="0.15">
      <c r="A523" s="35"/>
      <c r="B523" s="35"/>
      <c r="C523" s="35"/>
      <c r="D523" s="35"/>
      <c r="E523" s="35"/>
      <c r="F523" s="35"/>
      <c r="G523" s="35"/>
      <c r="H523" s="34"/>
      <c r="I523" s="36"/>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34"/>
      <c r="BH523" s="34"/>
      <c r="BI523" s="34"/>
      <c r="BJ523" s="137"/>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row>
    <row r="524" spans="1:82" ht="16.5" customHeight="1" x14ac:dyDescent="0.15">
      <c r="A524" s="35"/>
      <c r="B524" s="35"/>
      <c r="C524" s="35"/>
      <c r="D524" s="35"/>
      <c r="E524" s="35"/>
      <c r="F524" s="35"/>
      <c r="G524" s="35"/>
      <c r="H524" s="34"/>
      <c r="I524" s="36"/>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34"/>
      <c r="BH524" s="34"/>
      <c r="BI524" s="34"/>
      <c r="BJ524" s="137"/>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row>
    <row r="525" spans="1:82" ht="16.5" customHeight="1" x14ac:dyDescent="0.15">
      <c r="A525" s="35"/>
      <c r="B525" s="35"/>
      <c r="C525" s="35"/>
      <c r="D525" s="35"/>
      <c r="E525" s="35"/>
      <c r="F525" s="35"/>
      <c r="G525" s="35"/>
      <c r="H525" s="34"/>
      <c r="I525" s="36"/>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34"/>
      <c r="BH525" s="34"/>
      <c r="BI525" s="34"/>
      <c r="BJ525" s="137"/>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row>
    <row r="526" spans="1:82" ht="16.5" customHeight="1" x14ac:dyDescent="0.15">
      <c r="A526" s="35"/>
      <c r="B526" s="35"/>
      <c r="C526" s="35"/>
      <c r="D526" s="35"/>
      <c r="E526" s="35"/>
      <c r="F526" s="35"/>
      <c r="G526" s="35"/>
      <c r="H526" s="34"/>
      <c r="I526" s="36"/>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137"/>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row>
    <row r="527" spans="1:82" ht="16.5" customHeight="1" x14ac:dyDescent="0.15">
      <c r="A527" s="35"/>
      <c r="B527" s="35"/>
      <c r="C527" s="35"/>
      <c r="D527" s="35"/>
      <c r="E527" s="35"/>
      <c r="F527" s="35"/>
      <c r="G527" s="35"/>
      <c r="H527" s="34"/>
      <c r="I527" s="36"/>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34"/>
      <c r="BH527" s="34"/>
      <c r="BI527" s="34"/>
      <c r="BJ527" s="137"/>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row>
    <row r="528" spans="1:82" ht="16.5" customHeight="1" x14ac:dyDescent="0.15">
      <c r="A528" s="35"/>
      <c r="B528" s="35"/>
      <c r="C528" s="35"/>
      <c r="D528" s="35"/>
      <c r="E528" s="35"/>
      <c r="F528" s="35"/>
      <c r="G528" s="35"/>
      <c r="H528" s="34"/>
      <c r="I528" s="36"/>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34"/>
      <c r="BH528" s="34"/>
      <c r="BI528" s="34"/>
      <c r="BJ528" s="137"/>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row>
    <row r="529" spans="1:82" ht="16.5" customHeight="1" x14ac:dyDescent="0.15">
      <c r="A529" s="35"/>
      <c r="B529" s="35"/>
      <c r="C529" s="35"/>
      <c r="D529" s="35"/>
      <c r="E529" s="35"/>
      <c r="F529" s="35"/>
      <c r="G529" s="35"/>
      <c r="H529" s="34"/>
      <c r="I529" s="36"/>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137"/>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row>
    <row r="530" spans="1:82" ht="16.5" customHeight="1" x14ac:dyDescent="0.15">
      <c r="A530" s="35"/>
      <c r="B530" s="35"/>
      <c r="C530" s="35"/>
      <c r="D530" s="35"/>
      <c r="E530" s="35"/>
      <c r="F530" s="35"/>
      <c r="G530" s="35"/>
      <c r="H530" s="34"/>
      <c r="I530" s="36"/>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34"/>
      <c r="BH530" s="34"/>
      <c r="BI530" s="34"/>
      <c r="BJ530" s="137"/>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row>
    <row r="531" spans="1:82" ht="16.5" customHeight="1" x14ac:dyDescent="0.15">
      <c r="A531" s="35"/>
      <c r="B531" s="35"/>
      <c r="C531" s="35"/>
      <c r="D531" s="35"/>
      <c r="E531" s="35"/>
      <c r="F531" s="35"/>
      <c r="G531" s="35"/>
      <c r="H531" s="34"/>
      <c r="I531" s="36"/>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34"/>
      <c r="BH531" s="34"/>
      <c r="BI531" s="34"/>
      <c r="BJ531" s="137"/>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row>
    <row r="532" spans="1:82" ht="16.5" customHeight="1" x14ac:dyDescent="0.15">
      <c r="A532" s="35"/>
      <c r="B532" s="35"/>
      <c r="C532" s="35"/>
      <c r="D532" s="35"/>
      <c r="E532" s="35"/>
      <c r="F532" s="35"/>
      <c r="G532" s="35"/>
      <c r="H532" s="34"/>
      <c r="I532" s="36"/>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c r="BF532" s="34"/>
      <c r="BG532" s="34"/>
      <c r="BH532" s="34"/>
      <c r="BI532" s="34"/>
      <c r="BJ532" s="137"/>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row>
    <row r="533" spans="1:82" ht="16.5" customHeight="1" x14ac:dyDescent="0.15">
      <c r="A533" s="35"/>
      <c r="B533" s="35"/>
      <c r="C533" s="35"/>
      <c r="D533" s="35"/>
      <c r="E533" s="35"/>
      <c r="F533" s="35"/>
      <c r="G533" s="35"/>
      <c r="H533" s="34"/>
      <c r="I533" s="36"/>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c r="BF533" s="34"/>
      <c r="BG533" s="34"/>
      <c r="BH533" s="34"/>
      <c r="BI533" s="34"/>
      <c r="BJ533" s="137"/>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row>
    <row r="534" spans="1:82" ht="16.5" customHeight="1" x14ac:dyDescent="0.15">
      <c r="A534" s="35"/>
      <c r="B534" s="35"/>
      <c r="C534" s="35"/>
      <c r="D534" s="35"/>
      <c r="E534" s="35"/>
      <c r="F534" s="35"/>
      <c r="G534" s="35"/>
      <c r="H534" s="34"/>
      <c r="I534" s="36"/>
      <c r="J534" s="34"/>
      <c r="K534" s="34"/>
      <c r="L534" s="34"/>
      <c r="M534" s="34"/>
      <c r="N534" s="34"/>
      <c r="O534" s="34"/>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137"/>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row>
    <row r="535" spans="1:82" ht="16.5" customHeight="1" x14ac:dyDescent="0.15">
      <c r="A535" s="35"/>
      <c r="B535" s="35"/>
      <c r="C535" s="35"/>
      <c r="D535" s="35"/>
      <c r="E535" s="35"/>
      <c r="F535" s="35"/>
      <c r="G535" s="35"/>
      <c r="H535" s="34"/>
      <c r="I535" s="36"/>
      <c r="J535" s="34"/>
      <c r="K535" s="34"/>
      <c r="L535" s="34"/>
      <c r="M535" s="34"/>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137"/>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row>
    <row r="536" spans="1:82" ht="16.5" customHeight="1" x14ac:dyDescent="0.15">
      <c r="A536" s="35"/>
      <c r="B536" s="35"/>
      <c r="C536" s="35"/>
      <c r="D536" s="35"/>
      <c r="E536" s="35"/>
      <c r="F536" s="35"/>
      <c r="G536" s="35"/>
      <c r="H536" s="34"/>
      <c r="I536" s="36"/>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137"/>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row>
    <row r="537" spans="1:82" ht="16.5" customHeight="1" x14ac:dyDescent="0.15">
      <c r="A537" s="35"/>
      <c r="B537" s="35"/>
      <c r="C537" s="35"/>
      <c r="D537" s="35"/>
      <c r="E537" s="35"/>
      <c r="F537" s="35"/>
      <c r="G537" s="35"/>
      <c r="H537" s="34"/>
      <c r="I537" s="36"/>
      <c r="J537" s="34"/>
      <c r="K537" s="34"/>
      <c r="L537" s="34"/>
      <c r="M537" s="34"/>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34"/>
      <c r="BH537" s="34"/>
      <c r="BI537" s="34"/>
      <c r="BJ537" s="137"/>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row>
    <row r="538" spans="1:82" ht="16.5" customHeight="1" x14ac:dyDescent="0.15">
      <c r="A538" s="35"/>
      <c r="B538" s="35"/>
      <c r="C538" s="35"/>
      <c r="D538" s="35"/>
      <c r="E538" s="35"/>
      <c r="F538" s="35"/>
      <c r="G538" s="35"/>
      <c r="H538" s="34"/>
      <c r="I538" s="36"/>
      <c r="J538" s="34"/>
      <c r="K538" s="34"/>
      <c r="L538" s="34"/>
      <c r="M538" s="34"/>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34"/>
      <c r="BH538" s="34"/>
      <c r="BI538" s="34"/>
      <c r="BJ538" s="137"/>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row>
    <row r="539" spans="1:82" ht="16.5" customHeight="1" x14ac:dyDescent="0.15">
      <c r="A539" s="35"/>
      <c r="B539" s="35"/>
      <c r="C539" s="35"/>
      <c r="D539" s="35"/>
      <c r="E539" s="35"/>
      <c r="F539" s="35"/>
      <c r="G539" s="35"/>
      <c r="H539" s="34"/>
      <c r="I539" s="36"/>
      <c r="J539" s="34"/>
      <c r="K539" s="34"/>
      <c r="L539" s="34"/>
      <c r="M539" s="34"/>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34"/>
      <c r="BH539" s="34"/>
      <c r="BI539" s="34"/>
      <c r="BJ539" s="137"/>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row>
    <row r="540" spans="1:82" ht="16.5" customHeight="1" x14ac:dyDescent="0.15">
      <c r="A540" s="35"/>
      <c r="B540" s="35"/>
      <c r="C540" s="35"/>
      <c r="D540" s="35"/>
      <c r="E540" s="35"/>
      <c r="F540" s="35"/>
      <c r="G540" s="35"/>
      <c r="H540" s="34"/>
      <c r="I540" s="36"/>
      <c r="J540" s="34"/>
      <c r="K540" s="34"/>
      <c r="L540" s="34"/>
      <c r="M540" s="34"/>
      <c r="N540" s="34"/>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34"/>
      <c r="BH540" s="34"/>
      <c r="BI540" s="34"/>
      <c r="BJ540" s="137"/>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row>
    <row r="541" spans="1:82" ht="16.5" customHeight="1" x14ac:dyDescent="0.15">
      <c r="A541" s="35"/>
      <c r="B541" s="35"/>
      <c r="C541" s="35"/>
      <c r="D541" s="35"/>
      <c r="E541" s="35"/>
      <c r="F541" s="35"/>
      <c r="G541" s="35"/>
      <c r="H541" s="34"/>
      <c r="I541" s="36"/>
      <c r="J541" s="34"/>
      <c r="K541" s="34"/>
      <c r="L541" s="34"/>
      <c r="M541" s="34"/>
      <c r="N541" s="34"/>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34"/>
      <c r="BH541" s="34"/>
      <c r="BI541" s="34"/>
      <c r="BJ541" s="137"/>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row>
    <row r="542" spans="1:82" ht="16.5" customHeight="1" x14ac:dyDescent="0.15">
      <c r="A542" s="35"/>
      <c r="B542" s="35"/>
      <c r="C542" s="35"/>
      <c r="D542" s="35"/>
      <c r="E542" s="35"/>
      <c r="F542" s="35"/>
      <c r="G542" s="35"/>
      <c r="H542" s="34"/>
      <c r="I542" s="36"/>
      <c r="J542" s="34"/>
      <c r="K542" s="34"/>
      <c r="L542" s="34"/>
      <c r="M542" s="34"/>
      <c r="N542" s="34"/>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c r="BF542" s="34"/>
      <c r="BG542" s="34"/>
      <c r="BH542" s="34"/>
      <c r="BI542" s="34"/>
      <c r="BJ542" s="137"/>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row>
    <row r="543" spans="1:82" ht="16.5" customHeight="1" x14ac:dyDescent="0.15">
      <c r="A543" s="35"/>
      <c r="B543" s="35"/>
      <c r="C543" s="35"/>
      <c r="D543" s="35"/>
      <c r="E543" s="35"/>
      <c r="F543" s="35"/>
      <c r="G543" s="35"/>
      <c r="H543" s="34"/>
      <c r="I543" s="36"/>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c r="BF543" s="34"/>
      <c r="BG543" s="34"/>
      <c r="BH543" s="34"/>
      <c r="BI543" s="34"/>
      <c r="BJ543" s="137"/>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row>
    <row r="544" spans="1:82" ht="16.5" customHeight="1" x14ac:dyDescent="0.15">
      <c r="A544" s="35"/>
      <c r="B544" s="35"/>
      <c r="C544" s="35"/>
      <c r="D544" s="35"/>
      <c r="E544" s="35"/>
      <c r="F544" s="35"/>
      <c r="G544" s="35"/>
      <c r="H544" s="34"/>
      <c r="I544" s="36"/>
      <c r="J544" s="34"/>
      <c r="K544" s="34"/>
      <c r="L544" s="34"/>
      <c r="M544" s="34"/>
      <c r="N544" s="34"/>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c r="BF544" s="34"/>
      <c r="BG544" s="34"/>
      <c r="BH544" s="34"/>
      <c r="BI544" s="34"/>
      <c r="BJ544" s="137"/>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row>
    <row r="545" spans="1:82" ht="16.5" customHeight="1" x14ac:dyDescent="0.15">
      <c r="A545" s="35"/>
      <c r="B545" s="35"/>
      <c r="C545" s="35"/>
      <c r="D545" s="35"/>
      <c r="E545" s="35"/>
      <c r="F545" s="35"/>
      <c r="G545" s="35"/>
      <c r="H545" s="34"/>
      <c r="I545" s="36"/>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c r="BF545" s="34"/>
      <c r="BG545" s="34"/>
      <c r="BH545" s="34"/>
      <c r="BI545" s="34"/>
      <c r="BJ545" s="137"/>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row>
    <row r="546" spans="1:82" ht="16.5" customHeight="1" x14ac:dyDescent="0.15">
      <c r="A546" s="35"/>
      <c r="B546" s="35"/>
      <c r="C546" s="35"/>
      <c r="D546" s="35"/>
      <c r="E546" s="35"/>
      <c r="F546" s="35"/>
      <c r="G546" s="35"/>
      <c r="H546" s="34"/>
      <c r="I546" s="36"/>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137"/>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row>
    <row r="547" spans="1:82" ht="16.5" customHeight="1" x14ac:dyDescent="0.15">
      <c r="A547" s="35"/>
      <c r="B547" s="35"/>
      <c r="C547" s="35"/>
      <c r="D547" s="35"/>
      <c r="E547" s="35"/>
      <c r="F547" s="35"/>
      <c r="G547" s="35"/>
      <c r="H547" s="34"/>
      <c r="I547" s="36"/>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137"/>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row>
    <row r="548" spans="1:82" ht="16.5" customHeight="1" x14ac:dyDescent="0.15">
      <c r="A548" s="35"/>
      <c r="B548" s="35"/>
      <c r="C548" s="35"/>
      <c r="D548" s="35"/>
      <c r="E548" s="35"/>
      <c r="F548" s="35"/>
      <c r="G548" s="35"/>
      <c r="H548" s="34"/>
      <c r="I548" s="36"/>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137"/>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row>
    <row r="549" spans="1:82" ht="16.5" customHeight="1" x14ac:dyDescent="0.15">
      <c r="A549" s="35"/>
      <c r="B549" s="35"/>
      <c r="C549" s="35"/>
      <c r="D549" s="35"/>
      <c r="E549" s="35"/>
      <c r="F549" s="35"/>
      <c r="G549" s="35"/>
      <c r="H549" s="34"/>
      <c r="I549" s="36"/>
      <c r="J549" s="34"/>
      <c r="K549" s="34"/>
      <c r="L549" s="34"/>
      <c r="M549" s="34"/>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137"/>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row>
    <row r="550" spans="1:82" ht="16.5" customHeight="1" x14ac:dyDescent="0.15">
      <c r="A550" s="35"/>
      <c r="B550" s="35"/>
      <c r="C550" s="35"/>
      <c r="D550" s="35"/>
      <c r="E550" s="35"/>
      <c r="F550" s="35"/>
      <c r="G550" s="35"/>
      <c r="H550" s="34"/>
      <c r="I550" s="36"/>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137"/>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row>
    <row r="551" spans="1:82" ht="16.5" customHeight="1" x14ac:dyDescent="0.15">
      <c r="A551" s="35"/>
      <c r="B551" s="35"/>
      <c r="C551" s="35"/>
      <c r="D551" s="35"/>
      <c r="E551" s="35"/>
      <c r="F551" s="35"/>
      <c r="G551" s="35"/>
      <c r="H551" s="34"/>
      <c r="I551" s="36"/>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137"/>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row>
    <row r="552" spans="1:82" ht="16.5" customHeight="1" x14ac:dyDescent="0.15">
      <c r="A552" s="35"/>
      <c r="B552" s="35"/>
      <c r="C552" s="35"/>
      <c r="D552" s="35"/>
      <c r="E552" s="35"/>
      <c r="F552" s="35"/>
      <c r="G552" s="35"/>
      <c r="H552" s="34"/>
      <c r="I552" s="36"/>
      <c r="J552" s="34"/>
      <c r="K552" s="34"/>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34"/>
      <c r="BH552" s="34"/>
      <c r="BI552" s="34"/>
      <c r="BJ552" s="137"/>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row>
    <row r="553" spans="1:82" ht="16.5" customHeight="1" x14ac:dyDescent="0.15">
      <c r="A553" s="35"/>
      <c r="B553" s="35"/>
      <c r="C553" s="35"/>
      <c r="D553" s="35"/>
      <c r="E553" s="35"/>
      <c r="F553" s="35"/>
      <c r="G553" s="35"/>
      <c r="H553" s="34"/>
      <c r="I553" s="36"/>
      <c r="J553" s="34"/>
      <c r="K553" s="34"/>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34"/>
      <c r="BH553" s="34"/>
      <c r="BI553" s="34"/>
      <c r="BJ553" s="137"/>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row>
    <row r="554" spans="1:82" ht="16.5" customHeight="1" x14ac:dyDescent="0.15">
      <c r="A554" s="35"/>
      <c r="B554" s="35"/>
      <c r="C554" s="35"/>
      <c r="D554" s="35"/>
      <c r="E554" s="35"/>
      <c r="F554" s="35"/>
      <c r="G554" s="35"/>
      <c r="H554" s="34"/>
      <c r="I554" s="36"/>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34"/>
      <c r="BH554" s="34"/>
      <c r="BI554" s="34"/>
      <c r="BJ554" s="137"/>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row>
    <row r="555" spans="1:82" ht="16.5" customHeight="1" x14ac:dyDescent="0.15">
      <c r="A555" s="35"/>
      <c r="B555" s="35"/>
      <c r="C555" s="35"/>
      <c r="D555" s="35"/>
      <c r="E555" s="35"/>
      <c r="F555" s="35"/>
      <c r="G555" s="35"/>
      <c r="H555" s="34"/>
      <c r="I555" s="36"/>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34"/>
      <c r="BH555" s="34"/>
      <c r="BI555" s="34"/>
      <c r="BJ555" s="137"/>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row>
    <row r="556" spans="1:82" ht="16.5" customHeight="1" x14ac:dyDescent="0.15">
      <c r="A556" s="35"/>
      <c r="B556" s="35"/>
      <c r="C556" s="35"/>
      <c r="D556" s="35"/>
      <c r="E556" s="35"/>
      <c r="F556" s="35"/>
      <c r="G556" s="35"/>
      <c r="H556" s="34"/>
      <c r="I556" s="36"/>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137"/>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row>
    <row r="557" spans="1:82" ht="16.5" customHeight="1" x14ac:dyDescent="0.15">
      <c r="A557" s="35"/>
      <c r="B557" s="35"/>
      <c r="C557" s="35"/>
      <c r="D557" s="35"/>
      <c r="E557" s="35"/>
      <c r="F557" s="35"/>
      <c r="G557" s="35"/>
      <c r="H557" s="34"/>
      <c r="I557" s="36"/>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c r="AQ557" s="34"/>
      <c r="AR557" s="34"/>
      <c r="AS557" s="34"/>
      <c r="AT557" s="34"/>
      <c r="AU557" s="34"/>
      <c r="AV557" s="34"/>
      <c r="AW557" s="34"/>
      <c r="AX557" s="34"/>
      <c r="AY557" s="34"/>
      <c r="AZ557" s="34"/>
      <c r="BA557" s="34"/>
      <c r="BB557" s="34"/>
      <c r="BC557" s="34"/>
      <c r="BD557" s="34"/>
      <c r="BE557" s="34"/>
      <c r="BF557" s="34"/>
      <c r="BG557" s="34"/>
      <c r="BH557" s="34"/>
      <c r="BI557" s="34"/>
      <c r="BJ557" s="137"/>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row>
    <row r="558" spans="1:82" ht="16.5" customHeight="1" x14ac:dyDescent="0.15">
      <c r="A558" s="35"/>
      <c r="B558" s="35"/>
      <c r="C558" s="35"/>
      <c r="D558" s="35"/>
      <c r="E558" s="35"/>
      <c r="F558" s="35"/>
      <c r="G558" s="35"/>
      <c r="H558" s="34"/>
      <c r="I558" s="36"/>
      <c r="J558" s="34"/>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c r="AR558" s="34"/>
      <c r="AS558" s="34"/>
      <c r="AT558" s="34"/>
      <c r="AU558" s="34"/>
      <c r="AV558" s="34"/>
      <c r="AW558" s="34"/>
      <c r="AX558" s="34"/>
      <c r="AY558" s="34"/>
      <c r="AZ558" s="34"/>
      <c r="BA558" s="34"/>
      <c r="BB558" s="34"/>
      <c r="BC558" s="34"/>
      <c r="BD558" s="34"/>
      <c r="BE558" s="34"/>
      <c r="BF558" s="34"/>
      <c r="BG558" s="34"/>
      <c r="BH558" s="34"/>
      <c r="BI558" s="34"/>
      <c r="BJ558" s="137"/>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row>
    <row r="559" spans="1:82" ht="16.5" customHeight="1" x14ac:dyDescent="0.15">
      <c r="A559" s="35"/>
      <c r="B559" s="35"/>
      <c r="C559" s="35"/>
      <c r="D559" s="35"/>
      <c r="E559" s="35"/>
      <c r="F559" s="35"/>
      <c r="G559" s="35"/>
      <c r="H559" s="34"/>
      <c r="I559" s="36"/>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c r="AR559" s="34"/>
      <c r="AS559" s="34"/>
      <c r="AT559" s="34"/>
      <c r="AU559" s="34"/>
      <c r="AV559" s="34"/>
      <c r="AW559" s="34"/>
      <c r="AX559" s="34"/>
      <c r="AY559" s="34"/>
      <c r="AZ559" s="34"/>
      <c r="BA559" s="34"/>
      <c r="BB559" s="34"/>
      <c r="BC559" s="34"/>
      <c r="BD559" s="34"/>
      <c r="BE559" s="34"/>
      <c r="BF559" s="34"/>
      <c r="BG559" s="34"/>
      <c r="BH559" s="34"/>
      <c r="BI559" s="34"/>
      <c r="BJ559" s="137"/>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row>
    <row r="560" spans="1:82" ht="16.5" customHeight="1" x14ac:dyDescent="0.15">
      <c r="A560" s="35"/>
      <c r="B560" s="35"/>
      <c r="C560" s="35"/>
      <c r="D560" s="35"/>
      <c r="E560" s="35"/>
      <c r="F560" s="35"/>
      <c r="G560" s="35"/>
      <c r="H560" s="34"/>
      <c r="I560" s="36"/>
      <c r="J560" s="34"/>
      <c r="K560" s="34"/>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34"/>
      <c r="AY560" s="34"/>
      <c r="AZ560" s="34"/>
      <c r="BA560" s="34"/>
      <c r="BB560" s="34"/>
      <c r="BC560" s="34"/>
      <c r="BD560" s="34"/>
      <c r="BE560" s="34"/>
      <c r="BF560" s="34"/>
      <c r="BG560" s="34"/>
      <c r="BH560" s="34"/>
      <c r="BI560" s="34"/>
      <c r="BJ560" s="137"/>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row>
    <row r="561" spans="1:82" ht="16.5" customHeight="1" x14ac:dyDescent="0.15">
      <c r="A561" s="35"/>
      <c r="B561" s="35"/>
      <c r="C561" s="35"/>
      <c r="D561" s="35"/>
      <c r="E561" s="35"/>
      <c r="F561" s="35"/>
      <c r="G561" s="35"/>
      <c r="H561" s="34"/>
      <c r="I561" s="36"/>
      <c r="J561" s="34"/>
      <c r="K561" s="34"/>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c r="BF561" s="34"/>
      <c r="BG561" s="34"/>
      <c r="BH561" s="34"/>
      <c r="BI561" s="34"/>
      <c r="BJ561" s="137"/>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row>
    <row r="562" spans="1:82" ht="16.5" customHeight="1" x14ac:dyDescent="0.15">
      <c r="A562" s="35"/>
      <c r="B562" s="35"/>
      <c r="C562" s="35"/>
      <c r="D562" s="35"/>
      <c r="E562" s="35"/>
      <c r="F562" s="35"/>
      <c r="G562" s="35"/>
      <c r="H562" s="34"/>
      <c r="I562" s="36"/>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4"/>
      <c r="BG562" s="34"/>
      <c r="BH562" s="34"/>
      <c r="BI562" s="34"/>
      <c r="BJ562" s="137"/>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row>
    <row r="563" spans="1:82" ht="16.5" customHeight="1" x14ac:dyDescent="0.15">
      <c r="A563" s="35"/>
      <c r="B563" s="35"/>
      <c r="C563" s="35"/>
      <c r="D563" s="35"/>
      <c r="E563" s="35"/>
      <c r="F563" s="35"/>
      <c r="G563" s="35"/>
      <c r="H563" s="34"/>
      <c r="I563" s="36"/>
      <c r="J563" s="34"/>
      <c r="K563" s="34"/>
      <c r="L563" s="34"/>
      <c r="M563" s="34"/>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4"/>
      <c r="AL563" s="34"/>
      <c r="AM563" s="34"/>
      <c r="AN563" s="34"/>
      <c r="AO563" s="34"/>
      <c r="AP563" s="34"/>
      <c r="AQ563" s="34"/>
      <c r="AR563" s="34"/>
      <c r="AS563" s="34"/>
      <c r="AT563" s="34"/>
      <c r="AU563" s="34"/>
      <c r="AV563" s="34"/>
      <c r="AW563" s="34"/>
      <c r="AX563" s="34"/>
      <c r="AY563" s="34"/>
      <c r="AZ563" s="34"/>
      <c r="BA563" s="34"/>
      <c r="BB563" s="34"/>
      <c r="BC563" s="34"/>
      <c r="BD563" s="34"/>
      <c r="BE563" s="34"/>
      <c r="BF563" s="34"/>
      <c r="BG563" s="34"/>
      <c r="BH563" s="34"/>
      <c r="BI563" s="34"/>
      <c r="BJ563" s="137"/>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row>
    <row r="564" spans="1:82" ht="16.5" customHeight="1" x14ac:dyDescent="0.15">
      <c r="A564" s="35"/>
      <c r="B564" s="35"/>
      <c r="C564" s="35"/>
      <c r="D564" s="35"/>
      <c r="E564" s="35"/>
      <c r="F564" s="35"/>
      <c r="G564" s="35"/>
      <c r="H564" s="34"/>
      <c r="I564" s="36"/>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34"/>
      <c r="AY564" s="34"/>
      <c r="AZ564" s="34"/>
      <c r="BA564" s="34"/>
      <c r="BB564" s="34"/>
      <c r="BC564" s="34"/>
      <c r="BD564" s="34"/>
      <c r="BE564" s="34"/>
      <c r="BF564" s="34"/>
      <c r="BG564" s="34"/>
      <c r="BH564" s="34"/>
      <c r="BI564" s="34"/>
      <c r="BJ564" s="137"/>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row>
    <row r="565" spans="1:82" ht="16.5" customHeight="1" x14ac:dyDescent="0.15">
      <c r="A565" s="35"/>
      <c r="B565" s="35"/>
      <c r="C565" s="35"/>
      <c r="D565" s="35"/>
      <c r="E565" s="35"/>
      <c r="F565" s="35"/>
      <c r="G565" s="35"/>
      <c r="H565" s="34"/>
      <c r="I565" s="36"/>
      <c r="J565" s="34"/>
      <c r="K565" s="34"/>
      <c r="L565" s="34"/>
      <c r="M565" s="34"/>
      <c r="N565" s="34"/>
      <c r="O565" s="34"/>
      <c r="P565" s="34"/>
      <c r="Q565" s="34"/>
      <c r="R565" s="34"/>
      <c r="S565" s="34"/>
      <c r="T565" s="34"/>
      <c r="U565" s="34"/>
      <c r="V565" s="34"/>
      <c r="W565" s="34"/>
      <c r="X565" s="34"/>
      <c r="Y565" s="34"/>
      <c r="Z565" s="34"/>
      <c r="AA565" s="34"/>
      <c r="AB565" s="34"/>
      <c r="AC565" s="34"/>
      <c r="AD565" s="34"/>
      <c r="AE565" s="34"/>
      <c r="AF565" s="34"/>
      <c r="AG565" s="34"/>
      <c r="AH565" s="34"/>
      <c r="AI565" s="34"/>
      <c r="AJ565" s="34"/>
      <c r="AK565" s="34"/>
      <c r="AL565" s="34"/>
      <c r="AM565" s="34"/>
      <c r="AN565" s="34"/>
      <c r="AO565" s="34"/>
      <c r="AP565" s="34"/>
      <c r="AQ565" s="34"/>
      <c r="AR565" s="34"/>
      <c r="AS565" s="34"/>
      <c r="AT565" s="34"/>
      <c r="AU565" s="34"/>
      <c r="AV565" s="34"/>
      <c r="AW565" s="34"/>
      <c r="AX565" s="34"/>
      <c r="AY565" s="34"/>
      <c r="AZ565" s="34"/>
      <c r="BA565" s="34"/>
      <c r="BB565" s="34"/>
      <c r="BC565" s="34"/>
      <c r="BD565" s="34"/>
      <c r="BE565" s="34"/>
      <c r="BF565" s="34"/>
      <c r="BG565" s="34"/>
      <c r="BH565" s="34"/>
      <c r="BI565" s="34"/>
      <c r="BJ565" s="137"/>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row>
    <row r="566" spans="1:82" ht="16.5" customHeight="1" x14ac:dyDescent="0.15">
      <c r="A566" s="35"/>
      <c r="B566" s="35"/>
      <c r="C566" s="35"/>
      <c r="D566" s="35"/>
      <c r="E566" s="35"/>
      <c r="F566" s="35"/>
      <c r="G566" s="35"/>
      <c r="H566" s="34"/>
      <c r="I566" s="36"/>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137"/>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row>
    <row r="567" spans="1:82" ht="16.5" customHeight="1" x14ac:dyDescent="0.15">
      <c r="A567" s="35"/>
      <c r="B567" s="35"/>
      <c r="C567" s="35"/>
      <c r="D567" s="35"/>
      <c r="E567" s="35"/>
      <c r="F567" s="35"/>
      <c r="G567" s="35"/>
      <c r="H567" s="34"/>
      <c r="I567" s="36"/>
      <c r="J567" s="34"/>
      <c r="K567" s="34"/>
      <c r="L567" s="34"/>
      <c r="M567" s="34"/>
      <c r="N567" s="34"/>
      <c r="O567" s="34"/>
      <c r="P567" s="34"/>
      <c r="Q567" s="34"/>
      <c r="R567" s="34"/>
      <c r="S567" s="34"/>
      <c r="T567" s="34"/>
      <c r="U567" s="34"/>
      <c r="V567" s="34"/>
      <c r="W567" s="34"/>
      <c r="X567" s="34"/>
      <c r="Y567" s="34"/>
      <c r="Z567" s="34"/>
      <c r="AA567" s="34"/>
      <c r="AB567" s="34"/>
      <c r="AC567" s="34"/>
      <c r="AD567" s="34"/>
      <c r="AE567" s="34"/>
      <c r="AF567" s="34"/>
      <c r="AG567" s="34"/>
      <c r="AH567" s="34"/>
      <c r="AI567" s="34"/>
      <c r="AJ567" s="34"/>
      <c r="AK567" s="34"/>
      <c r="AL567" s="34"/>
      <c r="AM567" s="34"/>
      <c r="AN567" s="34"/>
      <c r="AO567" s="34"/>
      <c r="AP567" s="34"/>
      <c r="AQ567" s="34"/>
      <c r="AR567" s="34"/>
      <c r="AS567" s="34"/>
      <c r="AT567" s="34"/>
      <c r="AU567" s="34"/>
      <c r="AV567" s="34"/>
      <c r="AW567" s="34"/>
      <c r="AX567" s="34"/>
      <c r="AY567" s="34"/>
      <c r="AZ567" s="34"/>
      <c r="BA567" s="34"/>
      <c r="BB567" s="34"/>
      <c r="BC567" s="34"/>
      <c r="BD567" s="34"/>
      <c r="BE567" s="34"/>
      <c r="BF567" s="34"/>
      <c r="BG567" s="34"/>
      <c r="BH567" s="34"/>
      <c r="BI567" s="34"/>
      <c r="BJ567" s="137"/>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row>
    <row r="568" spans="1:82" ht="16.5" customHeight="1" x14ac:dyDescent="0.15">
      <c r="A568" s="35"/>
      <c r="B568" s="35"/>
      <c r="C568" s="35"/>
      <c r="D568" s="35"/>
      <c r="E568" s="35"/>
      <c r="F568" s="35"/>
      <c r="G568" s="35"/>
      <c r="H568" s="34"/>
      <c r="I568" s="36"/>
      <c r="J568" s="34"/>
      <c r="K568" s="34"/>
      <c r="L568" s="34"/>
      <c r="M568" s="34"/>
      <c r="N568" s="34"/>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34"/>
      <c r="AL568" s="34"/>
      <c r="AM568" s="34"/>
      <c r="AN568" s="34"/>
      <c r="AO568" s="34"/>
      <c r="AP568" s="34"/>
      <c r="AQ568" s="34"/>
      <c r="AR568" s="34"/>
      <c r="AS568" s="34"/>
      <c r="AT568" s="34"/>
      <c r="AU568" s="34"/>
      <c r="AV568" s="34"/>
      <c r="AW568" s="34"/>
      <c r="AX568" s="34"/>
      <c r="AY568" s="34"/>
      <c r="AZ568" s="34"/>
      <c r="BA568" s="34"/>
      <c r="BB568" s="34"/>
      <c r="BC568" s="34"/>
      <c r="BD568" s="34"/>
      <c r="BE568" s="34"/>
      <c r="BF568" s="34"/>
      <c r="BG568" s="34"/>
      <c r="BH568" s="34"/>
      <c r="BI568" s="34"/>
      <c r="BJ568" s="137"/>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row>
    <row r="569" spans="1:82" ht="16.5" customHeight="1" x14ac:dyDescent="0.15">
      <c r="A569" s="35"/>
      <c r="B569" s="35"/>
      <c r="C569" s="35"/>
      <c r="D569" s="35"/>
      <c r="E569" s="35"/>
      <c r="F569" s="35"/>
      <c r="G569" s="35"/>
      <c r="H569" s="34"/>
      <c r="I569" s="36"/>
      <c r="J569" s="34"/>
      <c r="K569" s="34"/>
      <c r="L569" s="34"/>
      <c r="M569" s="34"/>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4"/>
      <c r="AL569" s="34"/>
      <c r="AM569" s="34"/>
      <c r="AN569" s="34"/>
      <c r="AO569" s="34"/>
      <c r="AP569" s="34"/>
      <c r="AQ569" s="34"/>
      <c r="AR569" s="34"/>
      <c r="AS569" s="34"/>
      <c r="AT569" s="34"/>
      <c r="AU569" s="34"/>
      <c r="AV569" s="34"/>
      <c r="AW569" s="34"/>
      <c r="AX569" s="34"/>
      <c r="AY569" s="34"/>
      <c r="AZ569" s="34"/>
      <c r="BA569" s="34"/>
      <c r="BB569" s="34"/>
      <c r="BC569" s="34"/>
      <c r="BD569" s="34"/>
      <c r="BE569" s="34"/>
      <c r="BF569" s="34"/>
      <c r="BG569" s="34"/>
      <c r="BH569" s="34"/>
      <c r="BI569" s="34"/>
      <c r="BJ569" s="137"/>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row>
    <row r="570" spans="1:82" ht="16.5" customHeight="1" x14ac:dyDescent="0.15">
      <c r="A570" s="35"/>
      <c r="B570" s="35"/>
      <c r="C570" s="35"/>
      <c r="D570" s="35"/>
      <c r="E570" s="35"/>
      <c r="F570" s="35"/>
      <c r="G570" s="35"/>
      <c r="H570" s="34"/>
      <c r="I570" s="36"/>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4"/>
      <c r="AL570" s="34"/>
      <c r="AM570" s="34"/>
      <c r="AN570" s="34"/>
      <c r="AO570" s="34"/>
      <c r="AP570" s="34"/>
      <c r="AQ570" s="34"/>
      <c r="AR570" s="34"/>
      <c r="AS570" s="34"/>
      <c r="AT570" s="34"/>
      <c r="AU570" s="34"/>
      <c r="AV570" s="34"/>
      <c r="AW570" s="34"/>
      <c r="AX570" s="34"/>
      <c r="AY570" s="34"/>
      <c r="AZ570" s="34"/>
      <c r="BA570" s="34"/>
      <c r="BB570" s="34"/>
      <c r="BC570" s="34"/>
      <c r="BD570" s="34"/>
      <c r="BE570" s="34"/>
      <c r="BF570" s="34"/>
      <c r="BG570" s="34"/>
      <c r="BH570" s="34"/>
      <c r="BI570" s="34"/>
      <c r="BJ570" s="137"/>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row>
    <row r="571" spans="1:82" ht="16.5" customHeight="1" x14ac:dyDescent="0.15">
      <c r="A571" s="35"/>
      <c r="B571" s="35"/>
      <c r="C571" s="35"/>
      <c r="D571" s="35"/>
      <c r="E571" s="35"/>
      <c r="F571" s="35"/>
      <c r="G571" s="35"/>
      <c r="H571" s="34"/>
      <c r="I571" s="36"/>
      <c r="J571" s="34"/>
      <c r="K571" s="34"/>
      <c r="L571" s="34"/>
      <c r="M571" s="34"/>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4"/>
      <c r="AL571" s="34"/>
      <c r="AM571" s="34"/>
      <c r="AN571" s="34"/>
      <c r="AO571" s="34"/>
      <c r="AP571" s="34"/>
      <c r="AQ571" s="34"/>
      <c r="AR571" s="34"/>
      <c r="AS571" s="34"/>
      <c r="AT571" s="34"/>
      <c r="AU571" s="34"/>
      <c r="AV571" s="34"/>
      <c r="AW571" s="34"/>
      <c r="AX571" s="34"/>
      <c r="AY571" s="34"/>
      <c r="AZ571" s="34"/>
      <c r="BA571" s="34"/>
      <c r="BB571" s="34"/>
      <c r="BC571" s="34"/>
      <c r="BD571" s="34"/>
      <c r="BE571" s="34"/>
      <c r="BF571" s="34"/>
      <c r="BG571" s="34"/>
      <c r="BH571" s="34"/>
      <c r="BI571" s="34"/>
      <c r="BJ571" s="137"/>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row>
    <row r="572" spans="1:82" ht="16.5" customHeight="1" x14ac:dyDescent="0.15">
      <c r="A572" s="35"/>
      <c r="B572" s="35"/>
      <c r="C572" s="35"/>
      <c r="D572" s="35"/>
      <c r="E572" s="35"/>
      <c r="F572" s="35"/>
      <c r="G572" s="35"/>
      <c r="H572" s="34"/>
      <c r="I572" s="36"/>
      <c r="J572" s="34"/>
      <c r="K572" s="34"/>
      <c r="L572" s="34"/>
      <c r="M572" s="34"/>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4"/>
      <c r="AL572" s="34"/>
      <c r="AM572" s="34"/>
      <c r="AN572" s="34"/>
      <c r="AO572" s="34"/>
      <c r="AP572" s="34"/>
      <c r="AQ572" s="34"/>
      <c r="AR572" s="34"/>
      <c r="AS572" s="34"/>
      <c r="AT572" s="34"/>
      <c r="AU572" s="34"/>
      <c r="AV572" s="34"/>
      <c r="AW572" s="34"/>
      <c r="AX572" s="34"/>
      <c r="AY572" s="34"/>
      <c r="AZ572" s="34"/>
      <c r="BA572" s="34"/>
      <c r="BB572" s="34"/>
      <c r="BC572" s="34"/>
      <c r="BD572" s="34"/>
      <c r="BE572" s="34"/>
      <c r="BF572" s="34"/>
      <c r="BG572" s="34"/>
      <c r="BH572" s="34"/>
      <c r="BI572" s="34"/>
      <c r="BJ572" s="137"/>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row>
    <row r="573" spans="1:82" ht="16.5" customHeight="1" x14ac:dyDescent="0.15">
      <c r="A573" s="35"/>
      <c r="B573" s="35"/>
      <c r="C573" s="35"/>
      <c r="D573" s="35"/>
      <c r="E573" s="35"/>
      <c r="F573" s="35"/>
      <c r="G573" s="35"/>
      <c r="H573" s="34"/>
      <c r="I573" s="36"/>
      <c r="J573" s="34"/>
      <c r="K573" s="34"/>
      <c r="L573" s="34"/>
      <c r="M573" s="34"/>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4"/>
      <c r="AL573" s="34"/>
      <c r="AM573" s="34"/>
      <c r="AN573" s="34"/>
      <c r="AO573" s="34"/>
      <c r="AP573" s="34"/>
      <c r="AQ573" s="34"/>
      <c r="AR573" s="34"/>
      <c r="AS573" s="34"/>
      <c r="AT573" s="34"/>
      <c r="AU573" s="34"/>
      <c r="AV573" s="34"/>
      <c r="AW573" s="34"/>
      <c r="AX573" s="34"/>
      <c r="AY573" s="34"/>
      <c r="AZ573" s="34"/>
      <c r="BA573" s="34"/>
      <c r="BB573" s="34"/>
      <c r="BC573" s="34"/>
      <c r="BD573" s="34"/>
      <c r="BE573" s="34"/>
      <c r="BF573" s="34"/>
      <c r="BG573" s="34"/>
      <c r="BH573" s="34"/>
      <c r="BI573" s="34"/>
      <c r="BJ573" s="137"/>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row>
    <row r="574" spans="1:82" ht="16.5" customHeight="1" x14ac:dyDescent="0.15">
      <c r="A574" s="35"/>
      <c r="B574" s="35"/>
      <c r="C574" s="35"/>
      <c r="D574" s="35"/>
      <c r="E574" s="35"/>
      <c r="F574" s="35"/>
      <c r="G574" s="35"/>
      <c r="H574" s="34"/>
      <c r="I574" s="36"/>
      <c r="J574" s="34"/>
      <c r="K574" s="34"/>
      <c r="L574" s="34"/>
      <c r="M574" s="34"/>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4"/>
      <c r="AL574" s="34"/>
      <c r="AM574" s="34"/>
      <c r="AN574" s="34"/>
      <c r="AO574" s="34"/>
      <c r="AP574" s="34"/>
      <c r="AQ574" s="34"/>
      <c r="AR574" s="34"/>
      <c r="AS574" s="34"/>
      <c r="AT574" s="34"/>
      <c r="AU574" s="34"/>
      <c r="AV574" s="34"/>
      <c r="AW574" s="34"/>
      <c r="AX574" s="34"/>
      <c r="AY574" s="34"/>
      <c r="AZ574" s="34"/>
      <c r="BA574" s="34"/>
      <c r="BB574" s="34"/>
      <c r="BC574" s="34"/>
      <c r="BD574" s="34"/>
      <c r="BE574" s="34"/>
      <c r="BF574" s="34"/>
      <c r="BG574" s="34"/>
      <c r="BH574" s="34"/>
      <c r="BI574" s="34"/>
      <c r="BJ574" s="137"/>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row>
    <row r="575" spans="1:82" ht="16.5" customHeight="1" x14ac:dyDescent="0.15">
      <c r="A575" s="35"/>
      <c r="B575" s="35"/>
      <c r="C575" s="35"/>
      <c r="D575" s="35"/>
      <c r="E575" s="35"/>
      <c r="F575" s="35"/>
      <c r="G575" s="35"/>
      <c r="H575" s="34"/>
      <c r="I575" s="36"/>
      <c r="J575" s="34"/>
      <c r="K575" s="34"/>
      <c r="L575" s="34"/>
      <c r="M575" s="34"/>
      <c r="N575" s="34"/>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34"/>
      <c r="AL575" s="34"/>
      <c r="AM575" s="34"/>
      <c r="AN575" s="34"/>
      <c r="AO575" s="34"/>
      <c r="AP575" s="34"/>
      <c r="AQ575" s="34"/>
      <c r="AR575" s="34"/>
      <c r="AS575" s="34"/>
      <c r="AT575" s="34"/>
      <c r="AU575" s="34"/>
      <c r="AV575" s="34"/>
      <c r="AW575" s="34"/>
      <c r="AX575" s="34"/>
      <c r="AY575" s="34"/>
      <c r="AZ575" s="34"/>
      <c r="BA575" s="34"/>
      <c r="BB575" s="34"/>
      <c r="BC575" s="34"/>
      <c r="BD575" s="34"/>
      <c r="BE575" s="34"/>
      <c r="BF575" s="34"/>
      <c r="BG575" s="34"/>
      <c r="BH575" s="34"/>
      <c r="BI575" s="34"/>
      <c r="BJ575" s="137"/>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row>
    <row r="576" spans="1:82" ht="16.5" customHeight="1" x14ac:dyDescent="0.15">
      <c r="A576" s="35"/>
      <c r="B576" s="35"/>
      <c r="C576" s="35"/>
      <c r="D576" s="35"/>
      <c r="E576" s="35"/>
      <c r="F576" s="35"/>
      <c r="G576" s="35"/>
      <c r="H576" s="34"/>
      <c r="I576" s="36"/>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137"/>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row>
    <row r="577" spans="1:82" ht="16.5" customHeight="1" x14ac:dyDescent="0.15">
      <c r="A577" s="35"/>
      <c r="B577" s="35"/>
      <c r="C577" s="35"/>
      <c r="D577" s="35"/>
      <c r="E577" s="35"/>
      <c r="F577" s="35"/>
      <c r="G577" s="35"/>
      <c r="H577" s="34"/>
      <c r="I577" s="36"/>
      <c r="J577" s="34"/>
      <c r="K577" s="34"/>
      <c r="L577" s="34"/>
      <c r="M577" s="34"/>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c r="AX577" s="34"/>
      <c r="AY577" s="34"/>
      <c r="AZ577" s="34"/>
      <c r="BA577" s="34"/>
      <c r="BB577" s="34"/>
      <c r="BC577" s="34"/>
      <c r="BD577" s="34"/>
      <c r="BE577" s="34"/>
      <c r="BF577" s="34"/>
      <c r="BG577" s="34"/>
      <c r="BH577" s="34"/>
      <c r="BI577" s="34"/>
      <c r="BJ577" s="137"/>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row>
    <row r="578" spans="1:82" ht="16.5" customHeight="1" x14ac:dyDescent="0.15">
      <c r="A578" s="35"/>
      <c r="B578" s="35"/>
      <c r="C578" s="35"/>
      <c r="D578" s="35"/>
      <c r="E578" s="35"/>
      <c r="F578" s="35"/>
      <c r="G578" s="35"/>
      <c r="H578" s="34"/>
      <c r="I578" s="36"/>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c r="AX578" s="34"/>
      <c r="AY578" s="34"/>
      <c r="AZ578" s="34"/>
      <c r="BA578" s="34"/>
      <c r="BB578" s="34"/>
      <c r="BC578" s="34"/>
      <c r="BD578" s="34"/>
      <c r="BE578" s="34"/>
      <c r="BF578" s="34"/>
      <c r="BG578" s="34"/>
      <c r="BH578" s="34"/>
      <c r="BI578" s="34"/>
      <c r="BJ578" s="137"/>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row>
    <row r="579" spans="1:82" ht="16.5" customHeight="1" x14ac:dyDescent="0.15">
      <c r="A579" s="35"/>
      <c r="B579" s="35"/>
      <c r="C579" s="35"/>
      <c r="D579" s="35"/>
      <c r="E579" s="35"/>
      <c r="F579" s="35"/>
      <c r="G579" s="35"/>
      <c r="H579" s="34"/>
      <c r="I579" s="36"/>
      <c r="J579" s="34"/>
      <c r="K579" s="34"/>
      <c r="L579" s="3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c r="AX579" s="34"/>
      <c r="AY579" s="34"/>
      <c r="AZ579" s="34"/>
      <c r="BA579" s="34"/>
      <c r="BB579" s="34"/>
      <c r="BC579" s="34"/>
      <c r="BD579" s="34"/>
      <c r="BE579" s="34"/>
      <c r="BF579" s="34"/>
      <c r="BG579" s="34"/>
      <c r="BH579" s="34"/>
      <c r="BI579" s="34"/>
      <c r="BJ579" s="137"/>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row>
    <row r="580" spans="1:82" ht="16.5" customHeight="1" x14ac:dyDescent="0.15">
      <c r="A580" s="35"/>
      <c r="B580" s="35"/>
      <c r="C580" s="35"/>
      <c r="D580" s="35"/>
      <c r="E580" s="35"/>
      <c r="F580" s="35"/>
      <c r="G580" s="35"/>
      <c r="H580" s="34"/>
      <c r="I580" s="36"/>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c r="AQ580" s="34"/>
      <c r="AR580" s="34"/>
      <c r="AS580" s="34"/>
      <c r="AT580" s="34"/>
      <c r="AU580" s="34"/>
      <c r="AV580" s="34"/>
      <c r="AW580" s="34"/>
      <c r="AX580" s="34"/>
      <c r="AY580" s="34"/>
      <c r="AZ580" s="34"/>
      <c r="BA580" s="34"/>
      <c r="BB580" s="34"/>
      <c r="BC580" s="34"/>
      <c r="BD580" s="34"/>
      <c r="BE580" s="34"/>
      <c r="BF580" s="34"/>
      <c r="BG580" s="34"/>
      <c r="BH580" s="34"/>
      <c r="BI580" s="34"/>
      <c r="BJ580" s="137"/>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row>
    <row r="581" spans="1:82" ht="16.5" customHeight="1" x14ac:dyDescent="0.15">
      <c r="A581" s="35"/>
      <c r="B581" s="35"/>
      <c r="C581" s="35"/>
      <c r="D581" s="35"/>
      <c r="E581" s="35"/>
      <c r="F581" s="35"/>
      <c r="G581" s="35"/>
      <c r="H581" s="34"/>
      <c r="I581" s="36"/>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c r="BF581" s="34"/>
      <c r="BG581" s="34"/>
      <c r="BH581" s="34"/>
      <c r="BI581" s="34"/>
      <c r="BJ581" s="137"/>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row>
    <row r="582" spans="1:82" ht="16.5" customHeight="1" x14ac:dyDescent="0.15">
      <c r="A582" s="35"/>
      <c r="B582" s="35"/>
      <c r="C582" s="35"/>
      <c r="D582" s="35"/>
      <c r="E582" s="35"/>
      <c r="F582" s="35"/>
      <c r="G582" s="35"/>
      <c r="H582" s="34"/>
      <c r="I582" s="36"/>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c r="BF582" s="34"/>
      <c r="BG582" s="34"/>
      <c r="BH582" s="34"/>
      <c r="BI582" s="34"/>
      <c r="BJ582" s="137"/>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row>
    <row r="583" spans="1:82" ht="16.5" customHeight="1" x14ac:dyDescent="0.15">
      <c r="A583" s="35"/>
      <c r="B583" s="35"/>
      <c r="C583" s="35"/>
      <c r="D583" s="35"/>
      <c r="E583" s="35"/>
      <c r="F583" s="35"/>
      <c r="G583" s="35"/>
      <c r="H583" s="34"/>
      <c r="I583" s="36"/>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34"/>
      <c r="BH583" s="34"/>
      <c r="BI583" s="34"/>
      <c r="BJ583" s="137"/>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row>
    <row r="584" spans="1:82" ht="16.5" customHeight="1" x14ac:dyDescent="0.15">
      <c r="A584" s="35"/>
      <c r="B584" s="35"/>
      <c r="C584" s="35"/>
      <c r="D584" s="35"/>
      <c r="E584" s="35"/>
      <c r="F584" s="35"/>
      <c r="G584" s="35"/>
      <c r="H584" s="34"/>
      <c r="I584" s="36"/>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c r="BF584" s="34"/>
      <c r="BG584" s="34"/>
      <c r="BH584" s="34"/>
      <c r="BI584" s="34"/>
      <c r="BJ584" s="137"/>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row>
    <row r="585" spans="1:82" ht="16.5" customHeight="1" x14ac:dyDescent="0.15">
      <c r="A585" s="35"/>
      <c r="B585" s="35"/>
      <c r="C585" s="35"/>
      <c r="D585" s="35"/>
      <c r="E585" s="35"/>
      <c r="F585" s="35"/>
      <c r="G585" s="35"/>
      <c r="H585" s="34"/>
      <c r="I585" s="36"/>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c r="BF585" s="34"/>
      <c r="BG585" s="34"/>
      <c r="BH585" s="34"/>
      <c r="BI585" s="34"/>
      <c r="BJ585" s="137"/>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row>
    <row r="586" spans="1:82" ht="16.5" customHeight="1" x14ac:dyDescent="0.15">
      <c r="A586" s="35"/>
      <c r="B586" s="35"/>
      <c r="C586" s="35"/>
      <c r="D586" s="35"/>
      <c r="E586" s="35"/>
      <c r="F586" s="35"/>
      <c r="G586" s="35"/>
      <c r="H586" s="34"/>
      <c r="I586" s="36"/>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137"/>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row>
    <row r="587" spans="1:82" ht="16.5" customHeight="1" x14ac:dyDescent="0.15">
      <c r="A587" s="35"/>
      <c r="B587" s="35"/>
      <c r="C587" s="35"/>
      <c r="D587" s="35"/>
      <c r="E587" s="35"/>
      <c r="F587" s="35"/>
      <c r="G587" s="35"/>
      <c r="H587" s="34"/>
      <c r="I587" s="36"/>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c r="BF587" s="34"/>
      <c r="BG587" s="34"/>
      <c r="BH587" s="34"/>
      <c r="BI587" s="34"/>
      <c r="BJ587" s="137"/>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row>
    <row r="588" spans="1:82" ht="16.5" customHeight="1" x14ac:dyDescent="0.15">
      <c r="A588" s="35"/>
      <c r="B588" s="35"/>
      <c r="C588" s="35"/>
      <c r="D588" s="35"/>
      <c r="E588" s="35"/>
      <c r="F588" s="35"/>
      <c r="G588" s="35"/>
      <c r="H588" s="34"/>
      <c r="I588" s="36"/>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c r="BF588" s="34"/>
      <c r="BG588" s="34"/>
      <c r="BH588" s="34"/>
      <c r="BI588" s="34"/>
      <c r="BJ588" s="137"/>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row>
    <row r="589" spans="1:82" ht="16.5" customHeight="1" x14ac:dyDescent="0.15">
      <c r="A589" s="35"/>
      <c r="B589" s="35"/>
      <c r="C589" s="35"/>
      <c r="D589" s="35"/>
      <c r="E589" s="35"/>
      <c r="F589" s="35"/>
      <c r="G589" s="35"/>
      <c r="H589" s="34"/>
      <c r="I589" s="36"/>
      <c r="J589" s="34"/>
      <c r="K589" s="34"/>
      <c r="L589" s="3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4"/>
      <c r="AL589" s="34"/>
      <c r="AM589" s="34"/>
      <c r="AN589" s="34"/>
      <c r="AO589" s="34"/>
      <c r="AP589" s="34"/>
      <c r="AQ589" s="34"/>
      <c r="AR589" s="34"/>
      <c r="AS589" s="34"/>
      <c r="AT589" s="34"/>
      <c r="AU589" s="34"/>
      <c r="AV589" s="34"/>
      <c r="AW589" s="34"/>
      <c r="AX589" s="34"/>
      <c r="AY589" s="34"/>
      <c r="AZ589" s="34"/>
      <c r="BA589" s="34"/>
      <c r="BB589" s="34"/>
      <c r="BC589" s="34"/>
      <c r="BD589" s="34"/>
      <c r="BE589" s="34"/>
      <c r="BF589" s="34"/>
      <c r="BG589" s="34"/>
      <c r="BH589" s="34"/>
      <c r="BI589" s="34"/>
      <c r="BJ589" s="137"/>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row>
    <row r="590" spans="1:82" ht="16.5" customHeight="1" x14ac:dyDescent="0.15">
      <c r="A590" s="35"/>
      <c r="B590" s="35"/>
      <c r="C590" s="35"/>
      <c r="D590" s="35"/>
      <c r="E590" s="35"/>
      <c r="F590" s="35"/>
      <c r="G590" s="35"/>
      <c r="H590" s="34"/>
      <c r="I590" s="36"/>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4"/>
      <c r="AL590" s="34"/>
      <c r="AM590" s="34"/>
      <c r="AN590" s="34"/>
      <c r="AO590" s="34"/>
      <c r="AP590" s="34"/>
      <c r="AQ590" s="34"/>
      <c r="AR590" s="34"/>
      <c r="AS590" s="34"/>
      <c r="AT590" s="34"/>
      <c r="AU590" s="34"/>
      <c r="AV590" s="34"/>
      <c r="AW590" s="34"/>
      <c r="AX590" s="34"/>
      <c r="AY590" s="34"/>
      <c r="AZ590" s="34"/>
      <c r="BA590" s="34"/>
      <c r="BB590" s="34"/>
      <c r="BC590" s="34"/>
      <c r="BD590" s="34"/>
      <c r="BE590" s="34"/>
      <c r="BF590" s="34"/>
      <c r="BG590" s="34"/>
      <c r="BH590" s="34"/>
      <c r="BI590" s="34"/>
      <c r="BJ590" s="137"/>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row>
    <row r="591" spans="1:82" ht="16.5" customHeight="1" x14ac:dyDescent="0.15">
      <c r="A591" s="35"/>
      <c r="B591" s="35"/>
      <c r="C591" s="35"/>
      <c r="D591" s="35"/>
      <c r="E591" s="35"/>
      <c r="F591" s="35"/>
      <c r="G591" s="35"/>
      <c r="H591" s="34"/>
      <c r="I591" s="36"/>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c r="AL591" s="34"/>
      <c r="AM591" s="34"/>
      <c r="AN591" s="34"/>
      <c r="AO591" s="34"/>
      <c r="AP591" s="34"/>
      <c r="AQ591" s="34"/>
      <c r="AR591" s="34"/>
      <c r="AS591" s="34"/>
      <c r="AT591" s="34"/>
      <c r="AU591" s="34"/>
      <c r="AV591" s="34"/>
      <c r="AW591" s="34"/>
      <c r="AX591" s="34"/>
      <c r="AY591" s="34"/>
      <c r="AZ591" s="34"/>
      <c r="BA591" s="34"/>
      <c r="BB591" s="34"/>
      <c r="BC591" s="34"/>
      <c r="BD591" s="34"/>
      <c r="BE591" s="34"/>
      <c r="BF591" s="34"/>
      <c r="BG591" s="34"/>
      <c r="BH591" s="34"/>
      <c r="BI591" s="34"/>
      <c r="BJ591" s="137"/>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row>
    <row r="592" spans="1:82" ht="16.5" customHeight="1" x14ac:dyDescent="0.15">
      <c r="A592" s="35"/>
      <c r="B592" s="35"/>
      <c r="C592" s="35"/>
      <c r="D592" s="35"/>
      <c r="E592" s="35"/>
      <c r="F592" s="35"/>
      <c r="G592" s="35"/>
      <c r="H592" s="34"/>
      <c r="I592" s="36"/>
      <c r="J592" s="34"/>
      <c r="K592" s="34"/>
      <c r="L592" s="34"/>
      <c r="M592" s="34"/>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4"/>
      <c r="AL592" s="34"/>
      <c r="AM592" s="34"/>
      <c r="AN592" s="34"/>
      <c r="AO592" s="34"/>
      <c r="AP592" s="34"/>
      <c r="AQ592" s="34"/>
      <c r="AR592" s="34"/>
      <c r="AS592" s="34"/>
      <c r="AT592" s="34"/>
      <c r="AU592" s="34"/>
      <c r="AV592" s="34"/>
      <c r="AW592" s="34"/>
      <c r="AX592" s="34"/>
      <c r="AY592" s="34"/>
      <c r="AZ592" s="34"/>
      <c r="BA592" s="34"/>
      <c r="BB592" s="34"/>
      <c r="BC592" s="34"/>
      <c r="BD592" s="34"/>
      <c r="BE592" s="34"/>
      <c r="BF592" s="34"/>
      <c r="BG592" s="34"/>
      <c r="BH592" s="34"/>
      <c r="BI592" s="34"/>
      <c r="BJ592" s="137"/>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row>
    <row r="593" spans="1:82" ht="16.5" customHeight="1" x14ac:dyDescent="0.15">
      <c r="A593" s="35"/>
      <c r="B593" s="35"/>
      <c r="C593" s="35"/>
      <c r="D593" s="35"/>
      <c r="E593" s="35"/>
      <c r="F593" s="35"/>
      <c r="G593" s="35"/>
      <c r="H593" s="34"/>
      <c r="I593" s="36"/>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4"/>
      <c r="AL593" s="34"/>
      <c r="AM593" s="34"/>
      <c r="AN593" s="34"/>
      <c r="AO593" s="34"/>
      <c r="AP593" s="34"/>
      <c r="AQ593" s="34"/>
      <c r="AR593" s="34"/>
      <c r="AS593" s="34"/>
      <c r="AT593" s="34"/>
      <c r="AU593" s="34"/>
      <c r="AV593" s="34"/>
      <c r="AW593" s="34"/>
      <c r="AX593" s="34"/>
      <c r="AY593" s="34"/>
      <c r="AZ593" s="34"/>
      <c r="BA593" s="34"/>
      <c r="BB593" s="34"/>
      <c r="BC593" s="34"/>
      <c r="BD593" s="34"/>
      <c r="BE593" s="34"/>
      <c r="BF593" s="34"/>
      <c r="BG593" s="34"/>
      <c r="BH593" s="34"/>
      <c r="BI593" s="34"/>
      <c r="BJ593" s="137"/>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row>
    <row r="594" spans="1:82" ht="16.5" customHeight="1" x14ac:dyDescent="0.15">
      <c r="A594" s="35"/>
      <c r="B594" s="35"/>
      <c r="C594" s="35"/>
      <c r="D594" s="35"/>
      <c r="E594" s="35"/>
      <c r="F594" s="35"/>
      <c r="G594" s="35"/>
      <c r="H594" s="34"/>
      <c r="I594" s="36"/>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c r="AL594" s="34"/>
      <c r="AM594" s="34"/>
      <c r="AN594" s="34"/>
      <c r="AO594" s="34"/>
      <c r="AP594" s="34"/>
      <c r="AQ594" s="34"/>
      <c r="AR594" s="34"/>
      <c r="AS594" s="34"/>
      <c r="AT594" s="34"/>
      <c r="AU594" s="34"/>
      <c r="AV594" s="34"/>
      <c r="AW594" s="34"/>
      <c r="AX594" s="34"/>
      <c r="AY594" s="34"/>
      <c r="AZ594" s="34"/>
      <c r="BA594" s="34"/>
      <c r="BB594" s="34"/>
      <c r="BC594" s="34"/>
      <c r="BD594" s="34"/>
      <c r="BE594" s="34"/>
      <c r="BF594" s="34"/>
      <c r="BG594" s="34"/>
      <c r="BH594" s="34"/>
      <c r="BI594" s="34"/>
      <c r="BJ594" s="137"/>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row>
    <row r="595" spans="1:82" ht="16.5" customHeight="1" x14ac:dyDescent="0.15">
      <c r="A595" s="35"/>
      <c r="B595" s="35"/>
      <c r="C595" s="35"/>
      <c r="D595" s="35"/>
      <c r="E595" s="35"/>
      <c r="F595" s="35"/>
      <c r="G595" s="35"/>
      <c r="H595" s="34"/>
      <c r="I595" s="36"/>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4"/>
      <c r="AL595" s="34"/>
      <c r="AM595" s="34"/>
      <c r="AN595" s="34"/>
      <c r="AO595" s="34"/>
      <c r="AP595" s="34"/>
      <c r="AQ595" s="34"/>
      <c r="AR595" s="34"/>
      <c r="AS595" s="34"/>
      <c r="AT595" s="34"/>
      <c r="AU595" s="34"/>
      <c r="AV595" s="34"/>
      <c r="AW595" s="34"/>
      <c r="AX595" s="34"/>
      <c r="AY595" s="34"/>
      <c r="AZ595" s="34"/>
      <c r="BA595" s="34"/>
      <c r="BB595" s="34"/>
      <c r="BC595" s="34"/>
      <c r="BD595" s="34"/>
      <c r="BE595" s="34"/>
      <c r="BF595" s="34"/>
      <c r="BG595" s="34"/>
      <c r="BH595" s="34"/>
      <c r="BI595" s="34"/>
      <c r="BJ595" s="137"/>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row>
    <row r="596" spans="1:82" ht="16.5" customHeight="1" x14ac:dyDescent="0.15">
      <c r="A596" s="35"/>
      <c r="B596" s="35"/>
      <c r="C596" s="35"/>
      <c r="D596" s="35"/>
      <c r="E596" s="35"/>
      <c r="F596" s="35"/>
      <c r="G596" s="35"/>
      <c r="H596" s="34"/>
      <c r="I596" s="36"/>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137"/>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row>
    <row r="597" spans="1:82" ht="16.5" customHeight="1" x14ac:dyDescent="0.15">
      <c r="A597" s="35"/>
      <c r="B597" s="35"/>
      <c r="C597" s="35"/>
      <c r="D597" s="35"/>
      <c r="E597" s="35"/>
      <c r="F597" s="35"/>
      <c r="G597" s="35"/>
      <c r="H597" s="34"/>
      <c r="I597" s="36"/>
      <c r="J597" s="34"/>
      <c r="K597" s="34"/>
      <c r="L597" s="34"/>
      <c r="M597" s="34"/>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4"/>
      <c r="AL597" s="34"/>
      <c r="AM597" s="34"/>
      <c r="AN597" s="34"/>
      <c r="AO597" s="34"/>
      <c r="AP597" s="34"/>
      <c r="AQ597" s="34"/>
      <c r="AR597" s="34"/>
      <c r="AS597" s="34"/>
      <c r="AT597" s="34"/>
      <c r="AU597" s="34"/>
      <c r="AV597" s="34"/>
      <c r="AW597" s="34"/>
      <c r="AX597" s="34"/>
      <c r="AY597" s="34"/>
      <c r="AZ597" s="34"/>
      <c r="BA597" s="34"/>
      <c r="BB597" s="34"/>
      <c r="BC597" s="34"/>
      <c r="BD597" s="34"/>
      <c r="BE597" s="34"/>
      <c r="BF597" s="34"/>
      <c r="BG597" s="34"/>
      <c r="BH597" s="34"/>
      <c r="BI597" s="34"/>
      <c r="BJ597" s="137"/>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row>
    <row r="598" spans="1:82" ht="16.5" customHeight="1" x14ac:dyDescent="0.15">
      <c r="A598" s="35"/>
      <c r="B598" s="35"/>
      <c r="C598" s="35"/>
      <c r="D598" s="35"/>
      <c r="E598" s="35"/>
      <c r="F598" s="35"/>
      <c r="G598" s="35"/>
      <c r="H598" s="34"/>
      <c r="I598" s="36"/>
      <c r="J598" s="34"/>
      <c r="K598" s="34"/>
      <c r="L598" s="34"/>
      <c r="M598" s="34"/>
      <c r="N598" s="34"/>
      <c r="O598" s="34"/>
      <c r="P598" s="34"/>
      <c r="Q598" s="34"/>
      <c r="R598" s="34"/>
      <c r="S598" s="34"/>
      <c r="T598" s="34"/>
      <c r="U598" s="34"/>
      <c r="V598" s="34"/>
      <c r="W598" s="34"/>
      <c r="X598" s="34"/>
      <c r="Y598" s="34"/>
      <c r="Z598" s="34"/>
      <c r="AA598" s="34"/>
      <c r="AB598" s="34"/>
      <c r="AC598" s="34"/>
      <c r="AD598" s="34"/>
      <c r="AE598" s="34"/>
      <c r="AF598" s="34"/>
      <c r="AG598" s="34"/>
      <c r="AH598" s="34"/>
      <c r="AI598" s="34"/>
      <c r="AJ598" s="34"/>
      <c r="AK598" s="34"/>
      <c r="AL598" s="34"/>
      <c r="AM598" s="34"/>
      <c r="AN598" s="34"/>
      <c r="AO598" s="34"/>
      <c r="AP598" s="34"/>
      <c r="AQ598" s="34"/>
      <c r="AR598" s="34"/>
      <c r="AS598" s="34"/>
      <c r="AT598" s="34"/>
      <c r="AU598" s="34"/>
      <c r="AV598" s="34"/>
      <c r="AW598" s="34"/>
      <c r="AX598" s="34"/>
      <c r="AY598" s="34"/>
      <c r="AZ598" s="34"/>
      <c r="BA598" s="34"/>
      <c r="BB598" s="34"/>
      <c r="BC598" s="34"/>
      <c r="BD598" s="34"/>
      <c r="BE598" s="34"/>
      <c r="BF598" s="34"/>
      <c r="BG598" s="34"/>
      <c r="BH598" s="34"/>
      <c r="BI598" s="34"/>
      <c r="BJ598" s="137"/>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row>
    <row r="599" spans="1:82" ht="16.5" customHeight="1" x14ac:dyDescent="0.15">
      <c r="A599" s="35"/>
      <c r="B599" s="35"/>
      <c r="C599" s="35"/>
      <c r="D599" s="35"/>
      <c r="E599" s="35"/>
      <c r="F599" s="35"/>
      <c r="G599" s="35"/>
      <c r="H599" s="34"/>
      <c r="I599" s="36"/>
      <c r="J599" s="34"/>
      <c r="K599" s="34"/>
      <c r="L599" s="34"/>
      <c r="M599" s="34"/>
      <c r="N599" s="34"/>
      <c r="O599" s="34"/>
      <c r="P599" s="34"/>
      <c r="Q599" s="34"/>
      <c r="R599" s="34"/>
      <c r="S599" s="34"/>
      <c r="T599" s="34"/>
      <c r="U599" s="34"/>
      <c r="V599" s="34"/>
      <c r="W599" s="34"/>
      <c r="X599" s="34"/>
      <c r="Y599" s="34"/>
      <c r="Z599" s="34"/>
      <c r="AA599" s="34"/>
      <c r="AB599" s="34"/>
      <c r="AC599" s="34"/>
      <c r="AD599" s="34"/>
      <c r="AE599" s="34"/>
      <c r="AF599" s="34"/>
      <c r="AG599" s="34"/>
      <c r="AH599" s="34"/>
      <c r="AI599" s="34"/>
      <c r="AJ599" s="34"/>
      <c r="AK599" s="34"/>
      <c r="AL599" s="34"/>
      <c r="AM599" s="34"/>
      <c r="AN599" s="34"/>
      <c r="AO599" s="34"/>
      <c r="AP599" s="34"/>
      <c r="AQ599" s="34"/>
      <c r="AR599" s="34"/>
      <c r="AS599" s="34"/>
      <c r="AT599" s="34"/>
      <c r="AU599" s="34"/>
      <c r="AV599" s="34"/>
      <c r="AW599" s="34"/>
      <c r="AX599" s="34"/>
      <c r="AY599" s="34"/>
      <c r="AZ599" s="34"/>
      <c r="BA599" s="34"/>
      <c r="BB599" s="34"/>
      <c r="BC599" s="34"/>
      <c r="BD599" s="34"/>
      <c r="BE599" s="34"/>
      <c r="BF599" s="34"/>
      <c r="BG599" s="34"/>
      <c r="BH599" s="34"/>
      <c r="BI599" s="34"/>
      <c r="BJ599" s="137"/>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row>
    <row r="600" spans="1:82" ht="16.5" customHeight="1" x14ac:dyDescent="0.15">
      <c r="A600" s="35"/>
      <c r="B600" s="35"/>
      <c r="C600" s="35"/>
      <c r="D600" s="35"/>
      <c r="E600" s="35"/>
      <c r="F600" s="35"/>
      <c r="G600" s="35"/>
      <c r="H600" s="34"/>
      <c r="I600" s="36"/>
      <c r="J600" s="34"/>
      <c r="K600" s="34"/>
      <c r="L600" s="34"/>
      <c r="M600" s="34"/>
      <c r="N600" s="34"/>
      <c r="O600" s="34"/>
      <c r="P600" s="34"/>
      <c r="Q600" s="34"/>
      <c r="R600" s="34"/>
      <c r="S600" s="34"/>
      <c r="T600" s="34"/>
      <c r="U600" s="34"/>
      <c r="V600" s="34"/>
      <c r="W600" s="34"/>
      <c r="X600" s="34"/>
      <c r="Y600" s="34"/>
      <c r="Z600" s="34"/>
      <c r="AA600" s="34"/>
      <c r="AB600" s="34"/>
      <c r="AC600" s="34"/>
      <c r="AD600" s="34"/>
      <c r="AE600" s="34"/>
      <c r="AF600" s="34"/>
      <c r="AG600" s="34"/>
      <c r="AH600" s="34"/>
      <c r="AI600" s="34"/>
      <c r="AJ600" s="34"/>
      <c r="AK600" s="34"/>
      <c r="AL600" s="34"/>
      <c r="AM600" s="34"/>
      <c r="AN600" s="34"/>
      <c r="AO600" s="34"/>
      <c r="AP600" s="34"/>
      <c r="AQ600" s="34"/>
      <c r="AR600" s="34"/>
      <c r="AS600" s="34"/>
      <c r="AT600" s="34"/>
      <c r="AU600" s="34"/>
      <c r="AV600" s="34"/>
      <c r="AW600" s="34"/>
      <c r="AX600" s="34"/>
      <c r="AY600" s="34"/>
      <c r="AZ600" s="34"/>
      <c r="BA600" s="34"/>
      <c r="BB600" s="34"/>
      <c r="BC600" s="34"/>
      <c r="BD600" s="34"/>
      <c r="BE600" s="34"/>
      <c r="BF600" s="34"/>
      <c r="BG600" s="34"/>
      <c r="BH600" s="34"/>
      <c r="BI600" s="34"/>
      <c r="BJ600" s="137"/>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row>
    <row r="601" spans="1:82" ht="16.5" customHeight="1" x14ac:dyDescent="0.15">
      <c r="A601" s="35"/>
      <c r="B601" s="35"/>
      <c r="C601" s="35"/>
      <c r="D601" s="35"/>
      <c r="E601" s="35"/>
      <c r="F601" s="35"/>
      <c r="G601" s="35"/>
      <c r="H601" s="34"/>
      <c r="I601" s="36"/>
      <c r="J601" s="34"/>
      <c r="K601" s="34"/>
      <c r="L601" s="34"/>
      <c r="M601" s="34"/>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4"/>
      <c r="AL601" s="34"/>
      <c r="AM601" s="34"/>
      <c r="AN601" s="34"/>
      <c r="AO601" s="34"/>
      <c r="AP601" s="34"/>
      <c r="AQ601" s="34"/>
      <c r="AR601" s="34"/>
      <c r="AS601" s="34"/>
      <c r="AT601" s="34"/>
      <c r="AU601" s="34"/>
      <c r="AV601" s="34"/>
      <c r="AW601" s="34"/>
      <c r="AX601" s="34"/>
      <c r="AY601" s="34"/>
      <c r="AZ601" s="34"/>
      <c r="BA601" s="34"/>
      <c r="BB601" s="34"/>
      <c r="BC601" s="34"/>
      <c r="BD601" s="34"/>
      <c r="BE601" s="34"/>
      <c r="BF601" s="34"/>
      <c r="BG601" s="34"/>
      <c r="BH601" s="34"/>
      <c r="BI601" s="34"/>
      <c r="BJ601" s="137"/>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row>
    <row r="602" spans="1:82" ht="16.5" customHeight="1" x14ac:dyDescent="0.15">
      <c r="A602" s="35"/>
      <c r="B602" s="35"/>
      <c r="C602" s="35"/>
      <c r="D602" s="35"/>
      <c r="E602" s="35"/>
      <c r="F602" s="35"/>
      <c r="G602" s="35"/>
      <c r="H602" s="34"/>
      <c r="I602" s="36"/>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4"/>
      <c r="AM602" s="34"/>
      <c r="AN602" s="34"/>
      <c r="AO602" s="34"/>
      <c r="AP602" s="34"/>
      <c r="AQ602" s="34"/>
      <c r="AR602" s="34"/>
      <c r="AS602" s="34"/>
      <c r="AT602" s="34"/>
      <c r="AU602" s="34"/>
      <c r="AV602" s="34"/>
      <c r="AW602" s="34"/>
      <c r="AX602" s="34"/>
      <c r="AY602" s="34"/>
      <c r="AZ602" s="34"/>
      <c r="BA602" s="34"/>
      <c r="BB602" s="34"/>
      <c r="BC602" s="34"/>
      <c r="BD602" s="34"/>
      <c r="BE602" s="34"/>
      <c r="BF602" s="34"/>
      <c r="BG602" s="34"/>
      <c r="BH602" s="34"/>
      <c r="BI602" s="34"/>
      <c r="BJ602" s="137"/>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row>
    <row r="603" spans="1:82" ht="16.5" customHeight="1" x14ac:dyDescent="0.15">
      <c r="A603" s="35"/>
      <c r="B603" s="35"/>
      <c r="C603" s="35"/>
      <c r="D603" s="35"/>
      <c r="E603" s="35"/>
      <c r="F603" s="35"/>
      <c r="G603" s="35"/>
      <c r="H603" s="34"/>
      <c r="I603" s="36"/>
      <c r="J603" s="34"/>
      <c r="K603" s="34"/>
      <c r="L603" s="34"/>
      <c r="M603" s="34"/>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4"/>
      <c r="AL603" s="34"/>
      <c r="AM603" s="34"/>
      <c r="AN603" s="34"/>
      <c r="AO603" s="34"/>
      <c r="AP603" s="34"/>
      <c r="AQ603" s="34"/>
      <c r="AR603" s="34"/>
      <c r="AS603" s="34"/>
      <c r="AT603" s="34"/>
      <c r="AU603" s="34"/>
      <c r="AV603" s="34"/>
      <c r="AW603" s="34"/>
      <c r="AX603" s="34"/>
      <c r="AY603" s="34"/>
      <c r="AZ603" s="34"/>
      <c r="BA603" s="34"/>
      <c r="BB603" s="34"/>
      <c r="BC603" s="34"/>
      <c r="BD603" s="34"/>
      <c r="BE603" s="34"/>
      <c r="BF603" s="34"/>
      <c r="BG603" s="34"/>
      <c r="BH603" s="34"/>
      <c r="BI603" s="34"/>
      <c r="BJ603" s="137"/>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row>
    <row r="604" spans="1:82" ht="16.5" customHeight="1" x14ac:dyDescent="0.15">
      <c r="A604" s="35"/>
      <c r="B604" s="35"/>
      <c r="C604" s="35"/>
      <c r="D604" s="35"/>
      <c r="E604" s="35"/>
      <c r="F604" s="35"/>
      <c r="G604" s="35"/>
      <c r="H604" s="34"/>
      <c r="I604" s="36"/>
      <c r="J604" s="34"/>
      <c r="K604" s="34"/>
      <c r="L604" s="34"/>
      <c r="M604" s="34"/>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4"/>
      <c r="AL604" s="34"/>
      <c r="AM604" s="34"/>
      <c r="AN604" s="34"/>
      <c r="AO604" s="34"/>
      <c r="AP604" s="34"/>
      <c r="AQ604" s="34"/>
      <c r="AR604" s="34"/>
      <c r="AS604" s="34"/>
      <c r="AT604" s="34"/>
      <c r="AU604" s="34"/>
      <c r="AV604" s="34"/>
      <c r="AW604" s="34"/>
      <c r="AX604" s="34"/>
      <c r="AY604" s="34"/>
      <c r="AZ604" s="34"/>
      <c r="BA604" s="34"/>
      <c r="BB604" s="34"/>
      <c r="BC604" s="34"/>
      <c r="BD604" s="34"/>
      <c r="BE604" s="34"/>
      <c r="BF604" s="34"/>
      <c r="BG604" s="34"/>
      <c r="BH604" s="34"/>
      <c r="BI604" s="34"/>
      <c r="BJ604" s="137"/>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row>
    <row r="605" spans="1:82" ht="16.5" customHeight="1" x14ac:dyDescent="0.15">
      <c r="A605" s="35"/>
      <c r="B605" s="35"/>
      <c r="C605" s="35"/>
      <c r="D605" s="35"/>
      <c r="E605" s="35"/>
      <c r="F605" s="35"/>
      <c r="G605" s="35"/>
      <c r="H605" s="34"/>
      <c r="I605" s="36"/>
      <c r="J605" s="34"/>
      <c r="K605" s="34"/>
      <c r="L605" s="34"/>
      <c r="M605" s="34"/>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4"/>
      <c r="AL605" s="34"/>
      <c r="AM605" s="34"/>
      <c r="AN605" s="34"/>
      <c r="AO605" s="34"/>
      <c r="AP605" s="34"/>
      <c r="AQ605" s="34"/>
      <c r="AR605" s="34"/>
      <c r="AS605" s="34"/>
      <c r="AT605" s="34"/>
      <c r="AU605" s="34"/>
      <c r="AV605" s="34"/>
      <c r="AW605" s="34"/>
      <c r="AX605" s="34"/>
      <c r="AY605" s="34"/>
      <c r="AZ605" s="34"/>
      <c r="BA605" s="34"/>
      <c r="BB605" s="34"/>
      <c r="BC605" s="34"/>
      <c r="BD605" s="34"/>
      <c r="BE605" s="34"/>
      <c r="BF605" s="34"/>
      <c r="BG605" s="34"/>
      <c r="BH605" s="34"/>
      <c r="BI605" s="34"/>
      <c r="BJ605" s="137"/>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row>
    <row r="606" spans="1:82" ht="16.5" customHeight="1" x14ac:dyDescent="0.15">
      <c r="A606" s="35"/>
      <c r="B606" s="35"/>
      <c r="C606" s="35"/>
      <c r="D606" s="35"/>
      <c r="E606" s="35"/>
      <c r="F606" s="35"/>
      <c r="G606" s="35"/>
      <c r="H606" s="34"/>
      <c r="I606" s="36"/>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137"/>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row>
    <row r="607" spans="1:82" ht="16.5" customHeight="1" x14ac:dyDescent="0.15">
      <c r="A607" s="35"/>
      <c r="B607" s="35"/>
      <c r="C607" s="35"/>
      <c r="D607" s="35"/>
      <c r="E607" s="35"/>
      <c r="F607" s="35"/>
      <c r="G607" s="35"/>
      <c r="H607" s="34"/>
      <c r="I607" s="36"/>
      <c r="J607" s="34"/>
      <c r="K607" s="34"/>
      <c r="L607" s="34"/>
      <c r="M607" s="34"/>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4"/>
      <c r="AL607" s="34"/>
      <c r="AM607" s="34"/>
      <c r="AN607" s="34"/>
      <c r="AO607" s="34"/>
      <c r="AP607" s="34"/>
      <c r="AQ607" s="34"/>
      <c r="AR607" s="34"/>
      <c r="AS607" s="34"/>
      <c r="AT607" s="34"/>
      <c r="AU607" s="34"/>
      <c r="AV607" s="34"/>
      <c r="AW607" s="34"/>
      <c r="AX607" s="34"/>
      <c r="AY607" s="34"/>
      <c r="AZ607" s="34"/>
      <c r="BA607" s="34"/>
      <c r="BB607" s="34"/>
      <c r="BC607" s="34"/>
      <c r="BD607" s="34"/>
      <c r="BE607" s="34"/>
      <c r="BF607" s="34"/>
      <c r="BG607" s="34"/>
      <c r="BH607" s="34"/>
      <c r="BI607" s="34"/>
      <c r="BJ607" s="137"/>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row>
    <row r="608" spans="1:82" ht="16.5" customHeight="1" x14ac:dyDescent="0.15">
      <c r="A608" s="35"/>
      <c r="B608" s="35"/>
      <c r="C608" s="35"/>
      <c r="D608" s="35"/>
      <c r="E608" s="35"/>
      <c r="F608" s="35"/>
      <c r="G608" s="35"/>
      <c r="H608" s="34"/>
      <c r="I608" s="36"/>
      <c r="J608" s="34"/>
      <c r="K608" s="34"/>
      <c r="L608" s="34"/>
      <c r="M608" s="34"/>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4"/>
      <c r="AL608" s="34"/>
      <c r="AM608" s="34"/>
      <c r="AN608" s="34"/>
      <c r="AO608" s="34"/>
      <c r="AP608" s="34"/>
      <c r="AQ608" s="34"/>
      <c r="AR608" s="34"/>
      <c r="AS608" s="34"/>
      <c r="AT608" s="34"/>
      <c r="AU608" s="34"/>
      <c r="AV608" s="34"/>
      <c r="AW608" s="34"/>
      <c r="AX608" s="34"/>
      <c r="AY608" s="34"/>
      <c r="AZ608" s="34"/>
      <c r="BA608" s="34"/>
      <c r="BB608" s="34"/>
      <c r="BC608" s="34"/>
      <c r="BD608" s="34"/>
      <c r="BE608" s="34"/>
      <c r="BF608" s="34"/>
      <c r="BG608" s="34"/>
      <c r="BH608" s="34"/>
      <c r="BI608" s="34"/>
      <c r="BJ608" s="137"/>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row>
    <row r="609" spans="1:82" ht="16.5" customHeight="1" x14ac:dyDescent="0.15">
      <c r="A609" s="35"/>
      <c r="B609" s="35"/>
      <c r="C609" s="35"/>
      <c r="D609" s="35"/>
      <c r="E609" s="35"/>
      <c r="F609" s="35"/>
      <c r="G609" s="35"/>
      <c r="H609" s="34"/>
      <c r="I609" s="36"/>
      <c r="J609" s="34"/>
      <c r="K609" s="34"/>
      <c r="L609" s="34"/>
      <c r="M609" s="34"/>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4"/>
      <c r="AL609" s="34"/>
      <c r="AM609" s="34"/>
      <c r="AN609" s="34"/>
      <c r="AO609" s="34"/>
      <c r="AP609" s="34"/>
      <c r="AQ609" s="34"/>
      <c r="AR609" s="34"/>
      <c r="AS609" s="34"/>
      <c r="AT609" s="34"/>
      <c r="AU609" s="34"/>
      <c r="AV609" s="34"/>
      <c r="AW609" s="34"/>
      <c r="AX609" s="34"/>
      <c r="AY609" s="34"/>
      <c r="AZ609" s="34"/>
      <c r="BA609" s="34"/>
      <c r="BB609" s="34"/>
      <c r="BC609" s="34"/>
      <c r="BD609" s="34"/>
      <c r="BE609" s="34"/>
      <c r="BF609" s="34"/>
      <c r="BG609" s="34"/>
      <c r="BH609" s="34"/>
      <c r="BI609" s="34"/>
      <c r="BJ609" s="137"/>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row>
    <row r="610" spans="1:82" ht="16.5" customHeight="1" x14ac:dyDescent="0.15">
      <c r="A610" s="35"/>
      <c r="B610" s="35"/>
      <c r="C610" s="35"/>
      <c r="D610" s="35"/>
      <c r="E610" s="35"/>
      <c r="F610" s="35"/>
      <c r="G610" s="35"/>
      <c r="H610" s="34"/>
      <c r="I610" s="36"/>
      <c r="J610" s="34"/>
      <c r="K610" s="34"/>
      <c r="L610" s="34"/>
      <c r="M610" s="34"/>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4"/>
      <c r="AL610" s="34"/>
      <c r="AM610" s="34"/>
      <c r="AN610" s="34"/>
      <c r="AO610" s="34"/>
      <c r="AP610" s="34"/>
      <c r="AQ610" s="34"/>
      <c r="AR610" s="34"/>
      <c r="AS610" s="34"/>
      <c r="AT610" s="34"/>
      <c r="AU610" s="34"/>
      <c r="AV610" s="34"/>
      <c r="AW610" s="34"/>
      <c r="AX610" s="34"/>
      <c r="AY610" s="34"/>
      <c r="AZ610" s="34"/>
      <c r="BA610" s="34"/>
      <c r="BB610" s="34"/>
      <c r="BC610" s="34"/>
      <c r="BD610" s="34"/>
      <c r="BE610" s="34"/>
      <c r="BF610" s="34"/>
      <c r="BG610" s="34"/>
      <c r="BH610" s="34"/>
      <c r="BI610" s="34"/>
      <c r="BJ610" s="137"/>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row>
    <row r="611" spans="1:82" ht="16.5" customHeight="1" x14ac:dyDescent="0.15">
      <c r="A611" s="35"/>
      <c r="B611" s="35"/>
      <c r="C611" s="35"/>
      <c r="D611" s="35"/>
      <c r="E611" s="35"/>
      <c r="F611" s="35"/>
      <c r="G611" s="35"/>
      <c r="H611" s="34"/>
      <c r="I611" s="36"/>
      <c r="J611" s="34"/>
      <c r="K611" s="34"/>
      <c r="L611" s="34"/>
      <c r="M611" s="34"/>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4"/>
      <c r="AL611" s="34"/>
      <c r="AM611" s="34"/>
      <c r="AN611" s="34"/>
      <c r="AO611" s="34"/>
      <c r="AP611" s="34"/>
      <c r="AQ611" s="34"/>
      <c r="AR611" s="34"/>
      <c r="AS611" s="34"/>
      <c r="AT611" s="34"/>
      <c r="AU611" s="34"/>
      <c r="AV611" s="34"/>
      <c r="AW611" s="34"/>
      <c r="AX611" s="34"/>
      <c r="AY611" s="34"/>
      <c r="AZ611" s="34"/>
      <c r="BA611" s="34"/>
      <c r="BB611" s="34"/>
      <c r="BC611" s="34"/>
      <c r="BD611" s="34"/>
      <c r="BE611" s="34"/>
      <c r="BF611" s="34"/>
      <c r="BG611" s="34"/>
      <c r="BH611" s="34"/>
      <c r="BI611" s="34"/>
      <c r="BJ611" s="137"/>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row>
    <row r="612" spans="1:82" ht="16.5" customHeight="1" x14ac:dyDescent="0.15">
      <c r="A612" s="35"/>
      <c r="B612" s="35"/>
      <c r="C612" s="35"/>
      <c r="D612" s="35"/>
      <c r="E612" s="35"/>
      <c r="F612" s="35"/>
      <c r="G612" s="35"/>
      <c r="H612" s="34"/>
      <c r="I612" s="36"/>
      <c r="J612" s="34"/>
      <c r="K612" s="34"/>
      <c r="L612" s="34"/>
      <c r="M612" s="34"/>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4"/>
      <c r="AL612" s="34"/>
      <c r="AM612" s="34"/>
      <c r="AN612" s="34"/>
      <c r="AO612" s="34"/>
      <c r="AP612" s="34"/>
      <c r="AQ612" s="34"/>
      <c r="AR612" s="34"/>
      <c r="AS612" s="34"/>
      <c r="AT612" s="34"/>
      <c r="AU612" s="34"/>
      <c r="AV612" s="34"/>
      <c r="AW612" s="34"/>
      <c r="AX612" s="34"/>
      <c r="AY612" s="34"/>
      <c r="AZ612" s="34"/>
      <c r="BA612" s="34"/>
      <c r="BB612" s="34"/>
      <c r="BC612" s="34"/>
      <c r="BD612" s="34"/>
      <c r="BE612" s="34"/>
      <c r="BF612" s="34"/>
      <c r="BG612" s="34"/>
      <c r="BH612" s="34"/>
      <c r="BI612" s="34"/>
      <c r="BJ612" s="137"/>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row>
    <row r="613" spans="1:82" ht="16.5" customHeight="1" x14ac:dyDescent="0.15">
      <c r="A613" s="35"/>
      <c r="B613" s="35"/>
      <c r="C613" s="35"/>
      <c r="D613" s="35"/>
      <c r="E613" s="35"/>
      <c r="F613" s="35"/>
      <c r="G613" s="35"/>
      <c r="H613" s="34"/>
      <c r="I613" s="36"/>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4"/>
      <c r="AL613" s="34"/>
      <c r="AM613" s="34"/>
      <c r="AN613" s="34"/>
      <c r="AO613" s="34"/>
      <c r="AP613" s="34"/>
      <c r="AQ613" s="34"/>
      <c r="AR613" s="34"/>
      <c r="AS613" s="34"/>
      <c r="AT613" s="34"/>
      <c r="AU613" s="34"/>
      <c r="AV613" s="34"/>
      <c r="AW613" s="34"/>
      <c r="AX613" s="34"/>
      <c r="AY613" s="34"/>
      <c r="AZ613" s="34"/>
      <c r="BA613" s="34"/>
      <c r="BB613" s="34"/>
      <c r="BC613" s="34"/>
      <c r="BD613" s="34"/>
      <c r="BE613" s="34"/>
      <c r="BF613" s="34"/>
      <c r="BG613" s="34"/>
      <c r="BH613" s="34"/>
      <c r="BI613" s="34"/>
      <c r="BJ613" s="137"/>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row>
    <row r="614" spans="1:82" ht="16.5" customHeight="1" x14ac:dyDescent="0.15">
      <c r="A614" s="35"/>
      <c r="B614" s="35"/>
      <c r="C614" s="35"/>
      <c r="D614" s="35"/>
      <c r="E614" s="35"/>
      <c r="F614" s="35"/>
      <c r="G614" s="35"/>
      <c r="H614" s="34"/>
      <c r="I614" s="36"/>
      <c r="J614" s="34"/>
      <c r="K614" s="34"/>
      <c r="L614" s="34"/>
      <c r="M614" s="34"/>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4"/>
      <c r="AL614" s="34"/>
      <c r="AM614" s="34"/>
      <c r="AN614" s="34"/>
      <c r="AO614" s="34"/>
      <c r="AP614" s="34"/>
      <c r="AQ614" s="34"/>
      <c r="AR614" s="34"/>
      <c r="AS614" s="34"/>
      <c r="AT614" s="34"/>
      <c r="AU614" s="34"/>
      <c r="AV614" s="34"/>
      <c r="AW614" s="34"/>
      <c r="AX614" s="34"/>
      <c r="AY614" s="34"/>
      <c r="AZ614" s="34"/>
      <c r="BA614" s="34"/>
      <c r="BB614" s="34"/>
      <c r="BC614" s="34"/>
      <c r="BD614" s="34"/>
      <c r="BE614" s="34"/>
      <c r="BF614" s="34"/>
      <c r="BG614" s="34"/>
      <c r="BH614" s="34"/>
      <c r="BI614" s="34"/>
      <c r="BJ614" s="137"/>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row>
    <row r="615" spans="1:82" ht="16.5" customHeight="1" x14ac:dyDescent="0.15">
      <c r="A615" s="35"/>
      <c r="B615" s="35"/>
      <c r="C615" s="35"/>
      <c r="D615" s="35"/>
      <c r="E615" s="35"/>
      <c r="F615" s="35"/>
      <c r="G615" s="35"/>
      <c r="H615" s="34"/>
      <c r="I615" s="36"/>
      <c r="J615" s="34"/>
      <c r="K615" s="34"/>
      <c r="L615" s="34"/>
      <c r="M615" s="34"/>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34"/>
      <c r="BH615" s="34"/>
      <c r="BI615" s="34"/>
      <c r="BJ615" s="137"/>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row>
    <row r="616" spans="1:82" ht="16.5" customHeight="1" x14ac:dyDescent="0.15">
      <c r="A616" s="35"/>
      <c r="B616" s="35"/>
      <c r="C616" s="35"/>
      <c r="D616" s="35"/>
      <c r="E616" s="35"/>
      <c r="F616" s="35"/>
      <c r="G616" s="35"/>
      <c r="H616" s="34"/>
      <c r="I616" s="36"/>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137"/>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row>
    <row r="617" spans="1:82" ht="16.5" customHeight="1" x14ac:dyDescent="0.15">
      <c r="A617" s="35"/>
      <c r="B617" s="35"/>
      <c r="C617" s="35"/>
      <c r="D617" s="35"/>
      <c r="E617" s="35"/>
      <c r="F617" s="35"/>
      <c r="G617" s="35"/>
      <c r="H617" s="34"/>
      <c r="I617" s="36"/>
      <c r="J617" s="34"/>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4"/>
      <c r="AL617" s="34"/>
      <c r="AM617" s="34"/>
      <c r="AN617" s="34"/>
      <c r="AO617" s="34"/>
      <c r="AP617" s="34"/>
      <c r="AQ617" s="34"/>
      <c r="AR617" s="34"/>
      <c r="AS617" s="34"/>
      <c r="AT617" s="34"/>
      <c r="AU617" s="34"/>
      <c r="AV617" s="34"/>
      <c r="AW617" s="34"/>
      <c r="AX617" s="34"/>
      <c r="AY617" s="34"/>
      <c r="AZ617" s="34"/>
      <c r="BA617" s="34"/>
      <c r="BB617" s="34"/>
      <c r="BC617" s="34"/>
      <c r="BD617" s="34"/>
      <c r="BE617" s="34"/>
      <c r="BF617" s="34"/>
      <c r="BG617" s="34"/>
      <c r="BH617" s="34"/>
      <c r="BI617" s="34"/>
      <c r="BJ617" s="137"/>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row>
    <row r="618" spans="1:82" ht="16.5" customHeight="1" x14ac:dyDescent="0.15">
      <c r="A618" s="35"/>
      <c r="B618" s="35"/>
      <c r="C618" s="35"/>
      <c r="D618" s="35"/>
      <c r="E618" s="35"/>
      <c r="F618" s="35"/>
      <c r="G618" s="35"/>
      <c r="H618" s="34"/>
      <c r="I618" s="36"/>
      <c r="J618" s="34"/>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34"/>
      <c r="BC618" s="34"/>
      <c r="BD618" s="34"/>
      <c r="BE618" s="34"/>
      <c r="BF618" s="34"/>
      <c r="BG618" s="34"/>
      <c r="BH618" s="34"/>
      <c r="BI618" s="34"/>
      <c r="BJ618" s="137"/>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row>
    <row r="619" spans="1:82" ht="16.5" customHeight="1" x14ac:dyDescent="0.15">
      <c r="A619" s="35"/>
      <c r="B619" s="35"/>
      <c r="C619" s="35"/>
      <c r="D619" s="35"/>
      <c r="E619" s="35"/>
      <c r="F619" s="35"/>
      <c r="G619" s="35"/>
      <c r="H619" s="34"/>
      <c r="I619" s="36"/>
      <c r="J619" s="34"/>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34"/>
      <c r="BC619" s="34"/>
      <c r="BD619" s="34"/>
      <c r="BE619" s="34"/>
      <c r="BF619" s="34"/>
      <c r="BG619" s="34"/>
      <c r="BH619" s="34"/>
      <c r="BI619" s="34"/>
      <c r="BJ619" s="137"/>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row>
    <row r="620" spans="1:82" ht="16.5" customHeight="1" x14ac:dyDescent="0.15">
      <c r="A620" s="35"/>
      <c r="B620" s="35"/>
      <c r="C620" s="35"/>
      <c r="D620" s="35"/>
      <c r="E620" s="35"/>
      <c r="F620" s="35"/>
      <c r="G620" s="35"/>
      <c r="H620" s="34"/>
      <c r="I620" s="36"/>
      <c r="J620" s="34"/>
      <c r="K620" s="34"/>
      <c r="L620" s="34"/>
      <c r="M620" s="34"/>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34"/>
      <c r="BC620" s="34"/>
      <c r="BD620" s="34"/>
      <c r="BE620" s="34"/>
      <c r="BF620" s="34"/>
      <c r="BG620" s="34"/>
      <c r="BH620" s="34"/>
      <c r="BI620" s="34"/>
      <c r="BJ620" s="137"/>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row>
    <row r="621" spans="1:82" ht="16.5" customHeight="1" x14ac:dyDescent="0.15">
      <c r="A621" s="35"/>
      <c r="B621" s="35"/>
      <c r="C621" s="35"/>
      <c r="D621" s="35"/>
      <c r="E621" s="35"/>
      <c r="F621" s="35"/>
      <c r="G621" s="35"/>
      <c r="H621" s="34"/>
      <c r="I621" s="36"/>
      <c r="J621" s="34"/>
      <c r="K621" s="34"/>
      <c r="L621" s="34"/>
      <c r="M621" s="34"/>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34"/>
      <c r="BC621" s="34"/>
      <c r="BD621" s="34"/>
      <c r="BE621" s="34"/>
      <c r="BF621" s="34"/>
      <c r="BG621" s="34"/>
      <c r="BH621" s="34"/>
      <c r="BI621" s="34"/>
      <c r="BJ621" s="137"/>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row>
    <row r="622" spans="1:82" ht="16.5" customHeight="1" x14ac:dyDescent="0.15">
      <c r="A622" s="35"/>
      <c r="B622" s="35"/>
      <c r="C622" s="35"/>
      <c r="D622" s="35"/>
      <c r="E622" s="35"/>
      <c r="F622" s="35"/>
      <c r="G622" s="35"/>
      <c r="H622" s="34"/>
      <c r="I622" s="36"/>
      <c r="J622" s="34"/>
      <c r="K622" s="34"/>
      <c r="L622" s="34"/>
      <c r="M622" s="34"/>
      <c r="N622" s="34"/>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34"/>
      <c r="BC622" s="34"/>
      <c r="BD622" s="34"/>
      <c r="BE622" s="34"/>
      <c r="BF622" s="34"/>
      <c r="BG622" s="34"/>
      <c r="BH622" s="34"/>
      <c r="BI622" s="34"/>
      <c r="BJ622" s="137"/>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row>
    <row r="623" spans="1:82" ht="16.5" customHeight="1" x14ac:dyDescent="0.15">
      <c r="A623" s="35"/>
      <c r="B623" s="35"/>
      <c r="C623" s="35"/>
      <c r="D623" s="35"/>
      <c r="E623" s="35"/>
      <c r="F623" s="35"/>
      <c r="G623" s="35"/>
      <c r="H623" s="34"/>
      <c r="I623" s="36"/>
      <c r="J623" s="34"/>
      <c r="K623" s="34"/>
      <c r="L623" s="34"/>
      <c r="M623" s="34"/>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34"/>
      <c r="BC623" s="34"/>
      <c r="BD623" s="34"/>
      <c r="BE623" s="34"/>
      <c r="BF623" s="34"/>
      <c r="BG623" s="34"/>
      <c r="BH623" s="34"/>
      <c r="BI623" s="34"/>
      <c r="BJ623" s="137"/>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row>
    <row r="624" spans="1:82" ht="16.5" customHeight="1" x14ac:dyDescent="0.15">
      <c r="A624" s="35"/>
      <c r="B624" s="35"/>
      <c r="C624" s="35"/>
      <c r="D624" s="35"/>
      <c r="E624" s="35"/>
      <c r="F624" s="35"/>
      <c r="G624" s="35"/>
      <c r="H624" s="34"/>
      <c r="I624" s="36"/>
      <c r="J624" s="34"/>
      <c r="K624" s="34"/>
      <c r="L624" s="34"/>
      <c r="M624" s="34"/>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34"/>
      <c r="BC624" s="34"/>
      <c r="BD624" s="34"/>
      <c r="BE624" s="34"/>
      <c r="BF624" s="34"/>
      <c r="BG624" s="34"/>
      <c r="BH624" s="34"/>
      <c r="BI624" s="34"/>
      <c r="BJ624" s="137"/>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row>
    <row r="625" spans="1:82" ht="16.5" customHeight="1" x14ac:dyDescent="0.15">
      <c r="A625" s="35"/>
      <c r="B625" s="35"/>
      <c r="C625" s="35"/>
      <c r="D625" s="35"/>
      <c r="E625" s="35"/>
      <c r="F625" s="35"/>
      <c r="G625" s="35"/>
      <c r="H625" s="34"/>
      <c r="I625" s="36"/>
      <c r="J625" s="34"/>
      <c r="K625" s="34"/>
      <c r="L625" s="34"/>
      <c r="M625" s="34"/>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4"/>
      <c r="AL625" s="34"/>
      <c r="AM625" s="34"/>
      <c r="AN625" s="34"/>
      <c r="AO625" s="34"/>
      <c r="AP625" s="34"/>
      <c r="AQ625" s="34"/>
      <c r="AR625" s="34"/>
      <c r="AS625" s="34"/>
      <c r="AT625" s="34"/>
      <c r="AU625" s="34"/>
      <c r="AV625" s="34"/>
      <c r="AW625" s="34"/>
      <c r="AX625" s="34"/>
      <c r="AY625" s="34"/>
      <c r="AZ625" s="34"/>
      <c r="BA625" s="34"/>
      <c r="BB625" s="34"/>
      <c r="BC625" s="34"/>
      <c r="BD625" s="34"/>
      <c r="BE625" s="34"/>
      <c r="BF625" s="34"/>
      <c r="BG625" s="34"/>
      <c r="BH625" s="34"/>
      <c r="BI625" s="34"/>
      <c r="BJ625" s="137"/>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row>
    <row r="626" spans="1:82" ht="16.5" customHeight="1" x14ac:dyDescent="0.15">
      <c r="A626" s="35"/>
      <c r="B626" s="35"/>
      <c r="C626" s="35"/>
      <c r="D626" s="35"/>
      <c r="E626" s="35"/>
      <c r="F626" s="35"/>
      <c r="G626" s="35"/>
      <c r="H626" s="34"/>
      <c r="I626" s="36"/>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137"/>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row>
    <row r="627" spans="1:82" ht="16.5" customHeight="1" x14ac:dyDescent="0.15">
      <c r="A627" s="35"/>
      <c r="B627" s="35"/>
      <c r="C627" s="35"/>
      <c r="D627" s="35"/>
      <c r="E627" s="35"/>
      <c r="F627" s="35"/>
      <c r="G627" s="35"/>
      <c r="H627" s="34"/>
      <c r="I627" s="36"/>
      <c r="J627" s="34"/>
      <c r="K627" s="34"/>
      <c r="L627" s="34"/>
      <c r="M627" s="34"/>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c r="BF627" s="34"/>
      <c r="BG627" s="34"/>
      <c r="BH627" s="34"/>
      <c r="BI627" s="34"/>
      <c r="BJ627" s="137"/>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row>
    <row r="628" spans="1:82" ht="16.5" customHeight="1" x14ac:dyDescent="0.15">
      <c r="A628" s="35"/>
      <c r="B628" s="35"/>
      <c r="C628" s="35"/>
      <c r="D628" s="35"/>
      <c r="E628" s="35"/>
      <c r="F628" s="35"/>
      <c r="G628" s="35"/>
      <c r="H628" s="34"/>
      <c r="I628" s="36"/>
      <c r="J628" s="34"/>
      <c r="K628" s="34"/>
      <c r="L628" s="34"/>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c r="BC628" s="34"/>
      <c r="BD628" s="34"/>
      <c r="BE628" s="34"/>
      <c r="BF628" s="34"/>
      <c r="BG628" s="34"/>
      <c r="BH628" s="34"/>
      <c r="BI628" s="34"/>
      <c r="BJ628" s="137"/>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row>
    <row r="629" spans="1:82" ht="16.5" customHeight="1" x14ac:dyDescent="0.15">
      <c r="A629" s="35"/>
      <c r="B629" s="35"/>
      <c r="C629" s="35"/>
      <c r="D629" s="35"/>
      <c r="E629" s="35"/>
      <c r="F629" s="35"/>
      <c r="G629" s="35"/>
      <c r="H629" s="34"/>
      <c r="I629" s="36"/>
      <c r="J629" s="34"/>
      <c r="K629" s="34"/>
      <c r="L629" s="34"/>
      <c r="M629" s="34"/>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c r="BF629" s="34"/>
      <c r="BG629" s="34"/>
      <c r="BH629" s="34"/>
      <c r="BI629" s="34"/>
      <c r="BJ629" s="137"/>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row>
    <row r="630" spans="1:82" ht="16.5" customHeight="1" x14ac:dyDescent="0.15">
      <c r="A630" s="35"/>
      <c r="B630" s="35"/>
      <c r="C630" s="35"/>
      <c r="D630" s="35"/>
      <c r="E630" s="35"/>
      <c r="F630" s="35"/>
      <c r="G630" s="35"/>
      <c r="H630" s="34"/>
      <c r="I630" s="36"/>
      <c r="J630" s="34"/>
      <c r="K630" s="34"/>
      <c r="L630" s="34"/>
      <c r="M630" s="34"/>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4"/>
      <c r="BE630" s="34"/>
      <c r="BF630" s="34"/>
      <c r="BG630" s="34"/>
      <c r="BH630" s="34"/>
      <c r="BI630" s="34"/>
      <c r="BJ630" s="137"/>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row>
    <row r="631" spans="1:82" ht="16.5" customHeight="1" x14ac:dyDescent="0.15">
      <c r="A631" s="35"/>
      <c r="B631" s="35"/>
      <c r="C631" s="35"/>
      <c r="D631" s="35"/>
      <c r="E631" s="35"/>
      <c r="F631" s="35"/>
      <c r="G631" s="35"/>
      <c r="H631" s="34"/>
      <c r="I631" s="36"/>
      <c r="J631" s="34"/>
      <c r="K631" s="34"/>
      <c r="L631" s="34"/>
      <c r="M631" s="34"/>
      <c r="N631" s="34"/>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c r="BF631" s="34"/>
      <c r="BG631" s="34"/>
      <c r="BH631" s="34"/>
      <c r="BI631" s="34"/>
      <c r="BJ631" s="137"/>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row>
    <row r="632" spans="1:82" ht="16.5" customHeight="1" x14ac:dyDescent="0.15">
      <c r="A632" s="35"/>
      <c r="B632" s="35"/>
      <c r="C632" s="35"/>
      <c r="D632" s="35"/>
      <c r="E632" s="35"/>
      <c r="F632" s="35"/>
      <c r="G632" s="35"/>
      <c r="H632" s="34"/>
      <c r="I632" s="36"/>
      <c r="J632" s="34"/>
      <c r="K632" s="34"/>
      <c r="L632" s="34"/>
      <c r="M632" s="34"/>
      <c r="N632" s="34"/>
      <c r="O632" s="34"/>
      <c r="P632" s="34"/>
      <c r="Q632" s="34"/>
      <c r="R632" s="34"/>
      <c r="S632" s="34"/>
      <c r="T632" s="34"/>
      <c r="U632" s="34"/>
      <c r="V632" s="34"/>
      <c r="W632" s="34"/>
      <c r="X632" s="34"/>
      <c r="Y632" s="34"/>
      <c r="Z632" s="34"/>
      <c r="AA632" s="34"/>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4"/>
      <c r="BE632" s="34"/>
      <c r="BF632" s="34"/>
      <c r="BG632" s="34"/>
      <c r="BH632" s="34"/>
      <c r="BI632" s="34"/>
      <c r="BJ632" s="137"/>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row>
    <row r="633" spans="1:82" ht="16.5" customHeight="1" x14ac:dyDescent="0.15">
      <c r="A633" s="35"/>
      <c r="B633" s="35"/>
      <c r="C633" s="35"/>
      <c r="D633" s="35"/>
      <c r="E633" s="35"/>
      <c r="F633" s="35"/>
      <c r="G633" s="35"/>
      <c r="H633" s="34"/>
      <c r="I633" s="36"/>
      <c r="J633" s="34"/>
      <c r="K633" s="34"/>
      <c r="L633" s="34"/>
      <c r="M633" s="34"/>
      <c r="N633" s="34"/>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4"/>
      <c r="BE633" s="34"/>
      <c r="BF633" s="34"/>
      <c r="BG633" s="34"/>
      <c r="BH633" s="34"/>
      <c r="BI633" s="34"/>
      <c r="BJ633" s="137"/>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row>
    <row r="634" spans="1:82" ht="16.5" customHeight="1" x14ac:dyDescent="0.15">
      <c r="A634" s="35"/>
      <c r="B634" s="35"/>
      <c r="C634" s="35"/>
      <c r="D634" s="35"/>
      <c r="E634" s="35"/>
      <c r="F634" s="35"/>
      <c r="G634" s="35"/>
      <c r="H634" s="34"/>
      <c r="I634" s="36"/>
      <c r="J634" s="34"/>
      <c r="K634" s="34"/>
      <c r="L634" s="34"/>
      <c r="M634" s="34"/>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4"/>
      <c r="BE634" s="34"/>
      <c r="BF634" s="34"/>
      <c r="BG634" s="34"/>
      <c r="BH634" s="34"/>
      <c r="BI634" s="34"/>
      <c r="BJ634" s="137"/>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row>
    <row r="635" spans="1:82" ht="16.5" customHeight="1" x14ac:dyDescent="0.15">
      <c r="A635" s="35"/>
      <c r="B635" s="35"/>
      <c r="C635" s="35"/>
      <c r="D635" s="35"/>
      <c r="E635" s="35"/>
      <c r="F635" s="35"/>
      <c r="G635" s="35"/>
      <c r="H635" s="34"/>
      <c r="I635" s="36"/>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4"/>
      <c r="BE635" s="34"/>
      <c r="BF635" s="34"/>
      <c r="BG635" s="34"/>
      <c r="BH635" s="34"/>
      <c r="BI635" s="34"/>
      <c r="BJ635" s="137"/>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row>
    <row r="636" spans="1:82" ht="16.5" customHeight="1" x14ac:dyDescent="0.15">
      <c r="A636" s="35"/>
      <c r="B636" s="35"/>
      <c r="C636" s="35"/>
      <c r="D636" s="35"/>
      <c r="E636" s="35"/>
      <c r="F636" s="35"/>
      <c r="G636" s="35"/>
      <c r="H636" s="34"/>
      <c r="I636" s="36"/>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137"/>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row>
    <row r="637" spans="1:82" ht="16.5" customHeight="1" x14ac:dyDescent="0.15">
      <c r="A637" s="35"/>
      <c r="B637" s="35"/>
      <c r="C637" s="35"/>
      <c r="D637" s="35"/>
      <c r="E637" s="35"/>
      <c r="F637" s="35"/>
      <c r="G637" s="35"/>
      <c r="H637" s="34"/>
      <c r="I637" s="36"/>
      <c r="J637" s="34"/>
      <c r="K637" s="34"/>
      <c r="L637" s="34"/>
      <c r="M637" s="34"/>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34"/>
      <c r="BH637" s="34"/>
      <c r="BI637" s="34"/>
      <c r="BJ637" s="137"/>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row>
    <row r="638" spans="1:82" ht="16.5" customHeight="1" x14ac:dyDescent="0.15">
      <c r="A638" s="35"/>
      <c r="B638" s="35"/>
      <c r="C638" s="35"/>
      <c r="D638" s="35"/>
      <c r="E638" s="35"/>
      <c r="F638" s="35"/>
      <c r="G638" s="35"/>
      <c r="H638" s="34"/>
      <c r="I638" s="36"/>
      <c r="J638" s="34"/>
      <c r="K638" s="34"/>
      <c r="L638" s="34"/>
      <c r="M638" s="34"/>
      <c r="N638" s="34"/>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4"/>
      <c r="BE638" s="34"/>
      <c r="BF638" s="34"/>
      <c r="BG638" s="34"/>
      <c r="BH638" s="34"/>
      <c r="BI638" s="34"/>
      <c r="BJ638" s="137"/>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row>
    <row r="639" spans="1:82" ht="16.5" customHeight="1" x14ac:dyDescent="0.15">
      <c r="A639" s="35"/>
      <c r="B639" s="35"/>
      <c r="C639" s="35"/>
      <c r="D639" s="35"/>
      <c r="E639" s="35"/>
      <c r="F639" s="35"/>
      <c r="G639" s="35"/>
      <c r="H639" s="34"/>
      <c r="I639" s="36"/>
      <c r="J639" s="34"/>
      <c r="K639" s="34"/>
      <c r="L639" s="34"/>
      <c r="M639" s="34"/>
      <c r="N639" s="34"/>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4"/>
      <c r="BE639" s="34"/>
      <c r="BF639" s="34"/>
      <c r="BG639" s="34"/>
      <c r="BH639" s="34"/>
      <c r="BI639" s="34"/>
      <c r="BJ639" s="137"/>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row>
    <row r="640" spans="1:82" ht="16.5" customHeight="1" x14ac:dyDescent="0.15">
      <c r="A640" s="35"/>
      <c r="B640" s="35"/>
      <c r="C640" s="35"/>
      <c r="D640" s="35"/>
      <c r="E640" s="35"/>
      <c r="F640" s="35"/>
      <c r="G640" s="35"/>
      <c r="H640" s="34"/>
      <c r="I640" s="36"/>
      <c r="J640" s="34"/>
      <c r="K640" s="34"/>
      <c r="L640" s="34"/>
      <c r="M640" s="34"/>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4"/>
      <c r="BE640" s="34"/>
      <c r="BF640" s="34"/>
      <c r="BG640" s="34"/>
      <c r="BH640" s="34"/>
      <c r="BI640" s="34"/>
      <c r="BJ640" s="137"/>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row>
    <row r="641" spans="1:82" ht="16.5" customHeight="1" x14ac:dyDescent="0.15">
      <c r="A641" s="35"/>
      <c r="B641" s="35"/>
      <c r="C641" s="35"/>
      <c r="D641" s="35"/>
      <c r="E641" s="35"/>
      <c r="F641" s="35"/>
      <c r="G641" s="35"/>
      <c r="H641" s="34"/>
      <c r="I641" s="36"/>
      <c r="J641" s="34"/>
      <c r="K641" s="34"/>
      <c r="L641" s="34"/>
      <c r="M641" s="34"/>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c r="BF641" s="34"/>
      <c r="BG641" s="34"/>
      <c r="BH641" s="34"/>
      <c r="BI641" s="34"/>
      <c r="BJ641" s="137"/>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row>
    <row r="642" spans="1:82" ht="16.5" customHeight="1" x14ac:dyDescent="0.15">
      <c r="A642" s="35"/>
      <c r="B642" s="35"/>
      <c r="C642" s="35"/>
      <c r="D642" s="35"/>
      <c r="E642" s="35"/>
      <c r="F642" s="35"/>
      <c r="G642" s="35"/>
      <c r="H642" s="34"/>
      <c r="I642" s="36"/>
      <c r="J642" s="34"/>
      <c r="K642" s="34"/>
      <c r="L642" s="34"/>
      <c r="M642" s="34"/>
      <c r="N642" s="34"/>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4"/>
      <c r="BE642" s="34"/>
      <c r="BF642" s="34"/>
      <c r="BG642" s="34"/>
      <c r="BH642" s="34"/>
      <c r="BI642" s="34"/>
      <c r="BJ642" s="137"/>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row>
    <row r="643" spans="1:82" ht="16.5" customHeight="1" x14ac:dyDescent="0.15">
      <c r="A643" s="35"/>
      <c r="B643" s="35"/>
      <c r="C643" s="35"/>
      <c r="D643" s="35"/>
      <c r="E643" s="35"/>
      <c r="F643" s="35"/>
      <c r="G643" s="35"/>
      <c r="H643" s="34"/>
      <c r="I643" s="36"/>
      <c r="J643" s="34"/>
      <c r="K643" s="34"/>
      <c r="L643" s="34"/>
      <c r="M643" s="34"/>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4"/>
      <c r="BE643" s="34"/>
      <c r="BF643" s="34"/>
      <c r="BG643" s="34"/>
      <c r="BH643" s="34"/>
      <c r="BI643" s="34"/>
      <c r="BJ643" s="137"/>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row>
    <row r="644" spans="1:82" ht="16.5" customHeight="1" x14ac:dyDescent="0.15">
      <c r="A644" s="35"/>
      <c r="B644" s="35"/>
      <c r="C644" s="35"/>
      <c r="D644" s="35"/>
      <c r="E644" s="35"/>
      <c r="F644" s="35"/>
      <c r="G644" s="35"/>
      <c r="H644" s="34"/>
      <c r="I644" s="36"/>
      <c r="J644" s="34"/>
      <c r="K644" s="34"/>
      <c r="L644" s="34"/>
      <c r="M644" s="34"/>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4"/>
      <c r="BE644" s="34"/>
      <c r="BF644" s="34"/>
      <c r="BG644" s="34"/>
      <c r="BH644" s="34"/>
      <c r="BI644" s="34"/>
      <c r="BJ644" s="137"/>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row>
    <row r="645" spans="1:82" ht="16.5" customHeight="1" x14ac:dyDescent="0.15">
      <c r="A645" s="35"/>
      <c r="B645" s="35"/>
      <c r="C645" s="35"/>
      <c r="D645" s="35"/>
      <c r="E645" s="35"/>
      <c r="F645" s="35"/>
      <c r="G645" s="35"/>
      <c r="H645" s="34"/>
      <c r="I645" s="36"/>
      <c r="J645" s="34"/>
      <c r="K645" s="34"/>
      <c r="L645" s="34"/>
      <c r="M645" s="34"/>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4"/>
      <c r="BE645" s="34"/>
      <c r="BF645" s="34"/>
      <c r="BG645" s="34"/>
      <c r="BH645" s="34"/>
      <c r="BI645" s="34"/>
      <c r="BJ645" s="137"/>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row>
    <row r="646" spans="1:82" ht="16.5" customHeight="1" x14ac:dyDescent="0.15">
      <c r="A646" s="35"/>
      <c r="B646" s="35"/>
      <c r="C646" s="35"/>
      <c r="D646" s="35"/>
      <c r="E646" s="35"/>
      <c r="F646" s="35"/>
      <c r="G646" s="35"/>
      <c r="H646" s="34"/>
      <c r="I646" s="36"/>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137"/>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row>
    <row r="647" spans="1:82" ht="16.5" customHeight="1" x14ac:dyDescent="0.15">
      <c r="A647" s="35"/>
      <c r="B647" s="35"/>
      <c r="C647" s="35"/>
      <c r="D647" s="35"/>
      <c r="E647" s="35"/>
      <c r="F647" s="35"/>
      <c r="G647" s="35"/>
      <c r="H647" s="34"/>
      <c r="I647" s="36"/>
      <c r="J647" s="34"/>
      <c r="K647" s="34"/>
      <c r="L647" s="34"/>
      <c r="M647" s="34"/>
      <c r="N647" s="34"/>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4"/>
      <c r="BE647" s="34"/>
      <c r="BF647" s="34"/>
      <c r="BG647" s="34"/>
      <c r="BH647" s="34"/>
      <c r="BI647" s="34"/>
      <c r="BJ647" s="137"/>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row>
    <row r="648" spans="1:82" ht="16.5" customHeight="1" x14ac:dyDescent="0.15">
      <c r="A648" s="35"/>
      <c r="B648" s="35"/>
      <c r="C648" s="35"/>
      <c r="D648" s="35"/>
      <c r="E648" s="35"/>
      <c r="F648" s="35"/>
      <c r="G648" s="35"/>
      <c r="H648" s="34"/>
      <c r="I648" s="36"/>
      <c r="J648" s="34"/>
      <c r="K648" s="34"/>
      <c r="L648" s="34"/>
      <c r="M648" s="34"/>
      <c r="N648" s="34"/>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4"/>
      <c r="BE648" s="34"/>
      <c r="BF648" s="34"/>
      <c r="BG648" s="34"/>
      <c r="BH648" s="34"/>
      <c r="BI648" s="34"/>
      <c r="BJ648" s="137"/>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row>
    <row r="649" spans="1:82" ht="16.5" customHeight="1" x14ac:dyDescent="0.15">
      <c r="A649" s="35"/>
      <c r="B649" s="35"/>
      <c r="C649" s="35"/>
      <c r="D649" s="35"/>
      <c r="E649" s="35"/>
      <c r="F649" s="35"/>
      <c r="G649" s="35"/>
      <c r="H649" s="34"/>
      <c r="I649" s="36"/>
      <c r="J649" s="34"/>
      <c r="K649" s="34"/>
      <c r="L649" s="34"/>
      <c r="M649" s="34"/>
      <c r="N649" s="34"/>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4"/>
      <c r="BE649" s="34"/>
      <c r="BF649" s="34"/>
      <c r="BG649" s="34"/>
      <c r="BH649" s="34"/>
      <c r="BI649" s="34"/>
      <c r="BJ649" s="137"/>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row>
    <row r="650" spans="1:82" ht="16.5" customHeight="1" x14ac:dyDescent="0.15">
      <c r="A650" s="35"/>
      <c r="B650" s="35"/>
      <c r="C650" s="35"/>
      <c r="D650" s="35"/>
      <c r="E650" s="35"/>
      <c r="F650" s="35"/>
      <c r="G650" s="35"/>
      <c r="H650" s="34"/>
      <c r="I650" s="36"/>
      <c r="J650" s="34"/>
      <c r="K650" s="34"/>
      <c r="L650" s="34"/>
      <c r="M650" s="34"/>
      <c r="N650" s="34"/>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4"/>
      <c r="BE650" s="34"/>
      <c r="BF650" s="34"/>
      <c r="BG650" s="34"/>
      <c r="BH650" s="34"/>
      <c r="BI650" s="34"/>
      <c r="BJ650" s="137"/>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row>
    <row r="651" spans="1:82" ht="16.5" customHeight="1" x14ac:dyDescent="0.15">
      <c r="A651" s="35"/>
      <c r="B651" s="35"/>
      <c r="C651" s="35"/>
      <c r="D651" s="35"/>
      <c r="E651" s="35"/>
      <c r="F651" s="35"/>
      <c r="G651" s="35"/>
      <c r="H651" s="34"/>
      <c r="I651" s="36"/>
      <c r="J651" s="34"/>
      <c r="K651" s="34"/>
      <c r="L651" s="34"/>
      <c r="M651" s="34"/>
      <c r="N651" s="34"/>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c r="BF651" s="34"/>
      <c r="BG651" s="34"/>
      <c r="BH651" s="34"/>
      <c r="BI651" s="34"/>
      <c r="BJ651" s="137"/>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row>
    <row r="652" spans="1:82" ht="16.5" customHeight="1" x14ac:dyDescent="0.15">
      <c r="A652" s="35"/>
      <c r="B652" s="35"/>
      <c r="C652" s="35"/>
      <c r="D652" s="35"/>
      <c r="E652" s="35"/>
      <c r="F652" s="35"/>
      <c r="G652" s="35"/>
      <c r="H652" s="34"/>
      <c r="I652" s="36"/>
      <c r="J652" s="34"/>
      <c r="K652" s="34"/>
      <c r="L652" s="34"/>
      <c r="M652" s="34"/>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4"/>
      <c r="BE652" s="34"/>
      <c r="BF652" s="34"/>
      <c r="BG652" s="34"/>
      <c r="BH652" s="34"/>
      <c r="BI652" s="34"/>
      <c r="BJ652" s="137"/>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row>
    <row r="653" spans="1:82" ht="16.5" customHeight="1" x14ac:dyDescent="0.15">
      <c r="A653" s="35"/>
      <c r="B653" s="35"/>
      <c r="C653" s="35"/>
      <c r="D653" s="35"/>
      <c r="E653" s="35"/>
      <c r="F653" s="35"/>
      <c r="G653" s="35"/>
      <c r="H653" s="34"/>
      <c r="I653" s="36"/>
      <c r="J653" s="34"/>
      <c r="K653" s="34"/>
      <c r="L653" s="34"/>
      <c r="M653" s="34"/>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4"/>
      <c r="BE653" s="34"/>
      <c r="BF653" s="34"/>
      <c r="BG653" s="34"/>
      <c r="BH653" s="34"/>
      <c r="BI653" s="34"/>
      <c r="BJ653" s="137"/>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row>
    <row r="654" spans="1:82" ht="16.5" customHeight="1" x14ac:dyDescent="0.15">
      <c r="A654" s="35"/>
      <c r="B654" s="35"/>
      <c r="C654" s="35"/>
      <c r="D654" s="35"/>
      <c r="E654" s="35"/>
      <c r="F654" s="35"/>
      <c r="G654" s="35"/>
      <c r="H654" s="34"/>
      <c r="I654" s="36"/>
      <c r="J654" s="34"/>
      <c r="K654" s="34"/>
      <c r="L654" s="34"/>
      <c r="M654" s="34"/>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4"/>
      <c r="BE654" s="34"/>
      <c r="BF654" s="34"/>
      <c r="BG654" s="34"/>
      <c r="BH654" s="34"/>
      <c r="BI654" s="34"/>
      <c r="BJ654" s="137"/>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row>
    <row r="655" spans="1:82" ht="16.5" customHeight="1" x14ac:dyDescent="0.15">
      <c r="A655" s="35"/>
      <c r="B655" s="35"/>
      <c r="C655" s="35"/>
      <c r="D655" s="35"/>
      <c r="E655" s="35"/>
      <c r="F655" s="35"/>
      <c r="G655" s="35"/>
      <c r="H655" s="34"/>
      <c r="I655" s="36"/>
      <c r="J655" s="34"/>
      <c r="K655" s="34"/>
      <c r="L655" s="34"/>
      <c r="M655" s="34"/>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c r="AQ655" s="34"/>
      <c r="AR655" s="34"/>
      <c r="AS655" s="34"/>
      <c r="AT655" s="34"/>
      <c r="AU655" s="34"/>
      <c r="AV655" s="34"/>
      <c r="AW655" s="34"/>
      <c r="AX655" s="34"/>
      <c r="AY655" s="34"/>
      <c r="AZ655" s="34"/>
      <c r="BA655" s="34"/>
      <c r="BB655" s="34"/>
      <c r="BC655" s="34"/>
      <c r="BD655" s="34"/>
      <c r="BE655" s="34"/>
      <c r="BF655" s="34"/>
      <c r="BG655" s="34"/>
      <c r="BH655" s="34"/>
      <c r="BI655" s="34"/>
      <c r="BJ655" s="137"/>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row>
    <row r="656" spans="1:82" ht="16.5" customHeight="1" x14ac:dyDescent="0.15">
      <c r="A656" s="35"/>
      <c r="B656" s="35"/>
      <c r="C656" s="35"/>
      <c r="D656" s="35"/>
      <c r="E656" s="35"/>
      <c r="F656" s="35"/>
      <c r="G656" s="35"/>
      <c r="H656" s="34"/>
      <c r="I656" s="36"/>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137"/>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row>
    <row r="657" spans="1:82" ht="16.5" customHeight="1" x14ac:dyDescent="0.15">
      <c r="A657" s="35"/>
      <c r="B657" s="35"/>
      <c r="C657" s="35"/>
      <c r="D657" s="35"/>
      <c r="E657" s="35"/>
      <c r="F657" s="35"/>
      <c r="G657" s="35"/>
      <c r="H657" s="34"/>
      <c r="I657" s="36"/>
      <c r="J657" s="34"/>
      <c r="K657" s="34"/>
      <c r="L657" s="34"/>
      <c r="M657" s="34"/>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4"/>
      <c r="BE657" s="34"/>
      <c r="BF657" s="34"/>
      <c r="BG657" s="34"/>
      <c r="BH657" s="34"/>
      <c r="BI657" s="34"/>
      <c r="BJ657" s="137"/>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row>
    <row r="658" spans="1:82" ht="16.5" customHeight="1" x14ac:dyDescent="0.15">
      <c r="A658" s="35"/>
      <c r="B658" s="35"/>
      <c r="C658" s="35"/>
      <c r="D658" s="35"/>
      <c r="E658" s="35"/>
      <c r="F658" s="35"/>
      <c r="G658" s="35"/>
      <c r="H658" s="34"/>
      <c r="I658" s="36"/>
      <c r="J658" s="34"/>
      <c r="K658" s="34"/>
      <c r="L658" s="34"/>
      <c r="M658" s="34"/>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4"/>
      <c r="BE658" s="34"/>
      <c r="BF658" s="34"/>
      <c r="BG658" s="34"/>
      <c r="BH658" s="34"/>
      <c r="BI658" s="34"/>
      <c r="BJ658" s="137"/>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row>
    <row r="659" spans="1:82" ht="16.5" customHeight="1" x14ac:dyDescent="0.15">
      <c r="A659" s="35"/>
      <c r="B659" s="35"/>
      <c r="C659" s="35"/>
      <c r="D659" s="35"/>
      <c r="E659" s="35"/>
      <c r="F659" s="35"/>
      <c r="G659" s="35"/>
      <c r="H659" s="34"/>
      <c r="I659" s="36"/>
      <c r="J659" s="34"/>
      <c r="K659" s="34"/>
      <c r="L659" s="34"/>
      <c r="M659" s="34"/>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c r="BF659" s="34"/>
      <c r="BG659" s="34"/>
      <c r="BH659" s="34"/>
      <c r="BI659" s="34"/>
      <c r="BJ659" s="137"/>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row>
    <row r="660" spans="1:82" ht="16.5" customHeight="1" x14ac:dyDescent="0.15">
      <c r="A660" s="35"/>
      <c r="B660" s="35"/>
      <c r="C660" s="35"/>
      <c r="D660" s="35"/>
      <c r="E660" s="35"/>
      <c r="F660" s="35"/>
      <c r="G660" s="35"/>
      <c r="H660" s="34"/>
      <c r="I660" s="36"/>
      <c r="J660" s="34"/>
      <c r="K660" s="34"/>
      <c r="L660" s="34"/>
      <c r="M660" s="34"/>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4"/>
      <c r="BE660" s="34"/>
      <c r="BF660" s="34"/>
      <c r="BG660" s="34"/>
      <c r="BH660" s="34"/>
      <c r="BI660" s="34"/>
      <c r="BJ660" s="137"/>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row>
    <row r="661" spans="1:82" ht="16.5" customHeight="1" x14ac:dyDescent="0.15">
      <c r="A661" s="35"/>
      <c r="B661" s="35"/>
      <c r="C661" s="35"/>
      <c r="D661" s="35"/>
      <c r="E661" s="35"/>
      <c r="F661" s="35"/>
      <c r="G661" s="35"/>
      <c r="H661" s="34"/>
      <c r="I661" s="36"/>
      <c r="J661" s="34"/>
      <c r="K661" s="34"/>
      <c r="L661" s="34"/>
      <c r="M661" s="34"/>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c r="BF661" s="34"/>
      <c r="BG661" s="34"/>
      <c r="BH661" s="34"/>
      <c r="BI661" s="34"/>
      <c r="BJ661" s="137"/>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row>
    <row r="662" spans="1:82" ht="16.5" customHeight="1" x14ac:dyDescent="0.15">
      <c r="A662" s="35"/>
      <c r="B662" s="35"/>
      <c r="C662" s="35"/>
      <c r="D662" s="35"/>
      <c r="E662" s="35"/>
      <c r="F662" s="35"/>
      <c r="G662" s="35"/>
      <c r="H662" s="34"/>
      <c r="I662" s="36"/>
      <c r="J662" s="34"/>
      <c r="K662" s="34"/>
      <c r="L662" s="34"/>
      <c r="M662" s="34"/>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34"/>
      <c r="BH662" s="34"/>
      <c r="BI662" s="34"/>
      <c r="BJ662" s="137"/>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row>
    <row r="663" spans="1:82" ht="16.5" customHeight="1" x14ac:dyDescent="0.15">
      <c r="A663" s="35"/>
      <c r="B663" s="35"/>
      <c r="C663" s="35"/>
      <c r="D663" s="35"/>
      <c r="E663" s="35"/>
      <c r="F663" s="35"/>
      <c r="G663" s="35"/>
      <c r="H663" s="34"/>
      <c r="I663" s="36"/>
      <c r="J663" s="34"/>
      <c r="K663" s="34"/>
      <c r="L663" s="34"/>
      <c r="M663" s="34"/>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4"/>
      <c r="BE663" s="34"/>
      <c r="BF663" s="34"/>
      <c r="BG663" s="34"/>
      <c r="BH663" s="34"/>
      <c r="BI663" s="34"/>
      <c r="BJ663" s="137"/>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row>
    <row r="664" spans="1:82" ht="16.5" customHeight="1" x14ac:dyDescent="0.15">
      <c r="A664" s="35"/>
      <c r="B664" s="35"/>
      <c r="C664" s="35"/>
      <c r="D664" s="35"/>
      <c r="E664" s="35"/>
      <c r="F664" s="35"/>
      <c r="G664" s="35"/>
      <c r="H664" s="34"/>
      <c r="I664" s="36"/>
      <c r="J664" s="34"/>
      <c r="K664" s="34"/>
      <c r="L664" s="34"/>
      <c r="M664" s="34"/>
      <c r="N664" s="34"/>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4"/>
      <c r="BE664" s="34"/>
      <c r="BF664" s="34"/>
      <c r="BG664" s="34"/>
      <c r="BH664" s="34"/>
      <c r="BI664" s="34"/>
      <c r="BJ664" s="137"/>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row>
    <row r="665" spans="1:82" ht="16.5" customHeight="1" x14ac:dyDescent="0.15">
      <c r="A665" s="35"/>
      <c r="B665" s="35"/>
      <c r="C665" s="35"/>
      <c r="D665" s="35"/>
      <c r="E665" s="35"/>
      <c r="F665" s="35"/>
      <c r="G665" s="35"/>
      <c r="H665" s="34"/>
      <c r="I665" s="36"/>
      <c r="J665" s="34"/>
      <c r="K665" s="34"/>
      <c r="L665" s="34"/>
      <c r="M665" s="34"/>
      <c r="N665" s="34"/>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4"/>
      <c r="BE665" s="34"/>
      <c r="BF665" s="34"/>
      <c r="BG665" s="34"/>
      <c r="BH665" s="34"/>
      <c r="BI665" s="34"/>
      <c r="BJ665" s="137"/>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row>
    <row r="666" spans="1:82" ht="16.5" customHeight="1" x14ac:dyDescent="0.15">
      <c r="A666" s="35"/>
      <c r="B666" s="35"/>
      <c r="C666" s="35"/>
      <c r="D666" s="35"/>
      <c r="E666" s="35"/>
      <c r="F666" s="35"/>
      <c r="G666" s="35"/>
      <c r="H666" s="34"/>
      <c r="I666" s="36"/>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137"/>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row>
    <row r="667" spans="1:82" ht="16.5" customHeight="1" x14ac:dyDescent="0.15">
      <c r="A667" s="35"/>
      <c r="B667" s="35"/>
      <c r="C667" s="35"/>
      <c r="D667" s="35"/>
      <c r="E667" s="35"/>
      <c r="F667" s="35"/>
      <c r="G667" s="35"/>
      <c r="H667" s="34"/>
      <c r="I667" s="36"/>
      <c r="J667" s="34"/>
      <c r="K667" s="34"/>
      <c r="L667" s="34"/>
      <c r="M667" s="34"/>
      <c r="N667" s="34"/>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4"/>
      <c r="AL667" s="34"/>
      <c r="AM667" s="34"/>
      <c r="AN667" s="34"/>
      <c r="AO667" s="34"/>
      <c r="AP667" s="34"/>
      <c r="AQ667" s="34"/>
      <c r="AR667" s="34"/>
      <c r="AS667" s="34"/>
      <c r="AT667" s="34"/>
      <c r="AU667" s="34"/>
      <c r="AV667" s="34"/>
      <c r="AW667" s="34"/>
      <c r="AX667" s="34"/>
      <c r="AY667" s="34"/>
      <c r="AZ667" s="34"/>
      <c r="BA667" s="34"/>
      <c r="BB667" s="34"/>
      <c r="BC667" s="34"/>
      <c r="BD667" s="34"/>
      <c r="BE667" s="34"/>
      <c r="BF667" s="34"/>
      <c r="BG667" s="34"/>
      <c r="BH667" s="34"/>
      <c r="BI667" s="34"/>
      <c r="BJ667" s="137"/>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row>
    <row r="668" spans="1:82" ht="16.5" customHeight="1" x14ac:dyDescent="0.15">
      <c r="A668" s="35"/>
      <c r="B668" s="35"/>
      <c r="C668" s="35"/>
      <c r="D668" s="35"/>
      <c r="E668" s="35"/>
      <c r="F668" s="35"/>
      <c r="G668" s="35"/>
      <c r="H668" s="34"/>
      <c r="I668" s="36"/>
      <c r="J668" s="34"/>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4"/>
      <c r="AL668" s="34"/>
      <c r="AM668" s="34"/>
      <c r="AN668" s="34"/>
      <c r="AO668" s="34"/>
      <c r="AP668" s="34"/>
      <c r="AQ668" s="34"/>
      <c r="AR668" s="34"/>
      <c r="AS668" s="34"/>
      <c r="AT668" s="34"/>
      <c r="AU668" s="34"/>
      <c r="AV668" s="34"/>
      <c r="AW668" s="34"/>
      <c r="AX668" s="34"/>
      <c r="AY668" s="34"/>
      <c r="AZ668" s="34"/>
      <c r="BA668" s="34"/>
      <c r="BB668" s="34"/>
      <c r="BC668" s="34"/>
      <c r="BD668" s="34"/>
      <c r="BE668" s="34"/>
      <c r="BF668" s="34"/>
      <c r="BG668" s="34"/>
      <c r="BH668" s="34"/>
      <c r="BI668" s="34"/>
      <c r="BJ668" s="137"/>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row>
    <row r="669" spans="1:82" ht="16.5" customHeight="1" x14ac:dyDescent="0.15">
      <c r="A669" s="35"/>
      <c r="B669" s="35"/>
      <c r="C669" s="35"/>
      <c r="D669" s="35"/>
      <c r="E669" s="35"/>
      <c r="F669" s="35"/>
      <c r="G669" s="35"/>
      <c r="H669" s="34"/>
      <c r="I669" s="36"/>
      <c r="J669" s="34"/>
      <c r="K669" s="34"/>
      <c r="L669" s="34"/>
      <c r="M669" s="34"/>
      <c r="N669" s="34"/>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4"/>
      <c r="AL669" s="34"/>
      <c r="AM669" s="34"/>
      <c r="AN669" s="34"/>
      <c r="AO669" s="34"/>
      <c r="AP669" s="34"/>
      <c r="AQ669" s="34"/>
      <c r="AR669" s="34"/>
      <c r="AS669" s="34"/>
      <c r="AT669" s="34"/>
      <c r="AU669" s="34"/>
      <c r="AV669" s="34"/>
      <c r="AW669" s="34"/>
      <c r="AX669" s="34"/>
      <c r="AY669" s="34"/>
      <c r="AZ669" s="34"/>
      <c r="BA669" s="34"/>
      <c r="BB669" s="34"/>
      <c r="BC669" s="34"/>
      <c r="BD669" s="34"/>
      <c r="BE669" s="34"/>
      <c r="BF669" s="34"/>
      <c r="BG669" s="34"/>
      <c r="BH669" s="34"/>
      <c r="BI669" s="34"/>
      <c r="BJ669" s="137"/>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row>
    <row r="670" spans="1:82" ht="16.5" customHeight="1" x14ac:dyDescent="0.15">
      <c r="A670" s="35"/>
      <c r="B670" s="35"/>
      <c r="C670" s="35"/>
      <c r="D670" s="35"/>
      <c r="E670" s="35"/>
      <c r="F670" s="35"/>
      <c r="G670" s="35"/>
      <c r="H670" s="34"/>
      <c r="I670" s="36"/>
      <c r="J670" s="34"/>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4"/>
      <c r="AL670" s="34"/>
      <c r="AM670" s="34"/>
      <c r="AN670" s="34"/>
      <c r="AO670" s="34"/>
      <c r="AP670" s="34"/>
      <c r="AQ670" s="34"/>
      <c r="AR670" s="34"/>
      <c r="AS670" s="34"/>
      <c r="AT670" s="34"/>
      <c r="AU670" s="34"/>
      <c r="AV670" s="34"/>
      <c r="AW670" s="34"/>
      <c r="AX670" s="34"/>
      <c r="AY670" s="34"/>
      <c r="AZ670" s="34"/>
      <c r="BA670" s="34"/>
      <c r="BB670" s="34"/>
      <c r="BC670" s="34"/>
      <c r="BD670" s="34"/>
      <c r="BE670" s="34"/>
      <c r="BF670" s="34"/>
      <c r="BG670" s="34"/>
      <c r="BH670" s="34"/>
      <c r="BI670" s="34"/>
      <c r="BJ670" s="137"/>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row>
  </sheetData>
  <mergeCells count="205">
    <mergeCell ref="M33:M35"/>
    <mergeCell ref="N33:N35"/>
    <mergeCell ref="O33:O35"/>
    <mergeCell ref="AI33:AI35"/>
    <mergeCell ref="AJ33:AJ35"/>
    <mergeCell ref="AK33:AK35"/>
    <mergeCell ref="A31:A32"/>
    <mergeCell ref="B31:B32"/>
    <mergeCell ref="C31:C32"/>
    <mergeCell ref="D31:D32"/>
    <mergeCell ref="E31:E32"/>
    <mergeCell ref="F31:F32"/>
    <mergeCell ref="G31:G32"/>
    <mergeCell ref="H31:H32"/>
    <mergeCell ref="I31:I32"/>
    <mergeCell ref="J31:J32"/>
    <mergeCell ref="K31:K32"/>
    <mergeCell ref="L31:L32"/>
    <mergeCell ref="M31:M32"/>
    <mergeCell ref="N31:N32"/>
    <mergeCell ref="O31:O32"/>
    <mergeCell ref="AI31:AI32"/>
    <mergeCell ref="AJ31:AJ32"/>
    <mergeCell ref="AK31:AK32"/>
    <mergeCell ref="M16:M18"/>
    <mergeCell ref="N16:N18"/>
    <mergeCell ref="O16:O18"/>
    <mergeCell ref="A22:A24"/>
    <mergeCell ref="B22:B24"/>
    <mergeCell ref="C22:C24"/>
    <mergeCell ref="G16:G18"/>
    <mergeCell ref="H16:H18"/>
    <mergeCell ref="I16:I18"/>
    <mergeCell ref="J16:J18"/>
    <mergeCell ref="K16:K18"/>
    <mergeCell ref="L16:L18"/>
    <mergeCell ref="G33:G35"/>
    <mergeCell ref="H33:H35"/>
    <mergeCell ref="I33:I35"/>
    <mergeCell ref="J33:J35"/>
    <mergeCell ref="K33:K35"/>
    <mergeCell ref="L33:L35"/>
    <mergeCell ref="D16:D18"/>
    <mergeCell ref="E16:E18"/>
    <mergeCell ref="F16:F18"/>
    <mergeCell ref="A33:A35"/>
    <mergeCell ref="B33:B35"/>
    <mergeCell ref="C33:C35"/>
    <mergeCell ref="D33:D35"/>
    <mergeCell ref="E33:E35"/>
    <mergeCell ref="F33:F35"/>
    <mergeCell ref="BF5:BF6"/>
    <mergeCell ref="AJ7:AJ11"/>
    <mergeCell ref="AK7:AK11"/>
    <mergeCell ref="I7:I11"/>
    <mergeCell ref="K7:K11"/>
    <mergeCell ref="L7:L11"/>
    <mergeCell ref="M7:M11"/>
    <mergeCell ref="N7:N11"/>
    <mergeCell ref="O7:O11"/>
    <mergeCell ref="AI5:AI6"/>
    <mergeCell ref="BC5:BC6"/>
    <mergeCell ref="AJ5:AJ6"/>
    <mergeCell ref="AK5:AK6"/>
    <mergeCell ref="AL5:AL6"/>
    <mergeCell ref="P5:AH5"/>
    <mergeCell ref="AM5:AO5"/>
    <mergeCell ref="BD5:BD6"/>
    <mergeCell ref="BE5:BE6"/>
    <mergeCell ref="A1:BJ2"/>
    <mergeCell ref="BI5:BI6"/>
    <mergeCell ref="BJ5:BJ6"/>
    <mergeCell ref="A4:K4"/>
    <mergeCell ref="L4:AK4"/>
    <mergeCell ref="AL4:AW4"/>
    <mergeCell ref="AX4:BD4"/>
    <mergeCell ref="BE4:BJ4"/>
    <mergeCell ref="A5:A6"/>
    <mergeCell ref="AP5:AP6"/>
    <mergeCell ref="AQ5:AQ6"/>
    <mergeCell ref="AR5:AW5"/>
    <mergeCell ref="AX5:AX6"/>
    <mergeCell ref="AY5:AY6"/>
    <mergeCell ref="AZ5:AZ6"/>
    <mergeCell ref="BA5:BA6"/>
    <mergeCell ref="BG5:BG6"/>
    <mergeCell ref="BH5:BH6"/>
    <mergeCell ref="K5:K6"/>
    <mergeCell ref="L5:L6"/>
    <mergeCell ref="M5:M6"/>
    <mergeCell ref="BB5:BB6"/>
    <mergeCell ref="N5:N6"/>
    <mergeCell ref="O5:O6"/>
    <mergeCell ref="A12:A13"/>
    <mergeCell ref="B12:B13"/>
    <mergeCell ref="C12:C13"/>
    <mergeCell ref="D12:D13"/>
    <mergeCell ref="E12:E13"/>
    <mergeCell ref="AI7:AI11"/>
    <mergeCell ref="B5:B6"/>
    <mergeCell ref="J5:J6"/>
    <mergeCell ref="J7:J11"/>
    <mergeCell ref="E7:E11"/>
    <mergeCell ref="A7:A11"/>
    <mergeCell ref="C7:C11"/>
    <mergeCell ref="D7:D11"/>
    <mergeCell ref="F7:F11"/>
    <mergeCell ref="G7:G11"/>
    <mergeCell ref="H7:H11"/>
    <mergeCell ref="C5:C6"/>
    <mergeCell ref="F5:F6"/>
    <mergeCell ref="G5:G6"/>
    <mergeCell ref="H5:H6"/>
    <mergeCell ref="I5:I6"/>
    <mergeCell ref="B7:B11"/>
    <mergeCell ref="E5:E6"/>
    <mergeCell ref="D5:D6"/>
    <mergeCell ref="AI12:AI13"/>
    <mergeCell ref="AJ12:AJ13"/>
    <mergeCell ref="AK12:AK13"/>
    <mergeCell ref="K12:K13"/>
    <mergeCell ref="L12:L13"/>
    <mergeCell ref="M12:M13"/>
    <mergeCell ref="N12:N13"/>
    <mergeCell ref="O12:O13"/>
    <mergeCell ref="F12:F13"/>
    <mergeCell ref="G12:G13"/>
    <mergeCell ref="H12:H13"/>
    <mergeCell ref="I12:I13"/>
    <mergeCell ref="J12:J13"/>
    <mergeCell ref="AI16:AI18"/>
    <mergeCell ref="AJ16:AJ18"/>
    <mergeCell ref="AK16:AK18"/>
    <mergeCell ref="A19:A21"/>
    <mergeCell ref="B19:B21"/>
    <mergeCell ref="C19:C21"/>
    <mergeCell ref="D19:D21"/>
    <mergeCell ref="E19:E21"/>
    <mergeCell ref="F19:F21"/>
    <mergeCell ref="G19:G21"/>
    <mergeCell ref="H19:H21"/>
    <mergeCell ref="I19:I21"/>
    <mergeCell ref="J19:J21"/>
    <mergeCell ref="K19:K21"/>
    <mergeCell ref="L19:L21"/>
    <mergeCell ref="M19:M21"/>
    <mergeCell ref="N19:N21"/>
    <mergeCell ref="O19:O21"/>
    <mergeCell ref="AI19:AI21"/>
    <mergeCell ref="AJ19:AJ21"/>
    <mergeCell ref="AK19:AK21"/>
    <mergeCell ref="A16:A18"/>
    <mergeCell ref="B16:B18"/>
    <mergeCell ref="C16:C18"/>
    <mergeCell ref="D22:D24"/>
    <mergeCell ref="E22:E24"/>
    <mergeCell ref="F22:F24"/>
    <mergeCell ref="G22:G24"/>
    <mergeCell ref="H22:H24"/>
    <mergeCell ref="I22:I24"/>
    <mergeCell ref="J22:J24"/>
    <mergeCell ref="K22:K24"/>
    <mergeCell ref="L22:L24"/>
    <mergeCell ref="M22:M24"/>
    <mergeCell ref="N22:N24"/>
    <mergeCell ref="O22:O24"/>
    <mergeCell ref="AI22:AI24"/>
    <mergeCell ref="AJ22:AJ24"/>
    <mergeCell ref="AK22:AK24"/>
    <mergeCell ref="A25:A27"/>
    <mergeCell ref="B25:B27"/>
    <mergeCell ref="C25:C27"/>
    <mergeCell ref="D25:D27"/>
    <mergeCell ref="E25:E27"/>
    <mergeCell ref="F25:F27"/>
    <mergeCell ref="G25:G27"/>
    <mergeCell ref="H25:H27"/>
    <mergeCell ref="I25:I27"/>
    <mergeCell ref="J25:J27"/>
    <mergeCell ref="K25:K27"/>
    <mergeCell ref="L25:L27"/>
    <mergeCell ref="M25:M27"/>
    <mergeCell ref="N25:N27"/>
    <mergeCell ref="O25:O27"/>
    <mergeCell ref="AI25:AI27"/>
    <mergeCell ref="AJ25:AJ27"/>
    <mergeCell ref="AK25:AK27"/>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AI28:AI29"/>
    <mergeCell ref="AJ28:AJ29"/>
    <mergeCell ref="AK28:AK29"/>
  </mergeCells>
  <phoneticPr fontId="52" type="noConversion"/>
  <conditionalFormatting sqref="L7 L12 AY30:AY35">
    <cfRule type="cellIs" dxfId="56" priority="450" operator="equal">
      <formula>"Muy Alta"</formula>
    </cfRule>
    <cfRule type="cellIs" dxfId="55" priority="451" operator="equal">
      <formula>"Alta"</formula>
    </cfRule>
    <cfRule type="cellIs" dxfId="54" priority="452" operator="equal">
      <formula>"Media"</formula>
    </cfRule>
    <cfRule type="cellIs" dxfId="53" priority="453" operator="equal">
      <formula>"Baja"</formula>
    </cfRule>
    <cfRule type="cellIs" dxfId="52" priority="454" operator="equal">
      <formula>"Muy Baja"</formula>
    </cfRule>
  </conditionalFormatting>
  <conditionalFormatting sqref="L14:L16 L19 L22 L25">
    <cfRule type="cellIs" dxfId="51" priority="32" operator="equal">
      <formula>"Muy Alta"</formula>
    </cfRule>
    <cfRule type="cellIs" dxfId="50" priority="33" operator="equal">
      <formula>"Alta"</formula>
    </cfRule>
    <cfRule type="cellIs" dxfId="49" priority="34" operator="equal">
      <formula>"Media"</formula>
    </cfRule>
    <cfRule type="cellIs" dxfId="48" priority="35" operator="equal">
      <formula>"Baja"</formula>
    </cfRule>
    <cfRule type="cellIs" dxfId="47" priority="36" operator="equal">
      <formula>"Muy Baja"</formula>
    </cfRule>
  </conditionalFormatting>
  <conditionalFormatting sqref="O7:AH35">
    <cfRule type="containsText" dxfId="46" priority="16" operator="containsText" text="❌">
      <formula>NOT(ISERROR(SEARCH(("❌"),(O7))))</formula>
    </cfRule>
  </conditionalFormatting>
  <conditionalFormatting sqref="AI7 AI12 BA30:BA35">
    <cfRule type="cellIs" dxfId="45" priority="455" operator="equal">
      <formula>"Catastrófico"</formula>
    </cfRule>
    <cfRule type="cellIs" dxfId="44" priority="456" operator="equal">
      <formula>"Mayor"</formula>
    </cfRule>
    <cfRule type="cellIs" dxfId="43" priority="457" operator="equal">
      <formula>"Moderado"</formula>
    </cfRule>
    <cfRule type="cellIs" dxfId="42" priority="458" operator="equal">
      <formula>"Menor"</formula>
    </cfRule>
    <cfRule type="cellIs" dxfId="41" priority="459" operator="equal">
      <formula>"Leve"</formula>
    </cfRule>
  </conditionalFormatting>
  <conditionalFormatting sqref="AI14:AI16 AI19 AI22 AI25">
    <cfRule type="cellIs" dxfId="40" priority="37" operator="equal">
      <formula>"Catastrófico"</formula>
    </cfRule>
    <cfRule type="cellIs" dxfId="39" priority="38" operator="equal">
      <formula>"Mayor"</formula>
    </cfRule>
    <cfRule type="cellIs" dxfId="38" priority="39" operator="equal">
      <formula>"Moderado"</formula>
    </cfRule>
    <cfRule type="cellIs" dxfId="37" priority="40" operator="equal">
      <formula>"Menor"</formula>
    </cfRule>
    <cfRule type="cellIs" dxfId="36" priority="41" operator="equal">
      <formula>"Leve"</formula>
    </cfRule>
  </conditionalFormatting>
  <conditionalFormatting sqref="AK7 AK12 BC30:BC35">
    <cfRule type="cellIs" dxfId="35" priority="460" operator="equal">
      <formula>"Extremo"</formula>
    </cfRule>
    <cfRule type="cellIs" dxfId="34" priority="461" operator="equal">
      <formula>"Alto"</formula>
    </cfRule>
    <cfRule type="cellIs" dxfId="33" priority="462" operator="equal">
      <formula>"Moderado"</formula>
    </cfRule>
    <cfRule type="cellIs" dxfId="32" priority="463" operator="equal">
      <formula>"Bajo"</formula>
    </cfRule>
  </conditionalFormatting>
  <conditionalFormatting sqref="AK14:AK16 AK19 AK22 AK25">
    <cfRule type="cellIs" dxfId="31" priority="42" operator="equal">
      <formula>"Extremo"</formula>
    </cfRule>
    <cfRule type="cellIs" dxfId="30" priority="43" operator="equal">
      <formula>"Alto"</formula>
    </cfRule>
    <cfRule type="cellIs" dxfId="29" priority="44" operator="equal">
      <formula>"Moderado"</formula>
    </cfRule>
    <cfRule type="cellIs" dxfId="28" priority="45" operator="equal">
      <formula>"Bajo"</formula>
    </cfRule>
  </conditionalFormatting>
  <conditionalFormatting sqref="AY7:AY29 L28">
    <cfRule type="cellIs" dxfId="27" priority="17" operator="equal">
      <formula>"Muy Alta"</formula>
    </cfRule>
    <cfRule type="cellIs" dxfId="26" priority="18" operator="equal">
      <formula>"Alta"</formula>
    </cfRule>
    <cfRule type="cellIs" dxfId="25" priority="19" operator="equal">
      <formula>"Media"</formula>
    </cfRule>
    <cfRule type="cellIs" dxfId="24" priority="20" operator="equal">
      <formula>"Baja"</formula>
    </cfRule>
    <cfRule type="cellIs" dxfId="23" priority="21" operator="equal">
      <formula>"Muy Baja"</formula>
    </cfRule>
  </conditionalFormatting>
  <conditionalFormatting sqref="BA7:BA29 AI28">
    <cfRule type="cellIs" dxfId="22" priority="22" operator="equal">
      <formula>"Catastrófico"</formula>
    </cfRule>
    <cfRule type="cellIs" dxfId="21" priority="23" operator="equal">
      <formula>"Mayor"</formula>
    </cfRule>
    <cfRule type="cellIs" dxfId="20" priority="24" operator="equal">
      <formula>"Moderado"</formula>
    </cfRule>
    <cfRule type="cellIs" dxfId="19" priority="25" operator="equal">
      <formula>"Menor"</formula>
    </cfRule>
    <cfRule type="cellIs" dxfId="18" priority="26" operator="equal">
      <formula>"Leve"</formula>
    </cfRule>
  </conditionalFormatting>
  <conditionalFormatting sqref="BC7:BC29 AK28">
    <cfRule type="cellIs" dxfId="17" priority="27" operator="equal">
      <formula>"Extremo"</formula>
    </cfRule>
    <cfRule type="cellIs" dxfId="16" priority="28" operator="equal">
      <formula>"Alto"</formula>
    </cfRule>
    <cfRule type="cellIs" dxfId="15" priority="29" operator="equal">
      <formula>"Moderado"</formula>
    </cfRule>
    <cfRule type="cellIs" dxfId="14" priority="30" operator="equal">
      <formula>"Bajo"</formula>
    </cfRule>
  </conditionalFormatting>
  <conditionalFormatting sqref="L30:L31 L33">
    <cfRule type="cellIs" dxfId="13" priority="2" operator="equal">
      <formula>"Muy Alta"</formula>
    </cfRule>
    <cfRule type="cellIs" dxfId="12" priority="3" operator="equal">
      <formula>"Alta"</formula>
    </cfRule>
    <cfRule type="cellIs" dxfId="11" priority="4" operator="equal">
      <formula>"Media"</formula>
    </cfRule>
    <cfRule type="cellIs" dxfId="10" priority="5" operator="equal">
      <formula>"Baja"</formula>
    </cfRule>
    <cfRule type="cellIs" dxfId="9" priority="6" operator="equal">
      <formula>"Muy Baja"</formula>
    </cfRule>
  </conditionalFormatting>
  <conditionalFormatting sqref="AI30:AI31 AI33">
    <cfRule type="cellIs" dxfId="8" priority="7" operator="equal">
      <formula>"Catastrófico"</formula>
    </cfRule>
    <cfRule type="cellIs" dxfId="7" priority="8" operator="equal">
      <formula>"Mayor"</formula>
    </cfRule>
    <cfRule type="cellIs" dxfId="6" priority="9" operator="equal">
      <formula>"Moderado"</formula>
    </cfRule>
    <cfRule type="cellIs" dxfId="5" priority="10" operator="equal">
      <formula>"Menor"</formula>
    </cfRule>
    <cfRule type="cellIs" dxfId="4" priority="11" operator="equal">
      <formula>"Leve"</formula>
    </cfRule>
  </conditionalFormatting>
  <conditionalFormatting sqref="AK30:AK31 AK33">
    <cfRule type="cellIs" dxfId="3" priority="12" operator="equal">
      <formula>"Extremo"</formula>
    </cfRule>
    <cfRule type="cellIs" dxfId="2" priority="13" operator="equal">
      <formula>"Alto"</formula>
    </cfRule>
    <cfRule type="cellIs" dxfId="1" priority="14" operator="equal">
      <formula>"Moderado"</formula>
    </cfRule>
    <cfRule type="cellIs" dxfId="0" priority="15" operator="equal">
      <formula>"Bajo"</formula>
    </cfRule>
  </conditionalFormatting>
  <dataValidations count="1">
    <dataValidation type="list" allowBlank="1" showInputMessage="1" showErrorMessage="1" sqref="E7:E35" xr:uid="{F6B97FE2-1F67-4B6C-8475-8C75504DDBAE}">
      <formula1>INDIRECT(D7)</formula1>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20">
        <x14:dataValidation type="list" allowBlank="1" showErrorMessage="1" xr:uid="{00196F71-1F29-4C06-A876-0C4038C28E5F}">
          <x14:formula1>
            <xm:f>'Tabla Impacto'!$F$210:$F$221</xm:f>
          </x14:formula1>
          <xm:sqref>N7 N12 N14:N15</xm:sqref>
        </x14:dataValidation>
        <x14:dataValidation type="list" allowBlank="1" showErrorMessage="1" xr:uid="{C2C5FE9F-215E-43BE-A69E-AD6D9277C55C}">
          <x14:formula1>
            <xm:f>'Opciones Tratamiento'!$B$9:$B$10</xm:f>
          </x14:formula1>
          <xm:sqref>BJ7:BJ8 BJ10:BJ15</xm:sqref>
        </x14:dataValidation>
        <x14:dataValidation type="list" allowBlank="1" showErrorMessage="1" xr:uid="{049F869D-D887-450A-BC41-B6DB928887F9}">
          <x14:formula1>
            <xm:f>'Tabla Valoración controles'!$D$11:$D$12</xm:f>
          </x14:formula1>
          <xm:sqref>AV7:AV15</xm:sqref>
        </x14:dataValidation>
        <x14:dataValidation type="list" allowBlank="1" showErrorMessage="1" xr:uid="{300F580D-C62E-43C7-826A-F38AE15016B4}">
          <x14:formula1>
            <xm:f>'Opciones Tratamiento'!$B$2:$B$5</xm:f>
          </x14:formula1>
          <xm:sqref>BD7:BD15</xm:sqref>
        </x14:dataValidation>
        <x14:dataValidation type="list" allowBlank="1" showErrorMessage="1" xr:uid="{E0C8ED39-71B4-4047-9D70-A890CFDFF4D5}">
          <x14:formula1>
            <xm:f>'Tabla Valoración controles'!$D$13:$D$14</xm:f>
          </x14:formula1>
          <xm:sqref>AW7:AW15</xm:sqref>
        </x14:dataValidation>
        <x14:dataValidation type="list" allowBlank="1" showErrorMessage="1" xr:uid="{766F8884-A2F5-41A0-9444-46657E946BB4}">
          <x14:formula1>
            <xm:f>'Tabla Valoración controles'!$D$7:$D$8</xm:f>
          </x14:formula1>
          <xm:sqref>AS7:AS15</xm:sqref>
        </x14:dataValidation>
        <x14:dataValidation type="list" allowBlank="1" showErrorMessage="1" xr:uid="{3B53EB85-6381-4C36-91F3-D219B31B5F9D}">
          <x14:formula1>
            <xm:f>'Tabla Valoración controles'!$D$4:$D$6</xm:f>
          </x14:formula1>
          <xm:sqref>AR7:AR15</xm:sqref>
        </x14:dataValidation>
        <x14:dataValidation type="list" allowBlank="1" showInputMessage="1" showErrorMessage="1" xr:uid="{CBD39705-7B52-4CD9-B1F2-3EC640276815}">
          <x14:formula1>
            <xm:f>'Opciones Tratamiento'!$J$2:$J$3</xm:f>
          </x14:formula1>
          <xm:sqref>J7:J15</xm:sqref>
        </x14:dataValidation>
        <x14:dataValidation type="list" allowBlank="1" showInputMessage="1" showErrorMessage="1" xr:uid="{BFDAA0A5-1B94-4214-9289-05415224ABFC}">
          <x14:formula1>
            <xm:f>'Opciones Tratamiento'!$K$2:$K$17</xm:f>
          </x14:formula1>
          <xm:sqref>K7:K15</xm:sqref>
        </x14:dataValidation>
        <x14:dataValidation type="list" allowBlank="1" showInputMessage="1" showErrorMessage="1" xr:uid="{EF3D500F-B189-45BF-B067-C6F729CA5E74}">
          <x14:formula1>
            <xm:f>'Opciones Tratamiento'!$P$2:$P$4</xm:f>
          </x14:formula1>
          <xm:sqref>P7:AH15</xm:sqref>
        </x14:dataValidation>
        <x14:dataValidation type="list" allowBlank="1" showInputMessage="1" showErrorMessage="1" xr:uid="{8F85A27B-6690-4201-97A8-15D9A9D5A458}">
          <x14:formula1>
            <xm:f>'Opciones Tratamiento'!$M$2:$M$37</xm:f>
          </x14:formula1>
          <xm:sqref>AM7:AM15</xm:sqref>
        </x14:dataValidation>
        <x14:dataValidation type="list" allowBlank="1" showInputMessage="1" showErrorMessage="1" xr:uid="{40293EB5-4491-B947-AEB8-95A8DAEC9BC5}">
          <x14:formula1>
            <xm:f>'Opciones Tratamiento'!$H$2:$H$5</xm:f>
          </x14:formula1>
          <xm:sqref>D7:D15</xm:sqref>
        </x14:dataValidation>
        <x14:dataValidation type="list" allowBlank="1" showInputMessage="1" showErrorMessage="1" xr:uid="{3A7693F5-E883-F741-8EF4-217FC8401846}">
          <x14:formula1>
            <xm:f>Hoja1!$A$26:$A$28</xm:f>
          </x14:formula1>
          <xm:sqref>C7:C15</xm:sqref>
        </x14:dataValidation>
        <x14:dataValidation type="list" allowBlank="1" showInputMessage="1" showErrorMessage="1" xr:uid="{7FF4FBEA-06BA-4546-B3ED-92B18BBFBE14}">
          <x14:formula1>
            <xm:f>'Opciones Tratamiento'!$B$13:$B$23</xm:f>
          </x14:formula1>
          <xm:sqref>I7:I15</xm:sqref>
        </x14:dataValidation>
        <x14:dataValidation type="list" allowBlank="1" showErrorMessage="1" xr:uid="{709BDCDF-A96B-4A1F-A3C4-E655D60169D2}">
          <x14:formula1>
            <xm:f>'Tabla Valoración controles'!$D$9:$D$10</xm:f>
          </x14:formula1>
          <xm:sqref>AU7:AU15</xm:sqref>
        </x14:dataValidation>
        <x14:dataValidation type="custom" allowBlank="1" showInputMessage="1" showErrorMessage="1" prompt="Recuerde que las acciones se generan bajo la medida de mitigar el riesgo" xr:uid="{CAD4B520-BFA7-428E-BDD7-D4F633C489D3}">
          <x14:formula1>
            <xm:f>IF(OR(BD7='Opciones Tratamiento'!$B$2,BD7='Opciones Tratamiento'!$B$3,BD7='Opciones Tratamiento'!$B$4),ISBLANK(BD7),ISTEXT(BD7))</xm:f>
          </x14:formula1>
          <xm:sqref>BI7:BI15</xm:sqref>
        </x14:dataValidation>
        <x14:dataValidation type="custom" allowBlank="1" showInputMessage="1" showErrorMessage="1" prompt="Recuerde que las acciones se generan bajo la medida de mitigar el riesgo" xr:uid="{56CF9FBA-6826-4804-BB65-90FF759EDC7B}">
          <x14:formula1>
            <xm:f>IF(OR(BD7='Opciones Tratamiento'!$B$2,BD7='Opciones Tratamiento'!$B$3,BD7='Opciones Tratamiento'!$B$4),ISBLANK(BD7),ISTEXT(BD7))</xm:f>
          </x14:formula1>
          <xm:sqref>BE7:BE15</xm:sqref>
        </x14:dataValidation>
        <x14:dataValidation type="custom" allowBlank="1" showInputMessage="1" showErrorMessage="1" prompt="Recuerde que las acciones se generan bajo la medida de mitigar el riesgo" xr:uid="{AF1DDC02-26DE-4830-85CE-29B9C6BBF7E0}">
          <x14:formula1>
            <xm:f>IF(OR(BD7='Opciones Tratamiento'!$B$2,BD7='Opciones Tratamiento'!$B$3,BD7='Opciones Tratamiento'!$B$4),ISBLANK(BD7),ISTEXT(BD7))</xm:f>
          </x14:formula1>
          <xm:sqref>BH7:BH15</xm:sqref>
        </x14:dataValidation>
        <x14:dataValidation type="custom" allowBlank="1" showInputMessage="1" showErrorMessage="1" prompt="Recuerde que las acciones se generan bajo la medida de mitigar el riesgo" xr:uid="{B33A575D-296D-4F85-9D9B-4DC82A781D7F}">
          <x14:formula1>
            <xm:f>IF(OR(BD7='Opciones Tratamiento'!$B$2,BD7='Opciones Tratamiento'!$B$3,BD7='Opciones Tratamiento'!$B$4),ISBLANK(BD7),ISTEXT(BD7))</xm:f>
          </x14:formula1>
          <xm:sqref>BG7:BG15</xm:sqref>
        </x14:dataValidation>
        <x14:dataValidation type="custom" allowBlank="1" showInputMessage="1" showErrorMessage="1" prompt="Recuerde que las acciones se generan bajo la medida de mitigar el riesgo" xr:uid="{E6C97E70-6A31-4293-86BF-2F35EB8375EE}">
          <x14:formula1>
            <xm:f>IF(OR(BD7='Opciones Tratamiento'!$B$2,BD7='Opciones Tratamiento'!$B$3,BD7='Opciones Tratamiento'!$B$4),ISBLANK(BD7),ISTEXT(BD7))</xm:f>
          </x14:formula1>
          <xm:sqref>BF7:BF15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00"/>
  <sheetViews>
    <sheetView workbookViewId="0">
      <selection activeCell="H3" sqref="H3"/>
    </sheetView>
  </sheetViews>
  <sheetFormatPr baseColWidth="10" defaultColWidth="12.5" defaultRowHeight="15" customHeight="1" x14ac:dyDescent="0.15"/>
  <cols>
    <col min="1" max="7" width="9.33203125" customWidth="1"/>
    <col min="8" max="8" width="17.33203125" customWidth="1"/>
    <col min="9" max="9" width="21" customWidth="1"/>
    <col min="10" max="11" width="10.6640625" customWidth="1"/>
    <col min="12" max="12" width="23.33203125" customWidth="1"/>
    <col min="13" max="13" width="22.5" customWidth="1"/>
    <col min="14" max="16" width="10.6640625" customWidth="1"/>
    <col min="17" max="27" width="9.33203125" customWidth="1"/>
  </cols>
  <sheetData>
    <row r="1" spans="2:16" ht="15" customHeight="1" x14ac:dyDescent="0.15">
      <c r="H1" t="s">
        <v>207</v>
      </c>
      <c r="I1" t="s">
        <v>209</v>
      </c>
      <c r="J1" t="s">
        <v>223</v>
      </c>
      <c r="K1" t="s">
        <v>229</v>
      </c>
      <c r="L1" t="s">
        <v>230</v>
      </c>
      <c r="M1" t="s">
        <v>275</v>
      </c>
      <c r="N1" t="s">
        <v>276</v>
      </c>
      <c r="O1" t="s">
        <v>277</v>
      </c>
      <c r="P1" t="s">
        <v>211</v>
      </c>
    </row>
    <row r="2" spans="2:16" x14ac:dyDescent="0.2">
      <c r="B2" s="106" t="s">
        <v>186</v>
      </c>
      <c r="E2" s="106" t="s">
        <v>187</v>
      </c>
      <c r="H2" s="128" t="s">
        <v>391</v>
      </c>
      <c r="I2" t="s">
        <v>210</v>
      </c>
      <c r="J2" t="s">
        <v>224</v>
      </c>
      <c r="K2" t="s">
        <v>231</v>
      </c>
      <c r="L2" t="s">
        <v>232</v>
      </c>
      <c r="M2" t="s">
        <v>278</v>
      </c>
      <c r="N2" t="s">
        <v>279</v>
      </c>
      <c r="O2" t="s">
        <v>280</v>
      </c>
      <c r="P2" s="128" t="s">
        <v>224</v>
      </c>
    </row>
    <row r="3" spans="2:16" x14ac:dyDescent="0.2">
      <c r="B3" s="106" t="s">
        <v>188</v>
      </c>
      <c r="E3" s="106" t="s">
        <v>189</v>
      </c>
      <c r="H3" t="s">
        <v>221</v>
      </c>
      <c r="I3" t="s">
        <v>210</v>
      </c>
      <c r="J3" t="s">
        <v>225</v>
      </c>
      <c r="K3" t="s">
        <v>233</v>
      </c>
      <c r="L3" t="s">
        <v>234</v>
      </c>
      <c r="M3" t="s">
        <v>281</v>
      </c>
      <c r="N3" t="s">
        <v>282</v>
      </c>
      <c r="O3" t="s">
        <v>283</v>
      </c>
      <c r="P3" s="128" t="s">
        <v>225</v>
      </c>
    </row>
    <row r="4" spans="2:16" x14ac:dyDescent="0.2">
      <c r="B4" s="106" t="s">
        <v>190</v>
      </c>
      <c r="E4" s="106" t="s">
        <v>191</v>
      </c>
      <c r="H4" t="s">
        <v>212</v>
      </c>
      <c r="I4" t="s">
        <v>388</v>
      </c>
      <c r="K4" t="s">
        <v>235</v>
      </c>
      <c r="L4" t="s">
        <v>236</v>
      </c>
      <c r="M4" t="s">
        <v>284</v>
      </c>
      <c r="N4" t="s">
        <v>285</v>
      </c>
      <c r="O4" t="s">
        <v>286</v>
      </c>
      <c r="P4" s="128" t="s">
        <v>210</v>
      </c>
    </row>
    <row r="5" spans="2:16" x14ac:dyDescent="0.2">
      <c r="B5" s="106" t="s">
        <v>192</v>
      </c>
      <c r="H5" s="128"/>
      <c r="I5" s="128" t="s">
        <v>389</v>
      </c>
      <c r="K5" t="s">
        <v>237</v>
      </c>
      <c r="L5" t="s">
        <v>236</v>
      </c>
      <c r="M5" t="s">
        <v>287</v>
      </c>
      <c r="N5" t="s">
        <v>288</v>
      </c>
      <c r="O5" t="s">
        <v>289</v>
      </c>
      <c r="P5" s="128"/>
    </row>
    <row r="6" spans="2:16" ht="15" customHeight="1" x14ac:dyDescent="0.15">
      <c r="I6" t="s">
        <v>390</v>
      </c>
      <c r="K6" t="s">
        <v>238</v>
      </c>
      <c r="L6" t="s">
        <v>236</v>
      </c>
      <c r="M6" t="s">
        <v>290</v>
      </c>
      <c r="N6" t="s">
        <v>291</v>
      </c>
      <c r="O6" t="s">
        <v>292</v>
      </c>
      <c r="P6" s="128"/>
    </row>
    <row r="7" spans="2:16" ht="15" customHeight="1" x14ac:dyDescent="0.15">
      <c r="I7" t="s">
        <v>213</v>
      </c>
      <c r="K7" t="s">
        <v>239</v>
      </c>
      <c r="L7" t="s">
        <v>236</v>
      </c>
      <c r="M7" t="s">
        <v>293</v>
      </c>
      <c r="N7" t="s">
        <v>294</v>
      </c>
      <c r="O7" t="s">
        <v>295</v>
      </c>
    </row>
    <row r="8" spans="2:16" x14ac:dyDescent="0.2">
      <c r="B8" s="106" t="s">
        <v>193</v>
      </c>
      <c r="I8" t="s">
        <v>214</v>
      </c>
      <c r="K8" t="s">
        <v>240</v>
      </c>
      <c r="L8" t="s">
        <v>236</v>
      </c>
      <c r="M8" t="s">
        <v>296</v>
      </c>
      <c r="N8" t="s">
        <v>297</v>
      </c>
      <c r="O8" t="s">
        <v>298</v>
      </c>
    </row>
    <row r="9" spans="2:16" x14ac:dyDescent="0.2">
      <c r="B9" s="106" t="s">
        <v>194</v>
      </c>
      <c r="I9" t="s">
        <v>215</v>
      </c>
      <c r="K9" t="s">
        <v>241</v>
      </c>
      <c r="L9" t="s">
        <v>236</v>
      </c>
      <c r="M9" t="s">
        <v>299</v>
      </c>
      <c r="N9" t="s">
        <v>300</v>
      </c>
      <c r="O9" t="s">
        <v>301</v>
      </c>
    </row>
    <row r="10" spans="2:16" x14ac:dyDescent="0.2">
      <c r="B10" s="106" t="s">
        <v>195</v>
      </c>
      <c r="I10" t="s">
        <v>216</v>
      </c>
      <c r="K10" t="s">
        <v>242</v>
      </c>
      <c r="L10" t="s">
        <v>243</v>
      </c>
      <c r="M10" t="s">
        <v>302</v>
      </c>
      <c r="N10" t="s">
        <v>303</v>
      </c>
      <c r="O10" t="s">
        <v>304</v>
      </c>
    </row>
    <row r="11" spans="2:16" ht="15" customHeight="1" x14ac:dyDescent="0.15">
      <c r="I11" t="s">
        <v>217</v>
      </c>
      <c r="K11" t="s">
        <v>244</v>
      </c>
      <c r="L11" t="s">
        <v>243</v>
      </c>
      <c r="M11" t="s">
        <v>305</v>
      </c>
      <c r="N11" t="s">
        <v>306</v>
      </c>
      <c r="O11" t="s">
        <v>307</v>
      </c>
    </row>
    <row r="12" spans="2:16" ht="15" customHeight="1" x14ac:dyDescent="0.15">
      <c r="I12" t="s">
        <v>218</v>
      </c>
      <c r="K12" t="s">
        <v>245</v>
      </c>
      <c r="L12" t="s">
        <v>243</v>
      </c>
      <c r="M12" t="s">
        <v>308</v>
      </c>
      <c r="N12" t="s">
        <v>309</v>
      </c>
      <c r="O12" t="s">
        <v>310</v>
      </c>
    </row>
    <row r="13" spans="2:16" x14ac:dyDescent="0.2">
      <c r="B13" s="106" t="s">
        <v>196</v>
      </c>
      <c r="I13" t="s">
        <v>219</v>
      </c>
      <c r="K13" t="s">
        <v>246</v>
      </c>
      <c r="L13" t="s">
        <v>243</v>
      </c>
      <c r="M13" t="s">
        <v>311</v>
      </c>
      <c r="N13" t="s">
        <v>312</v>
      </c>
      <c r="O13" t="s">
        <v>313</v>
      </c>
    </row>
    <row r="14" spans="2:16" x14ac:dyDescent="0.2">
      <c r="B14" s="106" t="s">
        <v>197</v>
      </c>
      <c r="I14" t="s">
        <v>220</v>
      </c>
      <c r="K14" t="s">
        <v>247</v>
      </c>
      <c r="L14" t="s">
        <v>248</v>
      </c>
      <c r="M14" t="s">
        <v>314</v>
      </c>
      <c r="N14" t="s">
        <v>315</v>
      </c>
      <c r="O14" t="s">
        <v>316</v>
      </c>
    </row>
    <row r="15" spans="2:16" x14ac:dyDescent="0.2">
      <c r="B15" s="106" t="s">
        <v>198</v>
      </c>
      <c r="K15" t="s">
        <v>249</v>
      </c>
      <c r="L15" t="s">
        <v>248</v>
      </c>
      <c r="M15" t="s">
        <v>317</v>
      </c>
      <c r="N15" t="s">
        <v>318</v>
      </c>
      <c r="O15" t="s">
        <v>319</v>
      </c>
    </row>
    <row r="16" spans="2:16" x14ac:dyDescent="0.2">
      <c r="B16" s="106" t="s">
        <v>199</v>
      </c>
      <c r="K16" t="s">
        <v>250</v>
      </c>
      <c r="L16" t="s">
        <v>248</v>
      </c>
      <c r="M16" t="s">
        <v>320</v>
      </c>
      <c r="N16" t="s">
        <v>321</v>
      </c>
      <c r="O16" t="s">
        <v>322</v>
      </c>
    </row>
    <row r="17" spans="2:15" x14ac:dyDescent="0.2">
      <c r="B17" s="106" t="s">
        <v>200</v>
      </c>
      <c r="K17" t="s">
        <v>251</v>
      </c>
      <c r="L17" t="s">
        <v>232</v>
      </c>
      <c r="M17" t="s">
        <v>253</v>
      </c>
      <c r="N17" t="s">
        <v>323</v>
      </c>
      <c r="O17" t="s">
        <v>324</v>
      </c>
    </row>
    <row r="18" spans="2:15" x14ac:dyDescent="0.2">
      <c r="B18" s="106" t="s">
        <v>201</v>
      </c>
      <c r="M18" t="s">
        <v>325</v>
      </c>
      <c r="N18" t="s">
        <v>326</v>
      </c>
      <c r="O18" t="s">
        <v>327</v>
      </c>
    </row>
    <row r="19" spans="2:15" x14ac:dyDescent="0.2">
      <c r="B19" s="106" t="s">
        <v>202</v>
      </c>
      <c r="M19" t="s">
        <v>328</v>
      </c>
      <c r="N19" t="s">
        <v>329</v>
      </c>
      <c r="O19" t="s">
        <v>330</v>
      </c>
    </row>
    <row r="20" spans="2:15" ht="15" customHeight="1" x14ac:dyDescent="0.2">
      <c r="B20" s="104" t="s">
        <v>226</v>
      </c>
      <c r="M20" t="s">
        <v>331</v>
      </c>
      <c r="N20" t="s">
        <v>332</v>
      </c>
      <c r="O20" t="s">
        <v>333</v>
      </c>
    </row>
    <row r="21" spans="2:15" ht="15.75" customHeight="1" x14ac:dyDescent="0.2">
      <c r="B21" s="104" t="s">
        <v>227</v>
      </c>
      <c r="M21" t="s">
        <v>254</v>
      </c>
      <c r="N21" t="s">
        <v>334</v>
      </c>
      <c r="O21" t="s">
        <v>335</v>
      </c>
    </row>
    <row r="22" spans="2:15" ht="15.75" customHeight="1" x14ac:dyDescent="0.2">
      <c r="B22" s="104" t="s">
        <v>228</v>
      </c>
      <c r="M22" t="s">
        <v>336</v>
      </c>
      <c r="N22" t="s">
        <v>337</v>
      </c>
      <c r="O22" t="s">
        <v>338</v>
      </c>
    </row>
    <row r="23" spans="2:15" ht="15.75" customHeight="1" x14ac:dyDescent="0.2">
      <c r="B23" s="104" t="s">
        <v>395</v>
      </c>
      <c r="M23" t="s">
        <v>339</v>
      </c>
      <c r="N23" t="s">
        <v>340</v>
      </c>
      <c r="O23" t="s">
        <v>341</v>
      </c>
    </row>
    <row r="24" spans="2:15" ht="15.75" customHeight="1" x14ac:dyDescent="0.15">
      <c r="M24" t="s">
        <v>342</v>
      </c>
      <c r="N24" t="s">
        <v>343</v>
      </c>
      <c r="O24" t="s">
        <v>344</v>
      </c>
    </row>
    <row r="25" spans="2:15" ht="15.75" customHeight="1" x14ac:dyDescent="0.15">
      <c r="M25" t="s">
        <v>345</v>
      </c>
      <c r="N25" t="s">
        <v>346</v>
      </c>
      <c r="O25" t="s">
        <v>347</v>
      </c>
    </row>
    <row r="26" spans="2:15" ht="15.75" customHeight="1" x14ac:dyDescent="0.15">
      <c r="M26" t="s">
        <v>348</v>
      </c>
      <c r="N26" t="s">
        <v>349</v>
      </c>
      <c r="O26" t="s">
        <v>350</v>
      </c>
    </row>
    <row r="27" spans="2:15" ht="15.75" customHeight="1" x14ac:dyDescent="0.15">
      <c r="M27" t="s">
        <v>351</v>
      </c>
      <c r="N27" t="s">
        <v>352</v>
      </c>
      <c r="O27" t="s">
        <v>353</v>
      </c>
    </row>
    <row r="28" spans="2:15" ht="15.75" customHeight="1" x14ac:dyDescent="0.15">
      <c r="M28" t="s">
        <v>354</v>
      </c>
      <c r="N28" t="s">
        <v>355</v>
      </c>
      <c r="O28" t="s">
        <v>356</v>
      </c>
    </row>
    <row r="29" spans="2:15" ht="15.75" customHeight="1" x14ac:dyDescent="0.15">
      <c r="M29" t="s">
        <v>357</v>
      </c>
      <c r="N29" t="s">
        <v>358</v>
      </c>
      <c r="O29" t="s">
        <v>359</v>
      </c>
    </row>
    <row r="30" spans="2:15" ht="15.75" customHeight="1" x14ac:dyDescent="0.15">
      <c r="M30" t="s">
        <v>360</v>
      </c>
      <c r="N30" t="s">
        <v>361</v>
      </c>
      <c r="O30" t="s">
        <v>362</v>
      </c>
    </row>
    <row r="31" spans="2:15" ht="15.75" customHeight="1" x14ac:dyDescent="0.15">
      <c r="M31" t="s">
        <v>363</v>
      </c>
      <c r="N31" t="s">
        <v>364</v>
      </c>
      <c r="O31" t="s">
        <v>365</v>
      </c>
    </row>
    <row r="32" spans="2:15" ht="15.75" customHeight="1" x14ac:dyDescent="0.15">
      <c r="M32" t="s">
        <v>366</v>
      </c>
      <c r="N32" t="s">
        <v>367</v>
      </c>
      <c r="O32" t="s">
        <v>368</v>
      </c>
    </row>
    <row r="33" spans="13:15" ht="15.75" customHeight="1" x14ac:dyDescent="0.15">
      <c r="M33" t="s">
        <v>369</v>
      </c>
      <c r="N33" t="s">
        <v>370</v>
      </c>
      <c r="O33" t="s">
        <v>371</v>
      </c>
    </row>
    <row r="34" spans="13:15" ht="15.75" customHeight="1" x14ac:dyDescent="0.15">
      <c r="M34" t="s">
        <v>372</v>
      </c>
      <c r="N34" t="s">
        <v>373</v>
      </c>
      <c r="O34" t="s">
        <v>374</v>
      </c>
    </row>
    <row r="35" spans="13:15" ht="15.75" customHeight="1" x14ac:dyDescent="0.15">
      <c r="M35" t="s">
        <v>375</v>
      </c>
      <c r="N35" t="s">
        <v>376</v>
      </c>
      <c r="O35" t="s">
        <v>377</v>
      </c>
    </row>
    <row r="36" spans="13:15" ht="15.75" customHeight="1" x14ac:dyDescent="0.15">
      <c r="M36" t="s">
        <v>378</v>
      </c>
      <c r="N36" t="s">
        <v>379</v>
      </c>
      <c r="O36" t="s">
        <v>380</v>
      </c>
    </row>
    <row r="37" spans="13:15" ht="15.75" customHeight="1" x14ac:dyDescent="0.15">
      <c r="M37" s="128" t="s">
        <v>210</v>
      </c>
      <c r="N37" s="128" t="s">
        <v>210</v>
      </c>
      <c r="O37" s="128" t="s">
        <v>210</v>
      </c>
    </row>
    <row r="38" spans="13:15" ht="15.75" customHeight="1" x14ac:dyDescent="0.15"/>
    <row r="39" spans="13:15" ht="15.75" customHeight="1" x14ac:dyDescent="0.15"/>
    <row r="40" spans="13:15" ht="15.75" customHeight="1" x14ac:dyDescent="0.15"/>
    <row r="41" spans="13:15" ht="15.75" customHeight="1" x14ac:dyDescent="0.15"/>
    <row r="42" spans="13:15" ht="15.75" customHeight="1" x14ac:dyDescent="0.15"/>
    <row r="43" spans="13:15" ht="15.75" customHeight="1" x14ac:dyDescent="0.15"/>
    <row r="44" spans="13:15" ht="15.75" customHeight="1" x14ac:dyDescent="0.15"/>
    <row r="45" spans="13:15" ht="15.75" customHeight="1" x14ac:dyDescent="0.15"/>
    <row r="46" spans="13:15" ht="15.75" customHeight="1" x14ac:dyDescent="0.15"/>
    <row r="47" spans="13:15" ht="15.75" customHeight="1" x14ac:dyDescent="0.15"/>
    <row r="48" spans="13:15"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honeticPr fontId="52" type="noConversion"/>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topLeftCell="A3" zoomScale="60" workbookViewId="0">
      <selection activeCell="L16" sqref="L16:M17"/>
    </sheetView>
  </sheetViews>
  <sheetFormatPr baseColWidth="10" defaultColWidth="12.5" defaultRowHeight="15" customHeight="1" x14ac:dyDescent="0.15"/>
  <cols>
    <col min="1" max="1" width="9.33203125" customWidth="1"/>
    <col min="2" max="39" width="5" customWidth="1"/>
    <col min="40" max="40" width="9.33203125" customWidth="1"/>
    <col min="41" max="46" width="5" customWidth="1"/>
    <col min="47" max="61" width="9.33203125" customWidth="1"/>
  </cols>
  <sheetData>
    <row r="1" spans="1:6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270" t="s">
        <v>87</v>
      </c>
      <c r="C2" s="153"/>
      <c r="D2" s="153"/>
      <c r="E2" s="153"/>
      <c r="F2" s="153"/>
      <c r="G2" s="153"/>
      <c r="H2" s="153"/>
      <c r="I2" s="153"/>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153"/>
      <c r="C3" s="153"/>
      <c r="D3" s="153"/>
      <c r="E3" s="153"/>
      <c r="F3" s="153"/>
      <c r="G3" s="153"/>
      <c r="H3" s="153"/>
      <c r="I3" s="153"/>
      <c r="J3" s="27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153"/>
      <c r="C4" s="153"/>
      <c r="D4" s="153"/>
      <c r="E4" s="153"/>
      <c r="F4" s="153"/>
      <c r="G4" s="153"/>
      <c r="H4" s="153"/>
      <c r="I4" s="153"/>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276" t="s">
        <v>88</v>
      </c>
      <c r="C6" s="272"/>
      <c r="D6" s="229"/>
      <c r="E6" s="264" t="s">
        <v>89</v>
      </c>
      <c r="F6" s="265"/>
      <c r="G6" s="265"/>
      <c r="H6" s="265"/>
      <c r="I6" s="247"/>
      <c r="J6" s="237" t="str">
        <f ca="1">IF(AND('Mapa final'!$L$7="Muy Alta",'Mapa final'!$AI$7="Leve"),CONCATENATE("R",'Mapa final'!$A$7),"")</f>
        <v/>
      </c>
      <c r="K6" s="238"/>
      <c r="L6" s="239" t="e">
        <f>IF(AND('Mapa final'!#REF!="Muy Alta",'Mapa final'!#REF!="Leve"),CONCATENATE("R",'Mapa final'!#REF!),"")</f>
        <v>#REF!</v>
      </c>
      <c r="M6" s="238"/>
      <c r="N6" s="239" t="e">
        <f>IF(AND('Mapa final'!#REF!="Muy Alta",'Mapa final'!#REF!="Leve"),CONCATENATE("R",'Mapa final'!#REF!),"")</f>
        <v>#REF!</v>
      </c>
      <c r="O6" s="247"/>
      <c r="P6" s="237" t="str">
        <f ca="1">IF(AND('Mapa final'!$L$7="Muy Alta",'Mapa final'!$AI$7="Menor"),CONCATENATE("R",'Mapa final'!$A$7),"")</f>
        <v/>
      </c>
      <c r="Q6" s="238"/>
      <c r="R6" s="239" t="e">
        <f>IF(AND('Mapa final'!#REF!="Muy Alta",'Mapa final'!#REF!="Menor"),CONCATENATE("R",'Mapa final'!#REF!),"")</f>
        <v>#REF!</v>
      </c>
      <c r="S6" s="238"/>
      <c r="T6" s="239" t="e">
        <f>IF(AND('Mapa final'!#REF!="Muy Alta",'Mapa final'!#REF!="Menor"),CONCATENATE("R",'Mapa final'!#REF!),"")</f>
        <v>#REF!</v>
      </c>
      <c r="U6" s="247"/>
      <c r="V6" s="237" t="str">
        <f ca="1">IF(AND('Mapa final'!$L$7="Muy Alta",'Mapa final'!$AI$7="Moderado"),CONCATENATE("R",'Mapa final'!$A$7),"")</f>
        <v/>
      </c>
      <c r="W6" s="238"/>
      <c r="X6" s="239" t="e">
        <f>IF(AND('Mapa final'!#REF!="Muy Alta",'Mapa final'!#REF!="Moderado"),CONCATENATE("R",'Mapa final'!#REF!),"")</f>
        <v>#REF!</v>
      </c>
      <c r="Y6" s="238"/>
      <c r="Z6" s="239" t="e">
        <f>IF(AND('Mapa final'!#REF!="Muy Alta",'Mapa final'!#REF!="Moderado"),CONCATENATE("R",'Mapa final'!#REF!),"")</f>
        <v>#REF!</v>
      </c>
      <c r="AA6" s="247"/>
      <c r="AB6" s="237" t="str">
        <f ca="1">IF(AND('Mapa final'!$L$7="Muy Alta",'Mapa final'!$AI$7="Mayor"),CONCATENATE("R",'Mapa final'!$A$7),"")</f>
        <v/>
      </c>
      <c r="AC6" s="238"/>
      <c r="AD6" s="239" t="e">
        <f>IF(AND('Mapa final'!#REF!="Muy Alta",'Mapa final'!#REF!="Mayor"),CONCATENATE("R",'Mapa final'!#REF!),"")</f>
        <v>#REF!</v>
      </c>
      <c r="AE6" s="238"/>
      <c r="AF6" s="239" t="e">
        <f>IF(AND('Mapa final'!#REF!="Muy Alta",'Mapa final'!#REF!="Mayor"),CONCATENATE("R",'Mapa final'!#REF!),"")</f>
        <v>#REF!</v>
      </c>
      <c r="AG6" s="247"/>
      <c r="AH6" s="249" t="str">
        <f ca="1">IF(AND('Mapa final'!$L$7="Muy Alta",'Mapa final'!$AI$7="Catastrófico"),CONCATENATE("R",'Mapa final'!$A$7),"")</f>
        <v/>
      </c>
      <c r="AI6" s="238"/>
      <c r="AJ6" s="241" t="e">
        <f>IF(AND('Mapa final'!#REF!="Muy Alta",'Mapa final'!#REF!="Catastrófico"),CONCATENATE("R",'Mapa final'!#REF!),"")</f>
        <v>#REF!</v>
      </c>
      <c r="AK6" s="238"/>
      <c r="AL6" s="241" t="e">
        <f>IF(AND('Mapa final'!#REF!="Muy Alta",'Mapa final'!#REF!="Catastrófico"),CONCATENATE("R",'Mapa final'!#REF!),"")</f>
        <v>#REF!</v>
      </c>
      <c r="AM6" s="247"/>
      <c r="AO6" s="263" t="s">
        <v>90</v>
      </c>
      <c r="AP6" s="254"/>
      <c r="AQ6" s="254"/>
      <c r="AR6" s="254"/>
      <c r="AS6" s="254"/>
      <c r="AT6" s="255"/>
      <c r="AU6" s="1"/>
      <c r="AV6" s="1"/>
      <c r="AW6" s="1"/>
      <c r="AX6" s="1"/>
      <c r="AY6" s="1"/>
      <c r="AZ6" s="1"/>
      <c r="BA6" s="1"/>
      <c r="BB6" s="1"/>
      <c r="BC6" s="1"/>
      <c r="BD6" s="1"/>
      <c r="BE6" s="1"/>
      <c r="BF6" s="1"/>
      <c r="BG6" s="1"/>
      <c r="BH6" s="1"/>
      <c r="BI6" s="1"/>
    </row>
    <row r="7" spans="1:61" ht="15" customHeight="1" x14ac:dyDescent="0.2">
      <c r="A7" s="1"/>
      <c r="B7" s="273"/>
      <c r="C7" s="153"/>
      <c r="D7" s="154"/>
      <c r="E7" s="165"/>
      <c r="F7" s="153"/>
      <c r="G7" s="153"/>
      <c r="H7" s="153"/>
      <c r="I7" s="154"/>
      <c r="J7" s="234"/>
      <c r="K7" s="235"/>
      <c r="L7" s="230"/>
      <c r="M7" s="235"/>
      <c r="N7" s="230"/>
      <c r="O7" s="231"/>
      <c r="P7" s="234"/>
      <c r="Q7" s="235"/>
      <c r="R7" s="230"/>
      <c r="S7" s="235"/>
      <c r="T7" s="230"/>
      <c r="U7" s="231"/>
      <c r="V7" s="234"/>
      <c r="W7" s="235"/>
      <c r="X7" s="230"/>
      <c r="Y7" s="235"/>
      <c r="Z7" s="230"/>
      <c r="AA7" s="231"/>
      <c r="AB7" s="234"/>
      <c r="AC7" s="235"/>
      <c r="AD7" s="230"/>
      <c r="AE7" s="235"/>
      <c r="AF7" s="230"/>
      <c r="AG7" s="231"/>
      <c r="AH7" s="234"/>
      <c r="AI7" s="235"/>
      <c r="AJ7" s="230"/>
      <c r="AK7" s="235"/>
      <c r="AL7" s="230"/>
      <c r="AM7" s="231"/>
      <c r="AN7" s="1"/>
      <c r="AO7" s="256"/>
      <c r="AP7" s="153"/>
      <c r="AQ7" s="153"/>
      <c r="AR7" s="153"/>
      <c r="AS7" s="153"/>
      <c r="AT7" s="257"/>
      <c r="AU7" s="1"/>
      <c r="AV7" s="1"/>
      <c r="AW7" s="1"/>
      <c r="AX7" s="1"/>
      <c r="AY7" s="1"/>
      <c r="AZ7" s="1"/>
      <c r="BA7" s="1"/>
      <c r="BB7" s="1"/>
      <c r="BC7" s="1"/>
      <c r="BD7" s="1"/>
      <c r="BE7" s="1"/>
      <c r="BF7" s="1"/>
      <c r="BG7" s="1"/>
      <c r="BH7" s="1"/>
      <c r="BI7" s="1"/>
    </row>
    <row r="8" spans="1:61" ht="15" customHeight="1" x14ac:dyDescent="0.2">
      <c r="A8" s="1"/>
      <c r="B8" s="273"/>
      <c r="C8" s="153"/>
      <c r="D8" s="154"/>
      <c r="E8" s="165"/>
      <c r="F8" s="153"/>
      <c r="G8" s="153"/>
      <c r="H8" s="153"/>
      <c r="I8" s="154"/>
      <c r="J8" s="240" t="e">
        <f>IF(AND('Mapa final'!#REF!="Muy Alta",'Mapa final'!#REF!="Leve"),CONCATENATE("R",'Mapa final'!#REF!),"")</f>
        <v>#REF!</v>
      </c>
      <c r="K8" s="233"/>
      <c r="L8" s="228" t="e">
        <f>IF(AND('Mapa final'!#REF!="Muy Alta",'Mapa final'!#REF!="Leve"),CONCATENATE("R",'Mapa final'!#REF!),"")</f>
        <v>#REF!</v>
      </c>
      <c r="M8" s="233"/>
      <c r="N8" s="228" t="e">
        <f>IF(AND('Mapa final'!#REF!="Muy Alta",'Mapa final'!#REF!="Leve"),CONCATENATE("R",'Mapa final'!#REF!),"")</f>
        <v>#REF!</v>
      </c>
      <c r="O8" s="229"/>
      <c r="P8" s="240" t="e">
        <f>IF(AND('Mapa final'!#REF!="Muy Alta",'Mapa final'!#REF!="Menor"),CONCATENATE("R",'Mapa final'!#REF!),"")</f>
        <v>#REF!</v>
      </c>
      <c r="Q8" s="233"/>
      <c r="R8" s="228" t="e">
        <f>IF(AND('Mapa final'!#REF!="Muy Alta",'Mapa final'!#REF!="Menor"),CONCATENATE("R",'Mapa final'!#REF!),"")</f>
        <v>#REF!</v>
      </c>
      <c r="S8" s="233"/>
      <c r="T8" s="228" t="e">
        <f>IF(AND('Mapa final'!#REF!="Muy Alta",'Mapa final'!#REF!="Menor"),CONCATENATE("R",'Mapa final'!#REF!),"")</f>
        <v>#REF!</v>
      </c>
      <c r="U8" s="229"/>
      <c r="V8" s="240" t="e">
        <f>IF(AND('Mapa final'!#REF!="Muy Alta",'Mapa final'!#REF!="Moderado"),CONCATENATE("R",'Mapa final'!#REF!),"")</f>
        <v>#REF!</v>
      </c>
      <c r="W8" s="233"/>
      <c r="X8" s="228" t="e">
        <f>IF(AND('Mapa final'!#REF!="Muy Alta",'Mapa final'!#REF!="Moderado"),CONCATENATE("R",'Mapa final'!#REF!),"")</f>
        <v>#REF!</v>
      </c>
      <c r="Y8" s="233"/>
      <c r="Z8" s="228" t="e">
        <f>IF(AND('Mapa final'!#REF!="Muy Alta",'Mapa final'!#REF!="Moderado"),CONCATENATE("R",'Mapa final'!#REF!),"")</f>
        <v>#REF!</v>
      </c>
      <c r="AA8" s="229"/>
      <c r="AB8" s="240" t="e">
        <f>IF(AND('Mapa final'!#REF!="Muy Alta",'Mapa final'!#REF!="Mayor"),CONCATENATE("R",'Mapa final'!#REF!),"")</f>
        <v>#REF!</v>
      </c>
      <c r="AC8" s="233"/>
      <c r="AD8" s="228" t="e">
        <f>IF(AND('Mapa final'!#REF!="Muy Alta",'Mapa final'!#REF!="Mayor"),CONCATENATE("R",'Mapa final'!#REF!),"")</f>
        <v>#REF!</v>
      </c>
      <c r="AE8" s="233"/>
      <c r="AF8" s="228" t="e">
        <f>IF(AND('Mapa final'!#REF!="Muy Alta",'Mapa final'!#REF!="Mayor"),CONCATENATE("R",'Mapa final'!#REF!),"")</f>
        <v>#REF!</v>
      </c>
      <c r="AG8" s="229"/>
      <c r="AH8" s="232" t="e">
        <f>IF(AND('Mapa final'!#REF!="Muy Alta",'Mapa final'!#REF!="Catastrófico"),CONCATENATE("R",'Mapa final'!#REF!),"")</f>
        <v>#REF!</v>
      </c>
      <c r="AI8" s="233"/>
      <c r="AJ8" s="236" t="e">
        <f>IF(AND('Mapa final'!#REF!="Muy Alta",'Mapa final'!#REF!="Catastrófico"),CONCATENATE("R",'Mapa final'!#REF!),"")</f>
        <v>#REF!</v>
      </c>
      <c r="AK8" s="233"/>
      <c r="AL8" s="236" t="e">
        <f>IF(AND('Mapa final'!#REF!="Muy Alta",'Mapa final'!#REF!="Catastrófico"),CONCATENATE("R",'Mapa final'!#REF!),"")</f>
        <v>#REF!</v>
      </c>
      <c r="AM8" s="229"/>
      <c r="AN8" s="1"/>
      <c r="AO8" s="256"/>
      <c r="AP8" s="153"/>
      <c r="AQ8" s="153"/>
      <c r="AR8" s="153"/>
      <c r="AS8" s="153"/>
      <c r="AT8" s="257"/>
      <c r="AU8" s="1"/>
      <c r="AV8" s="1"/>
      <c r="AW8" s="1"/>
      <c r="AX8" s="1"/>
      <c r="AY8" s="1"/>
      <c r="AZ8" s="1"/>
      <c r="BA8" s="1"/>
      <c r="BB8" s="1"/>
      <c r="BC8" s="1"/>
      <c r="BD8" s="1"/>
      <c r="BE8" s="1"/>
      <c r="BF8" s="1"/>
      <c r="BG8" s="1"/>
      <c r="BH8" s="1"/>
      <c r="BI8" s="1"/>
    </row>
    <row r="9" spans="1:61" ht="15" customHeight="1" x14ac:dyDescent="0.2">
      <c r="A9" s="1"/>
      <c r="B9" s="273"/>
      <c r="C9" s="153"/>
      <c r="D9" s="154"/>
      <c r="E9" s="165"/>
      <c r="F9" s="153"/>
      <c r="G9" s="153"/>
      <c r="H9" s="153"/>
      <c r="I9" s="154"/>
      <c r="J9" s="234"/>
      <c r="K9" s="235"/>
      <c r="L9" s="230"/>
      <c r="M9" s="235"/>
      <c r="N9" s="230"/>
      <c r="O9" s="231"/>
      <c r="P9" s="234"/>
      <c r="Q9" s="235"/>
      <c r="R9" s="230"/>
      <c r="S9" s="235"/>
      <c r="T9" s="230"/>
      <c r="U9" s="231"/>
      <c r="V9" s="234"/>
      <c r="W9" s="235"/>
      <c r="X9" s="230"/>
      <c r="Y9" s="235"/>
      <c r="Z9" s="230"/>
      <c r="AA9" s="231"/>
      <c r="AB9" s="234"/>
      <c r="AC9" s="235"/>
      <c r="AD9" s="230"/>
      <c r="AE9" s="235"/>
      <c r="AF9" s="230"/>
      <c r="AG9" s="231"/>
      <c r="AH9" s="234"/>
      <c r="AI9" s="235"/>
      <c r="AJ9" s="230"/>
      <c r="AK9" s="235"/>
      <c r="AL9" s="230"/>
      <c r="AM9" s="231"/>
      <c r="AN9" s="1"/>
      <c r="AO9" s="256"/>
      <c r="AP9" s="153"/>
      <c r="AQ9" s="153"/>
      <c r="AR9" s="153"/>
      <c r="AS9" s="153"/>
      <c r="AT9" s="257"/>
      <c r="AU9" s="1"/>
      <c r="AV9" s="1"/>
      <c r="AW9" s="1"/>
      <c r="AX9" s="1"/>
      <c r="AY9" s="1"/>
      <c r="AZ9" s="1"/>
      <c r="BA9" s="1"/>
      <c r="BB9" s="1"/>
      <c r="BC9" s="1"/>
      <c r="BD9" s="1"/>
      <c r="BE9" s="1"/>
      <c r="BF9" s="1"/>
      <c r="BG9" s="1"/>
      <c r="BH9" s="1"/>
      <c r="BI9" s="1"/>
    </row>
    <row r="10" spans="1:61" ht="15" customHeight="1" x14ac:dyDescent="0.2">
      <c r="A10" s="1"/>
      <c r="B10" s="273"/>
      <c r="C10" s="153"/>
      <c r="D10" s="154"/>
      <c r="E10" s="165"/>
      <c r="F10" s="153"/>
      <c r="G10" s="153"/>
      <c r="H10" s="153"/>
      <c r="I10" s="154"/>
      <c r="J10" s="240" t="e">
        <f>IF(AND('Mapa final'!#REF!="Muy Alta",'Mapa final'!#REF!="Leve"),CONCATENATE("R",'Mapa final'!#REF!),"")</f>
        <v>#REF!</v>
      </c>
      <c r="K10" s="233"/>
      <c r="L10" s="228" t="e">
        <f>IF(AND('Mapa final'!#REF!="Muy Alta",'Mapa final'!#REF!="Leve"),CONCATENATE("R",'Mapa final'!#REF!),"")</f>
        <v>#REF!</v>
      </c>
      <c r="M10" s="233"/>
      <c r="N10" s="228" t="e">
        <f>IF(AND('Mapa final'!#REF!="Muy Alta",'Mapa final'!#REF!="Leve"),CONCATENATE("R",'Mapa final'!#REF!),"")</f>
        <v>#REF!</v>
      </c>
      <c r="O10" s="229"/>
      <c r="P10" s="240" t="e">
        <f>IF(AND('Mapa final'!#REF!="Muy Alta",'Mapa final'!#REF!="Menor"),CONCATENATE("R",'Mapa final'!#REF!),"")</f>
        <v>#REF!</v>
      </c>
      <c r="Q10" s="233"/>
      <c r="R10" s="228" t="e">
        <f>IF(AND('Mapa final'!#REF!="Muy Alta",'Mapa final'!#REF!="Menor"),CONCATENATE("R",'Mapa final'!#REF!),"")</f>
        <v>#REF!</v>
      </c>
      <c r="S10" s="233"/>
      <c r="T10" s="228" t="e">
        <f>IF(AND('Mapa final'!#REF!="Muy Alta",'Mapa final'!#REF!="Menor"),CONCATENATE("R",'Mapa final'!#REF!),"")</f>
        <v>#REF!</v>
      </c>
      <c r="U10" s="229"/>
      <c r="V10" s="240" t="e">
        <f>IF(AND('Mapa final'!#REF!="Muy Alta",'Mapa final'!#REF!="Moderado"),CONCATENATE("R",'Mapa final'!#REF!),"")</f>
        <v>#REF!</v>
      </c>
      <c r="W10" s="233"/>
      <c r="X10" s="228" t="e">
        <f>IF(AND('Mapa final'!#REF!="Muy Alta",'Mapa final'!#REF!="Moderado"),CONCATENATE("R",'Mapa final'!#REF!),"")</f>
        <v>#REF!</v>
      </c>
      <c r="Y10" s="233"/>
      <c r="Z10" s="228" t="e">
        <f>IF(AND('Mapa final'!#REF!="Muy Alta",'Mapa final'!#REF!="Moderado"),CONCATENATE("R",'Mapa final'!#REF!),"")</f>
        <v>#REF!</v>
      </c>
      <c r="AA10" s="229"/>
      <c r="AB10" s="240" t="e">
        <f>IF(AND('Mapa final'!#REF!="Muy Alta",'Mapa final'!#REF!="Mayor"),CONCATENATE("R",'Mapa final'!#REF!),"")</f>
        <v>#REF!</v>
      </c>
      <c r="AC10" s="233"/>
      <c r="AD10" s="228" t="e">
        <f>IF(AND('Mapa final'!#REF!="Muy Alta",'Mapa final'!#REF!="Mayor"),CONCATENATE("R",'Mapa final'!#REF!),"")</f>
        <v>#REF!</v>
      </c>
      <c r="AE10" s="233"/>
      <c r="AF10" s="228" t="e">
        <f>IF(AND('Mapa final'!#REF!="Muy Alta",'Mapa final'!#REF!="Mayor"),CONCATENATE("R",'Mapa final'!#REF!),"")</f>
        <v>#REF!</v>
      </c>
      <c r="AG10" s="229"/>
      <c r="AH10" s="232" t="e">
        <f>IF(AND('Mapa final'!#REF!="Muy Alta",'Mapa final'!#REF!="Catastrófico"),CONCATENATE("R",'Mapa final'!#REF!),"")</f>
        <v>#REF!</v>
      </c>
      <c r="AI10" s="233"/>
      <c r="AJ10" s="236" t="e">
        <f>IF(AND('Mapa final'!#REF!="Muy Alta",'Mapa final'!#REF!="Catastrófico"),CONCATENATE("R",'Mapa final'!#REF!),"")</f>
        <v>#REF!</v>
      </c>
      <c r="AK10" s="233"/>
      <c r="AL10" s="236" t="e">
        <f>IF(AND('Mapa final'!#REF!="Muy Alta",'Mapa final'!#REF!="Catastrófico"),CONCATENATE("R",'Mapa final'!#REF!),"")</f>
        <v>#REF!</v>
      </c>
      <c r="AM10" s="229"/>
      <c r="AN10" s="1"/>
      <c r="AO10" s="256"/>
      <c r="AP10" s="153"/>
      <c r="AQ10" s="153"/>
      <c r="AR10" s="153"/>
      <c r="AS10" s="153"/>
      <c r="AT10" s="257"/>
      <c r="AU10" s="1"/>
      <c r="AV10" s="1"/>
      <c r="AW10" s="1"/>
      <c r="AX10" s="1"/>
      <c r="AY10" s="1"/>
      <c r="AZ10" s="1"/>
      <c r="BA10" s="1"/>
      <c r="BB10" s="1"/>
      <c r="BC10" s="1"/>
      <c r="BD10" s="1"/>
      <c r="BE10" s="1"/>
      <c r="BF10" s="1"/>
      <c r="BG10" s="1"/>
      <c r="BH10" s="1"/>
      <c r="BI10" s="1"/>
    </row>
    <row r="11" spans="1:61" ht="15" customHeight="1" x14ac:dyDescent="0.2">
      <c r="A11" s="1"/>
      <c r="B11" s="273"/>
      <c r="C11" s="153"/>
      <c r="D11" s="154"/>
      <c r="E11" s="165"/>
      <c r="F11" s="153"/>
      <c r="G11" s="153"/>
      <c r="H11" s="153"/>
      <c r="I11" s="154"/>
      <c r="J11" s="234"/>
      <c r="K11" s="235"/>
      <c r="L11" s="230"/>
      <c r="M11" s="235"/>
      <c r="N11" s="230"/>
      <c r="O11" s="231"/>
      <c r="P11" s="234"/>
      <c r="Q11" s="235"/>
      <c r="R11" s="230"/>
      <c r="S11" s="235"/>
      <c r="T11" s="230"/>
      <c r="U11" s="231"/>
      <c r="V11" s="234"/>
      <c r="W11" s="235"/>
      <c r="X11" s="230"/>
      <c r="Y11" s="235"/>
      <c r="Z11" s="230"/>
      <c r="AA11" s="231"/>
      <c r="AB11" s="234"/>
      <c r="AC11" s="235"/>
      <c r="AD11" s="230"/>
      <c r="AE11" s="235"/>
      <c r="AF11" s="230"/>
      <c r="AG11" s="231"/>
      <c r="AH11" s="234"/>
      <c r="AI11" s="235"/>
      <c r="AJ11" s="230"/>
      <c r="AK11" s="235"/>
      <c r="AL11" s="230"/>
      <c r="AM11" s="231"/>
      <c r="AN11" s="1"/>
      <c r="AO11" s="256"/>
      <c r="AP11" s="153"/>
      <c r="AQ11" s="153"/>
      <c r="AR11" s="153"/>
      <c r="AS11" s="153"/>
      <c r="AT11" s="257"/>
      <c r="AU11" s="1"/>
      <c r="AV11" s="1"/>
      <c r="AW11" s="1"/>
      <c r="AX11" s="1"/>
      <c r="AY11" s="1"/>
      <c r="AZ11" s="1"/>
      <c r="BA11" s="1"/>
      <c r="BB11" s="1"/>
      <c r="BC11" s="1"/>
      <c r="BD11" s="1"/>
      <c r="BE11" s="1"/>
      <c r="BF11" s="1"/>
      <c r="BG11" s="1"/>
      <c r="BH11" s="1"/>
      <c r="BI11" s="1"/>
    </row>
    <row r="12" spans="1:61" ht="15" customHeight="1" x14ac:dyDescent="0.2">
      <c r="A12" s="1"/>
      <c r="B12" s="273"/>
      <c r="C12" s="153"/>
      <c r="D12" s="154"/>
      <c r="E12" s="165"/>
      <c r="F12" s="153"/>
      <c r="G12" s="153"/>
      <c r="H12" s="153"/>
      <c r="I12" s="154"/>
      <c r="J12" s="240" t="e">
        <f>IF(AND('Mapa final'!#REF!="Muy Alta",'Mapa final'!#REF!="Leve"),CONCATENATE("R",'Mapa final'!#REF!),"")</f>
        <v>#REF!</v>
      </c>
      <c r="K12" s="233"/>
      <c r="L12" s="228" t="e">
        <f>IF(AND('Mapa final'!#REF!="Muy Alta",'Mapa final'!#REF!="Leve"),CONCATENATE("R",'Mapa final'!#REF!),"")</f>
        <v>#REF!</v>
      </c>
      <c r="M12" s="233"/>
      <c r="N12" s="228" t="e">
        <f>IF(AND('Mapa final'!#REF!="Muy Alta",'Mapa final'!#REF!="Leve"),CONCATENATE("R",'Mapa final'!#REF!),"")</f>
        <v>#REF!</v>
      </c>
      <c r="O12" s="229"/>
      <c r="P12" s="240" t="e">
        <f>IF(AND('Mapa final'!#REF!="Muy Alta",'Mapa final'!#REF!="Menor"),CONCATENATE("R",'Mapa final'!#REF!),"")</f>
        <v>#REF!</v>
      </c>
      <c r="Q12" s="233"/>
      <c r="R12" s="228" t="e">
        <f>IF(AND('Mapa final'!#REF!="Muy Alta",'Mapa final'!#REF!="Menor"),CONCATENATE("R",'Mapa final'!#REF!),"")</f>
        <v>#REF!</v>
      </c>
      <c r="S12" s="233"/>
      <c r="T12" s="228" t="e">
        <f>IF(AND('Mapa final'!#REF!="Muy Alta",'Mapa final'!#REF!="Menor"),CONCATENATE("R",'Mapa final'!#REF!),"")</f>
        <v>#REF!</v>
      </c>
      <c r="U12" s="229"/>
      <c r="V12" s="240" t="e">
        <f>IF(AND('Mapa final'!#REF!="Muy Alta",'Mapa final'!#REF!="Moderado"),CONCATENATE("R",'Mapa final'!#REF!),"")</f>
        <v>#REF!</v>
      </c>
      <c r="W12" s="233"/>
      <c r="X12" s="228" t="e">
        <f>IF(AND('Mapa final'!#REF!="Muy Alta",'Mapa final'!#REF!="Moderado"),CONCATENATE("R",'Mapa final'!#REF!),"")</f>
        <v>#REF!</v>
      </c>
      <c r="Y12" s="233"/>
      <c r="Z12" s="228" t="e">
        <f>IF(AND('Mapa final'!#REF!="Muy Alta",'Mapa final'!#REF!="Moderado"),CONCATENATE("R",'Mapa final'!#REF!),"")</f>
        <v>#REF!</v>
      </c>
      <c r="AA12" s="229"/>
      <c r="AB12" s="240" t="e">
        <f>IF(AND('Mapa final'!#REF!="Muy Alta",'Mapa final'!#REF!="Mayor"),CONCATENATE("R",'Mapa final'!#REF!),"")</f>
        <v>#REF!</v>
      </c>
      <c r="AC12" s="233"/>
      <c r="AD12" s="228" t="e">
        <f>IF(AND('Mapa final'!#REF!="Muy Alta",'Mapa final'!#REF!="Mayor"),CONCATENATE("R",'Mapa final'!#REF!),"")</f>
        <v>#REF!</v>
      </c>
      <c r="AE12" s="233"/>
      <c r="AF12" s="228" t="e">
        <f>IF(AND('Mapa final'!#REF!="Muy Alta",'Mapa final'!#REF!="Mayor"),CONCATENATE("R",'Mapa final'!#REF!),"")</f>
        <v>#REF!</v>
      </c>
      <c r="AG12" s="229"/>
      <c r="AH12" s="232" t="e">
        <f>IF(AND('Mapa final'!#REF!="Muy Alta",'Mapa final'!#REF!="Catastrófico"),CONCATENATE("R",'Mapa final'!#REF!),"")</f>
        <v>#REF!</v>
      </c>
      <c r="AI12" s="233"/>
      <c r="AJ12" s="236" t="e">
        <f>IF(AND('Mapa final'!#REF!="Muy Alta",'Mapa final'!#REF!="Catastrófico"),CONCATENATE("R",'Mapa final'!#REF!),"")</f>
        <v>#REF!</v>
      </c>
      <c r="AK12" s="233"/>
      <c r="AL12" s="236" t="e">
        <f>IF(AND('Mapa final'!#REF!="Muy Alta",'Mapa final'!#REF!="Catastrófico"),CONCATENATE("R",'Mapa final'!#REF!),"")</f>
        <v>#REF!</v>
      </c>
      <c r="AM12" s="229"/>
      <c r="AN12" s="1"/>
      <c r="AO12" s="256"/>
      <c r="AP12" s="153"/>
      <c r="AQ12" s="153"/>
      <c r="AR12" s="153"/>
      <c r="AS12" s="153"/>
      <c r="AT12" s="257"/>
      <c r="AU12" s="1"/>
      <c r="AV12" s="1"/>
      <c r="AW12" s="1"/>
      <c r="AX12" s="1"/>
      <c r="AY12" s="1"/>
      <c r="AZ12" s="1"/>
      <c r="BA12" s="1"/>
      <c r="BB12" s="1"/>
      <c r="BC12" s="1"/>
      <c r="BD12" s="1"/>
      <c r="BE12" s="1"/>
      <c r="BF12" s="1"/>
      <c r="BG12" s="1"/>
      <c r="BH12" s="1"/>
      <c r="BI12" s="1"/>
    </row>
    <row r="13" spans="1:61" ht="15.75" customHeight="1" x14ac:dyDescent="0.2">
      <c r="A13" s="1"/>
      <c r="B13" s="273"/>
      <c r="C13" s="153"/>
      <c r="D13" s="154"/>
      <c r="E13" s="242"/>
      <c r="F13" s="266"/>
      <c r="G13" s="266"/>
      <c r="H13" s="266"/>
      <c r="I13" s="245"/>
      <c r="J13" s="234"/>
      <c r="K13" s="235"/>
      <c r="L13" s="230"/>
      <c r="M13" s="235"/>
      <c r="N13" s="230"/>
      <c r="O13" s="231"/>
      <c r="P13" s="234"/>
      <c r="Q13" s="235"/>
      <c r="R13" s="230"/>
      <c r="S13" s="235"/>
      <c r="T13" s="230"/>
      <c r="U13" s="231"/>
      <c r="V13" s="234"/>
      <c r="W13" s="235"/>
      <c r="X13" s="230"/>
      <c r="Y13" s="235"/>
      <c r="Z13" s="230"/>
      <c r="AA13" s="231"/>
      <c r="AB13" s="234"/>
      <c r="AC13" s="235"/>
      <c r="AD13" s="230"/>
      <c r="AE13" s="235"/>
      <c r="AF13" s="230"/>
      <c r="AG13" s="231"/>
      <c r="AH13" s="242"/>
      <c r="AI13" s="243"/>
      <c r="AJ13" s="244"/>
      <c r="AK13" s="243"/>
      <c r="AL13" s="244"/>
      <c r="AM13" s="245"/>
      <c r="AN13" s="1"/>
      <c r="AO13" s="258"/>
      <c r="AP13" s="259"/>
      <c r="AQ13" s="259"/>
      <c r="AR13" s="259"/>
      <c r="AS13" s="259"/>
      <c r="AT13" s="260"/>
      <c r="AU13" s="1"/>
      <c r="AV13" s="1"/>
      <c r="AW13" s="1"/>
      <c r="AX13" s="1"/>
      <c r="AY13" s="1"/>
      <c r="AZ13" s="1"/>
      <c r="BA13" s="1"/>
      <c r="BB13" s="1"/>
      <c r="BC13" s="1"/>
      <c r="BD13" s="1"/>
      <c r="BE13" s="1"/>
      <c r="BF13" s="1"/>
      <c r="BG13" s="1"/>
      <c r="BH13" s="1"/>
      <c r="BI13" s="1"/>
    </row>
    <row r="14" spans="1:61" ht="15" customHeight="1" x14ac:dyDescent="0.2">
      <c r="A14" s="1"/>
      <c r="B14" s="273"/>
      <c r="C14" s="153"/>
      <c r="D14" s="154"/>
      <c r="E14" s="264" t="s">
        <v>91</v>
      </c>
      <c r="F14" s="265"/>
      <c r="G14" s="265"/>
      <c r="H14" s="265"/>
      <c r="I14" s="265"/>
      <c r="J14" s="248" t="str">
        <f ca="1">IF(AND('Mapa final'!$L$7="Alta",'Mapa final'!$AI$7="Leve"),CONCATENATE("R",'Mapa final'!$A$7),"")</f>
        <v/>
      </c>
      <c r="K14" s="238"/>
      <c r="L14" s="246" t="e">
        <f>IF(AND('Mapa final'!#REF!="Alta",'Mapa final'!#REF!="Leve"),CONCATENATE("R",'Mapa final'!#REF!),"")</f>
        <v>#REF!</v>
      </c>
      <c r="M14" s="238"/>
      <c r="N14" s="246" t="e">
        <f>IF(AND('Mapa final'!#REF!="Alta",'Mapa final'!#REF!="Leve"),CONCATENATE("R",'Mapa final'!#REF!),"")</f>
        <v>#REF!</v>
      </c>
      <c r="O14" s="247"/>
      <c r="P14" s="248" t="str">
        <f ca="1">IF(AND('Mapa final'!$L$7="Alta",'Mapa final'!$AI$7="Menor"),CONCATENATE("R",'Mapa final'!$A$7),"")</f>
        <v/>
      </c>
      <c r="Q14" s="238"/>
      <c r="R14" s="246" t="e">
        <f>IF(AND('Mapa final'!#REF!="Alta",'Mapa final'!#REF!="Menor"),CONCATENATE("R",'Mapa final'!#REF!),"")</f>
        <v>#REF!</v>
      </c>
      <c r="S14" s="238"/>
      <c r="T14" s="246" t="e">
        <f>IF(AND('Mapa final'!#REF!="Alta",'Mapa final'!#REF!="Menor"),CONCATENATE("R",'Mapa final'!#REF!),"")</f>
        <v>#REF!</v>
      </c>
      <c r="U14" s="247"/>
      <c r="V14" s="237" t="str">
        <f ca="1">IF(AND('Mapa final'!$L$7="Alta",'Mapa final'!$AI$7="Moderado"),CONCATENATE("R",'Mapa final'!$A$7),"")</f>
        <v/>
      </c>
      <c r="W14" s="238"/>
      <c r="X14" s="239" t="e">
        <f>IF(AND('Mapa final'!#REF!="Alta",'Mapa final'!#REF!="Moderado"),CONCATENATE("R",'Mapa final'!#REF!),"")</f>
        <v>#REF!</v>
      </c>
      <c r="Y14" s="238"/>
      <c r="Z14" s="239" t="e">
        <f>IF(AND('Mapa final'!#REF!="Alta",'Mapa final'!#REF!="Moderado"),CONCATENATE("R",'Mapa final'!#REF!),"")</f>
        <v>#REF!</v>
      </c>
      <c r="AA14" s="247"/>
      <c r="AB14" s="237" t="str">
        <f ca="1">IF(AND('Mapa final'!$L$7="Alta",'Mapa final'!$AI$7="Mayor"),CONCATENATE("R",'Mapa final'!$A$7),"")</f>
        <v/>
      </c>
      <c r="AC14" s="238"/>
      <c r="AD14" s="239" t="e">
        <f>IF(AND('Mapa final'!#REF!="Alta",'Mapa final'!#REF!="Mayor"),CONCATENATE("R",'Mapa final'!#REF!),"")</f>
        <v>#REF!</v>
      </c>
      <c r="AE14" s="238"/>
      <c r="AF14" s="239" t="e">
        <f>IF(AND('Mapa final'!#REF!="Alta",'Mapa final'!#REF!="Mayor"),CONCATENATE("R",'Mapa final'!#REF!),"")</f>
        <v>#REF!</v>
      </c>
      <c r="AG14" s="247"/>
      <c r="AH14" s="249" t="str">
        <f ca="1">IF(AND('Mapa final'!$L$7="Alta",'Mapa final'!$AI$7="Catastrófico"),CONCATENATE("R",'Mapa final'!$A$7),"")</f>
        <v>R1</v>
      </c>
      <c r="AI14" s="238"/>
      <c r="AJ14" s="241" t="e">
        <f>IF(AND('Mapa final'!#REF!="Alta",'Mapa final'!#REF!="Catastrófico"),CONCATENATE("R",'Mapa final'!#REF!),"")</f>
        <v>#REF!</v>
      </c>
      <c r="AK14" s="238"/>
      <c r="AL14" s="241" t="e">
        <f>IF(AND('Mapa final'!#REF!="Alta",'Mapa final'!#REF!="Catastrófico"),CONCATENATE("R",'Mapa final'!#REF!),"")</f>
        <v>#REF!</v>
      </c>
      <c r="AM14" s="247"/>
      <c r="AN14" s="1"/>
      <c r="AO14" s="261" t="s">
        <v>92</v>
      </c>
      <c r="AP14" s="254"/>
      <c r="AQ14" s="254"/>
      <c r="AR14" s="254"/>
      <c r="AS14" s="254"/>
      <c r="AT14" s="255"/>
      <c r="AU14" s="1"/>
      <c r="AV14" s="1"/>
      <c r="AW14" s="1"/>
      <c r="AX14" s="1"/>
      <c r="AY14" s="1"/>
      <c r="AZ14" s="1"/>
      <c r="BA14" s="1"/>
      <c r="BB14" s="1"/>
      <c r="BC14" s="1"/>
      <c r="BD14" s="1"/>
      <c r="BE14" s="1"/>
      <c r="BF14" s="1"/>
      <c r="BG14" s="1"/>
      <c r="BH14" s="1"/>
      <c r="BI14" s="1"/>
    </row>
    <row r="15" spans="1:61" ht="15" customHeight="1" x14ac:dyDescent="0.2">
      <c r="A15" s="1"/>
      <c r="B15" s="273"/>
      <c r="C15" s="153"/>
      <c r="D15" s="154"/>
      <c r="E15" s="165"/>
      <c r="F15" s="153"/>
      <c r="G15" s="153"/>
      <c r="H15" s="153"/>
      <c r="I15" s="153"/>
      <c r="J15" s="234"/>
      <c r="K15" s="235"/>
      <c r="L15" s="230"/>
      <c r="M15" s="235"/>
      <c r="N15" s="230"/>
      <c r="O15" s="231"/>
      <c r="P15" s="234"/>
      <c r="Q15" s="235"/>
      <c r="R15" s="230"/>
      <c r="S15" s="235"/>
      <c r="T15" s="230"/>
      <c r="U15" s="231"/>
      <c r="V15" s="234"/>
      <c r="W15" s="235"/>
      <c r="X15" s="230"/>
      <c r="Y15" s="235"/>
      <c r="Z15" s="230"/>
      <c r="AA15" s="231"/>
      <c r="AB15" s="234"/>
      <c r="AC15" s="235"/>
      <c r="AD15" s="230"/>
      <c r="AE15" s="235"/>
      <c r="AF15" s="230"/>
      <c r="AG15" s="231"/>
      <c r="AH15" s="234"/>
      <c r="AI15" s="235"/>
      <c r="AJ15" s="230"/>
      <c r="AK15" s="235"/>
      <c r="AL15" s="230"/>
      <c r="AM15" s="231"/>
      <c r="AN15" s="1"/>
      <c r="AO15" s="256"/>
      <c r="AP15" s="153"/>
      <c r="AQ15" s="153"/>
      <c r="AR15" s="153"/>
      <c r="AS15" s="153"/>
      <c r="AT15" s="257"/>
      <c r="AU15" s="1"/>
      <c r="AV15" s="1"/>
      <c r="AW15" s="1"/>
      <c r="AX15" s="1"/>
      <c r="AY15" s="1"/>
      <c r="AZ15" s="1"/>
      <c r="BA15" s="1"/>
      <c r="BB15" s="1"/>
      <c r="BC15" s="1"/>
      <c r="BD15" s="1"/>
      <c r="BE15" s="1"/>
      <c r="BF15" s="1"/>
      <c r="BG15" s="1"/>
      <c r="BH15" s="1"/>
      <c r="BI15" s="1"/>
    </row>
    <row r="16" spans="1:61" ht="15" customHeight="1" x14ac:dyDescent="0.2">
      <c r="A16" s="1"/>
      <c r="B16" s="273"/>
      <c r="C16" s="153"/>
      <c r="D16" s="154"/>
      <c r="E16" s="165"/>
      <c r="F16" s="153"/>
      <c r="G16" s="153"/>
      <c r="H16" s="153"/>
      <c r="I16" s="153"/>
      <c r="J16" s="252" t="e">
        <f>IF(AND('Mapa final'!#REF!="Alta",'Mapa final'!#REF!="Leve"),CONCATENATE("R",'Mapa final'!#REF!),"")</f>
        <v>#REF!</v>
      </c>
      <c r="K16" s="233"/>
      <c r="L16" s="251" t="e">
        <f>IF(AND('Mapa final'!#REF!="Alta",'Mapa final'!#REF!="Leve"),CONCATENATE("R",'Mapa final'!#REF!),"")</f>
        <v>#REF!</v>
      </c>
      <c r="M16" s="233"/>
      <c r="N16" s="251" t="e">
        <f>IF(AND('Mapa final'!#REF!="Alta",'Mapa final'!#REF!="Leve"),CONCATENATE("R",'Mapa final'!#REF!),"")</f>
        <v>#REF!</v>
      </c>
      <c r="O16" s="229"/>
      <c r="P16" s="252" t="e">
        <f>IF(AND('Mapa final'!#REF!="Alta",'Mapa final'!#REF!="Menor"),CONCATENATE("R",'Mapa final'!#REF!),"")</f>
        <v>#REF!</v>
      </c>
      <c r="Q16" s="233"/>
      <c r="R16" s="251" t="e">
        <f>IF(AND('Mapa final'!#REF!="Alta",'Mapa final'!#REF!="Menor"),CONCATENATE("R",'Mapa final'!#REF!),"")</f>
        <v>#REF!</v>
      </c>
      <c r="S16" s="233"/>
      <c r="T16" s="251" t="e">
        <f>IF(AND('Mapa final'!#REF!="Alta",'Mapa final'!#REF!="Menor"),CONCATENATE("R",'Mapa final'!#REF!),"")</f>
        <v>#REF!</v>
      </c>
      <c r="U16" s="229"/>
      <c r="V16" s="240" t="e">
        <f>IF(AND('Mapa final'!#REF!="Alta",'Mapa final'!#REF!="Moderado"),CONCATENATE("R",'Mapa final'!#REF!),"")</f>
        <v>#REF!</v>
      </c>
      <c r="W16" s="233"/>
      <c r="X16" s="228" t="e">
        <f>IF(AND('Mapa final'!#REF!="Alta",'Mapa final'!#REF!="Moderado"),CONCATENATE("R",'Mapa final'!#REF!),"")</f>
        <v>#REF!</v>
      </c>
      <c r="Y16" s="233"/>
      <c r="Z16" s="228" t="e">
        <f>IF(AND('Mapa final'!#REF!="Alta",'Mapa final'!#REF!="Moderado"),CONCATENATE("R",'Mapa final'!#REF!),"")</f>
        <v>#REF!</v>
      </c>
      <c r="AA16" s="229"/>
      <c r="AB16" s="240" t="e">
        <f>IF(AND('Mapa final'!#REF!="Alta",'Mapa final'!#REF!="Mayor"),CONCATENATE("R",'Mapa final'!#REF!),"")</f>
        <v>#REF!</v>
      </c>
      <c r="AC16" s="233"/>
      <c r="AD16" s="228" t="e">
        <f>IF(AND('Mapa final'!#REF!="Alta",'Mapa final'!#REF!="Mayor"),CONCATENATE("R",'Mapa final'!#REF!),"")</f>
        <v>#REF!</v>
      </c>
      <c r="AE16" s="233"/>
      <c r="AF16" s="228" t="e">
        <f>IF(AND('Mapa final'!#REF!="Alta",'Mapa final'!#REF!="Mayor"),CONCATENATE("R",'Mapa final'!#REF!),"")</f>
        <v>#REF!</v>
      </c>
      <c r="AG16" s="229"/>
      <c r="AH16" s="232" t="e">
        <f>IF(AND('Mapa final'!#REF!="Alta",'Mapa final'!#REF!="Catastrófico"),CONCATENATE("R",'Mapa final'!#REF!),"")</f>
        <v>#REF!</v>
      </c>
      <c r="AI16" s="233"/>
      <c r="AJ16" s="236" t="e">
        <f>IF(AND('Mapa final'!#REF!="Alta",'Mapa final'!#REF!="Catastrófico"),CONCATENATE("R",'Mapa final'!#REF!),"")</f>
        <v>#REF!</v>
      </c>
      <c r="AK16" s="233"/>
      <c r="AL16" s="236" t="e">
        <f>IF(AND('Mapa final'!#REF!="Alta",'Mapa final'!#REF!="Catastrófico"),CONCATENATE("R",'Mapa final'!#REF!),"")</f>
        <v>#REF!</v>
      </c>
      <c r="AM16" s="229"/>
      <c r="AN16" s="1"/>
      <c r="AO16" s="256"/>
      <c r="AP16" s="153"/>
      <c r="AQ16" s="153"/>
      <c r="AR16" s="153"/>
      <c r="AS16" s="153"/>
      <c r="AT16" s="257"/>
      <c r="AU16" s="1"/>
      <c r="AV16" s="1"/>
      <c r="AW16" s="1"/>
      <c r="AX16" s="1"/>
      <c r="AY16" s="1"/>
      <c r="AZ16" s="1"/>
      <c r="BA16" s="1"/>
      <c r="BB16" s="1"/>
      <c r="BC16" s="1"/>
      <c r="BD16" s="1"/>
      <c r="BE16" s="1"/>
      <c r="BF16" s="1"/>
      <c r="BG16" s="1"/>
      <c r="BH16" s="1"/>
      <c r="BI16" s="1"/>
    </row>
    <row r="17" spans="1:61" ht="15" customHeight="1" x14ac:dyDescent="0.2">
      <c r="A17" s="1"/>
      <c r="B17" s="273"/>
      <c r="C17" s="153"/>
      <c r="D17" s="154"/>
      <c r="E17" s="165"/>
      <c r="F17" s="153"/>
      <c r="G17" s="153"/>
      <c r="H17" s="153"/>
      <c r="I17" s="153"/>
      <c r="J17" s="234"/>
      <c r="K17" s="235"/>
      <c r="L17" s="230"/>
      <c r="M17" s="235"/>
      <c r="N17" s="230"/>
      <c r="O17" s="231"/>
      <c r="P17" s="234"/>
      <c r="Q17" s="235"/>
      <c r="R17" s="230"/>
      <c r="S17" s="235"/>
      <c r="T17" s="230"/>
      <c r="U17" s="231"/>
      <c r="V17" s="234"/>
      <c r="W17" s="235"/>
      <c r="X17" s="230"/>
      <c r="Y17" s="235"/>
      <c r="Z17" s="230"/>
      <c r="AA17" s="231"/>
      <c r="AB17" s="234"/>
      <c r="AC17" s="235"/>
      <c r="AD17" s="230"/>
      <c r="AE17" s="235"/>
      <c r="AF17" s="230"/>
      <c r="AG17" s="231"/>
      <c r="AH17" s="234"/>
      <c r="AI17" s="235"/>
      <c r="AJ17" s="230"/>
      <c r="AK17" s="235"/>
      <c r="AL17" s="230"/>
      <c r="AM17" s="231"/>
      <c r="AN17" s="1"/>
      <c r="AO17" s="256"/>
      <c r="AP17" s="153"/>
      <c r="AQ17" s="153"/>
      <c r="AR17" s="153"/>
      <c r="AS17" s="153"/>
      <c r="AT17" s="257"/>
      <c r="AU17" s="1"/>
      <c r="AV17" s="1"/>
      <c r="AW17" s="1"/>
      <c r="AX17" s="1"/>
      <c r="AY17" s="1"/>
      <c r="AZ17" s="1"/>
      <c r="BA17" s="1"/>
      <c r="BB17" s="1"/>
      <c r="BC17" s="1"/>
      <c r="BD17" s="1"/>
      <c r="BE17" s="1"/>
      <c r="BF17" s="1"/>
      <c r="BG17" s="1"/>
      <c r="BH17" s="1"/>
      <c r="BI17" s="1"/>
    </row>
    <row r="18" spans="1:61" ht="15" customHeight="1" x14ac:dyDescent="0.2">
      <c r="A18" s="1"/>
      <c r="B18" s="273"/>
      <c r="C18" s="153"/>
      <c r="D18" s="154"/>
      <c r="E18" s="165"/>
      <c r="F18" s="153"/>
      <c r="G18" s="153"/>
      <c r="H18" s="153"/>
      <c r="I18" s="153"/>
      <c r="J18" s="252" t="e">
        <f>IF(AND('Mapa final'!#REF!="Alta",'Mapa final'!#REF!="Leve"),CONCATENATE("R",'Mapa final'!#REF!),"")</f>
        <v>#REF!</v>
      </c>
      <c r="K18" s="233"/>
      <c r="L18" s="251" t="e">
        <f>IF(AND('Mapa final'!#REF!="Alta",'Mapa final'!#REF!="Leve"),CONCATENATE("R",'Mapa final'!#REF!),"")</f>
        <v>#REF!</v>
      </c>
      <c r="M18" s="233"/>
      <c r="N18" s="251" t="e">
        <f>IF(AND('Mapa final'!#REF!="Alta",'Mapa final'!#REF!="Leve"),CONCATENATE("R",'Mapa final'!#REF!),"")</f>
        <v>#REF!</v>
      </c>
      <c r="O18" s="229"/>
      <c r="P18" s="252" t="e">
        <f>IF(AND('Mapa final'!#REF!="Alta",'Mapa final'!#REF!="Menor"),CONCATENATE("R",'Mapa final'!#REF!),"")</f>
        <v>#REF!</v>
      </c>
      <c r="Q18" s="233"/>
      <c r="R18" s="251" t="e">
        <f>IF(AND('Mapa final'!#REF!="Alta",'Mapa final'!#REF!="Menor"),CONCATENATE("R",'Mapa final'!#REF!),"")</f>
        <v>#REF!</v>
      </c>
      <c r="S18" s="233"/>
      <c r="T18" s="251" t="e">
        <f>IF(AND('Mapa final'!#REF!="Alta",'Mapa final'!#REF!="Menor"),CONCATENATE("R",'Mapa final'!#REF!),"")</f>
        <v>#REF!</v>
      </c>
      <c r="U18" s="229"/>
      <c r="V18" s="240" t="e">
        <f>IF(AND('Mapa final'!#REF!="Alta",'Mapa final'!#REF!="Moderado"),CONCATENATE("R",'Mapa final'!#REF!),"")</f>
        <v>#REF!</v>
      </c>
      <c r="W18" s="233"/>
      <c r="X18" s="228" t="e">
        <f>IF(AND('Mapa final'!#REF!="Alta",'Mapa final'!#REF!="Moderado"),CONCATENATE("R",'Mapa final'!#REF!),"")</f>
        <v>#REF!</v>
      </c>
      <c r="Y18" s="233"/>
      <c r="Z18" s="228" t="e">
        <f>IF(AND('Mapa final'!#REF!="Alta",'Mapa final'!#REF!="Moderado"),CONCATENATE("R",'Mapa final'!#REF!),"")</f>
        <v>#REF!</v>
      </c>
      <c r="AA18" s="229"/>
      <c r="AB18" s="240" t="e">
        <f>IF(AND('Mapa final'!#REF!="Alta",'Mapa final'!#REF!="Mayor"),CONCATENATE("R",'Mapa final'!#REF!),"")</f>
        <v>#REF!</v>
      </c>
      <c r="AC18" s="233"/>
      <c r="AD18" s="228" t="e">
        <f>IF(AND('Mapa final'!#REF!="Alta",'Mapa final'!#REF!="Mayor"),CONCATENATE("R",'Mapa final'!#REF!),"")</f>
        <v>#REF!</v>
      </c>
      <c r="AE18" s="233"/>
      <c r="AF18" s="228" t="e">
        <f>IF(AND('Mapa final'!#REF!="Alta",'Mapa final'!#REF!="Mayor"),CONCATENATE("R",'Mapa final'!#REF!),"")</f>
        <v>#REF!</v>
      </c>
      <c r="AG18" s="229"/>
      <c r="AH18" s="232" t="e">
        <f>IF(AND('Mapa final'!#REF!="Alta",'Mapa final'!#REF!="Catastrófico"),CONCATENATE("R",'Mapa final'!#REF!),"")</f>
        <v>#REF!</v>
      </c>
      <c r="AI18" s="233"/>
      <c r="AJ18" s="236" t="e">
        <f>IF(AND('Mapa final'!#REF!="Alta",'Mapa final'!#REF!="Catastrófico"),CONCATENATE("R",'Mapa final'!#REF!),"")</f>
        <v>#REF!</v>
      </c>
      <c r="AK18" s="233"/>
      <c r="AL18" s="236" t="e">
        <f>IF(AND('Mapa final'!#REF!="Alta",'Mapa final'!#REF!="Catastrófico"),CONCATENATE("R",'Mapa final'!#REF!),"")</f>
        <v>#REF!</v>
      </c>
      <c r="AM18" s="229"/>
      <c r="AN18" s="1"/>
      <c r="AO18" s="256"/>
      <c r="AP18" s="153"/>
      <c r="AQ18" s="153"/>
      <c r="AR18" s="153"/>
      <c r="AS18" s="153"/>
      <c r="AT18" s="257"/>
      <c r="AU18" s="1"/>
      <c r="AV18" s="1"/>
      <c r="AW18" s="1"/>
      <c r="AX18" s="1"/>
      <c r="AY18" s="1"/>
      <c r="AZ18" s="1"/>
      <c r="BA18" s="1"/>
      <c r="BB18" s="1"/>
      <c r="BC18" s="1"/>
      <c r="BD18" s="1"/>
      <c r="BE18" s="1"/>
      <c r="BF18" s="1"/>
      <c r="BG18" s="1"/>
      <c r="BH18" s="1"/>
      <c r="BI18" s="1"/>
    </row>
    <row r="19" spans="1:61" ht="15" customHeight="1" x14ac:dyDescent="0.2">
      <c r="A19" s="1"/>
      <c r="B19" s="273"/>
      <c r="C19" s="153"/>
      <c r="D19" s="154"/>
      <c r="E19" s="165"/>
      <c r="F19" s="153"/>
      <c r="G19" s="153"/>
      <c r="H19" s="153"/>
      <c r="I19" s="153"/>
      <c r="J19" s="234"/>
      <c r="K19" s="235"/>
      <c r="L19" s="230"/>
      <c r="M19" s="235"/>
      <c r="N19" s="230"/>
      <c r="O19" s="231"/>
      <c r="P19" s="234"/>
      <c r="Q19" s="235"/>
      <c r="R19" s="230"/>
      <c r="S19" s="235"/>
      <c r="T19" s="230"/>
      <c r="U19" s="231"/>
      <c r="V19" s="234"/>
      <c r="W19" s="235"/>
      <c r="X19" s="230"/>
      <c r="Y19" s="235"/>
      <c r="Z19" s="230"/>
      <c r="AA19" s="231"/>
      <c r="AB19" s="234"/>
      <c r="AC19" s="235"/>
      <c r="AD19" s="230"/>
      <c r="AE19" s="235"/>
      <c r="AF19" s="230"/>
      <c r="AG19" s="231"/>
      <c r="AH19" s="234"/>
      <c r="AI19" s="235"/>
      <c r="AJ19" s="230"/>
      <c r="AK19" s="235"/>
      <c r="AL19" s="230"/>
      <c r="AM19" s="231"/>
      <c r="AN19" s="1"/>
      <c r="AO19" s="256"/>
      <c r="AP19" s="153"/>
      <c r="AQ19" s="153"/>
      <c r="AR19" s="153"/>
      <c r="AS19" s="153"/>
      <c r="AT19" s="257"/>
      <c r="AU19" s="1"/>
      <c r="AV19" s="1"/>
      <c r="AW19" s="1"/>
      <c r="AX19" s="1"/>
      <c r="AY19" s="1"/>
      <c r="AZ19" s="1"/>
      <c r="BA19" s="1"/>
      <c r="BB19" s="1"/>
      <c r="BC19" s="1"/>
      <c r="BD19" s="1"/>
      <c r="BE19" s="1"/>
      <c r="BF19" s="1"/>
      <c r="BG19" s="1"/>
      <c r="BH19" s="1"/>
      <c r="BI19" s="1"/>
    </row>
    <row r="20" spans="1:61" ht="15" customHeight="1" x14ac:dyDescent="0.2">
      <c r="A20" s="1"/>
      <c r="B20" s="273"/>
      <c r="C20" s="153"/>
      <c r="D20" s="154"/>
      <c r="E20" s="165"/>
      <c r="F20" s="153"/>
      <c r="G20" s="153"/>
      <c r="H20" s="153"/>
      <c r="I20" s="153"/>
      <c r="J20" s="252" t="e">
        <f>IF(AND('Mapa final'!#REF!="Alta",'Mapa final'!#REF!="Leve"),CONCATENATE("R",'Mapa final'!#REF!),"")</f>
        <v>#REF!</v>
      </c>
      <c r="K20" s="233"/>
      <c r="L20" s="251" t="e">
        <f>IF(AND('Mapa final'!#REF!="Alta",'Mapa final'!#REF!="Leve"),CONCATENATE("R",'Mapa final'!#REF!),"")</f>
        <v>#REF!</v>
      </c>
      <c r="M20" s="233"/>
      <c r="N20" s="251" t="e">
        <f>IF(AND('Mapa final'!#REF!="Alta",'Mapa final'!#REF!="Leve"),CONCATENATE("R",'Mapa final'!#REF!),"")</f>
        <v>#REF!</v>
      </c>
      <c r="O20" s="229"/>
      <c r="P20" s="252" t="e">
        <f>IF(AND('Mapa final'!#REF!="Alta",'Mapa final'!#REF!="Menor"),CONCATENATE("R",'Mapa final'!#REF!),"")</f>
        <v>#REF!</v>
      </c>
      <c r="Q20" s="233"/>
      <c r="R20" s="251" t="e">
        <f>IF(AND('Mapa final'!#REF!="Alta",'Mapa final'!#REF!="Menor"),CONCATENATE("R",'Mapa final'!#REF!),"")</f>
        <v>#REF!</v>
      </c>
      <c r="S20" s="233"/>
      <c r="T20" s="251" t="e">
        <f>IF(AND('Mapa final'!#REF!="Alta",'Mapa final'!#REF!="Menor"),CONCATENATE("R",'Mapa final'!#REF!),"")</f>
        <v>#REF!</v>
      </c>
      <c r="U20" s="229"/>
      <c r="V20" s="240" t="e">
        <f>IF(AND('Mapa final'!#REF!="Alta",'Mapa final'!#REF!="Moderado"),CONCATENATE("R",'Mapa final'!#REF!),"")</f>
        <v>#REF!</v>
      </c>
      <c r="W20" s="233"/>
      <c r="X20" s="228" t="e">
        <f>IF(AND('Mapa final'!#REF!="Alta",'Mapa final'!#REF!="Moderado"),CONCATENATE("R",'Mapa final'!#REF!),"")</f>
        <v>#REF!</v>
      </c>
      <c r="Y20" s="233"/>
      <c r="Z20" s="228" t="e">
        <f>IF(AND('Mapa final'!#REF!="Alta",'Mapa final'!#REF!="Moderado"),CONCATENATE("R",'Mapa final'!#REF!),"")</f>
        <v>#REF!</v>
      </c>
      <c r="AA20" s="229"/>
      <c r="AB20" s="240" t="e">
        <f>IF(AND('Mapa final'!#REF!="Alta",'Mapa final'!#REF!="Mayor"),CONCATENATE("R",'Mapa final'!#REF!),"")</f>
        <v>#REF!</v>
      </c>
      <c r="AC20" s="233"/>
      <c r="AD20" s="228" t="e">
        <f>IF(AND('Mapa final'!#REF!="Alta",'Mapa final'!#REF!="Mayor"),CONCATENATE("R",'Mapa final'!#REF!),"")</f>
        <v>#REF!</v>
      </c>
      <c r="AE20" s="233"/>
      <c r="AF20" s="228" t="e">
        <f>IF(AND('Mapa final'!#REF!="Alta",'Mapa final'!#REF!="Mayor"),CONCATENATE("R",'Mapa final'!#REF!),"")</f>
        <v>#REF!</v>
      </c>
      <c r="AG20" s="229"/>
      <c r="AH20" s="232" t="e">
        <f>IF(AND('Mapa final'!#REF!="Alta",'Mapa final'!#REF!="Catastrófico"),CONCATENATE("R",'Mapa final'!#REF!),"")</f>
        <v>#REF!</v>
      </c>
      <c r="AI20" s="233"/>
      <c r="AJ20" s="236" t="e">
        <f>IF(AND('Mapa final'!#REF!="Alta",'Mapa final'!#REF!="Catastrófico"),CONCATENATE("R",'Mapa final'!#REF!),"")</f>
        <v>#REF!</v>
      </c>
      <c r="AK20" s="233"/>
      <c r="AL20" s="236" t="e">
        <f>IF(AND('Mapa final'!#REF!="Alta",'Mapa final'!#REF!="Catastrófico"),CONCATENATE("R",'Mapa final'!#REF!),"")</f>
        <v>#REF!</v>
      </c>
      <c r="AM20" s="229"/>
      <c r="AN20" s="1"/>
      <c r="AO20" s="256"/>
      <c r="AP20" s="153"/>
      <c r="AQ20" s="153"/>
      <c r="AR20" s="153"/>
      <c r="AS20" s="153"/>
      <c r="AT20" s="257"/>
      <c r="AU20" s="1"/>
      <c r="AV20" s="1"/>
      <c r="AW20" s="1"/>
      <c r="AX20" s="1"/>
      <c r="AY20" s="1"/>
      <c r="AZ20" s="1"/>
      <c r="BA20" s="1"/>
      <c r="BB20" s="1"/>
      <c r="BC20" s="1"/>
      <c r="BD20" s="1"/>
      <c r="BE20" s="1"/>
      <c r="BF20" s="1"/>
      <c r="BG20" s="1"/>
      <c r="BH20" s="1"/>
      <c r="BI20" s="1"/>
    </row>
    <row r="21" spans="1:61" ht="15.75" customHeight="1" x14ac:dyDescent="0.2">
      <c r="A21" s="1"/>
      <c r="B21" s="273"/>
      <c r="C21" s="153"/>
      <c r="D21" s="154"/>
      <c r="E21" s="242"/>
      <c r="F21" s="266"/>
      <c r="G21" s="266"/>
      <c r="H21" s="266"/>
      <c r="I21" s="266"/>
      <c r="J21" s="242"/>
      <c r="K21" s="243"/>
      <c r="L21" s="244"/>
      <c r="M21" s="243"/>
      <c r="N21" s="244"/>
      <c r="O21" s="245"/>
      <c r="P21" s="242"/>
      <c r="Q21" s="243"/>
      <c r="R21" s="244"/>
      <c r="S21" s="243"/>
      <c r="T21" s="244"/>
      <c r="U21" s="245"/>
      <c r="V21" s="242"/>
      <c r="W21" s="243"/>
      <c r="X21" s="244"/>
      <c r="Y21" s="243"/>
      <c r="Z21" s="244"/>
      <c r="AA21" s="245"/>
      <c r="AB21" s="242"/>
      <c r="AC21" s="243"/>
      <c r="AD21" s="244"/>
      <c r="AE21" s="243"/>
      <c r="AF21" s="244"/>
      <c r="AG21" s="245"/>
      <c r="AH21" s="242"/>
      <c r="AI21" s="243"/>
      <c r="AJ21" s="244"/>
      <c r="AK21" s="243"/>
      <c r="AL21" s="244"/>
      <c r="AM21" s="245"/>
      <c r="AN21" s="1"/>
      <c r="AO21" s="258"/>
      <c r="AP21" s="259"/>
      <c r="AQ21" s="259"/>
      <c r="AR21" s="259"/>
      <c r="AS21" s="259"/>
      <c r="AT21" s="260"/>
      <c r="AU21" s="1"/>
      <c r="AV21" s="1"/>
      <c r="AW21" s="1"/>
      <c r="AX21" s="1"/>
      <c r="AY21" s="1"/>
      <c r="AZ21" s="1"/>
      <c r="BA21" s="1"/>
      <c r="BB21" s="1"/>
      <c r="BC21" s="1"/>
      <c r="BD21" s="1"/>
      <c r="BE21" s="1"/>
      <c r="BF21" s="1"/>
      <c r="BG21" s="1"/>
      <c r="BH21" s="1"/>
      <c r="BI21" s="1"/>
    </row>
    <row r="22" spans="1:61" ht="15.75" customHeight="1" x14ac:dyDescent="0.2">
      <c r="A22" s="1"/>
      <c r="B22" s="273"/>
      <c r="C22" s="153"/>
      <c r="D22" s="154"/>
      <c r="E22" s="264" t="s">
        <v>93</v>
      </c>
      <c r="F22" s="265"/>
      <c r="G22" s="265"/>
      <c r="H22" s="265"/>
      <c r="I22" s="247"/>
      <c r="J22" s="248" t="str">
        <f ca="1">IF(AND('Mapa final'!$L$7="Media",'Mapa final'!$AI$7="Leve"),CONCATENATE("R",'Mapa final'!$A$7),"")</f>
        <v/>
      </c>
      <c r="K22" s="238"/>
      <c r="L22" s="246" t="e">
        <f>IF(AND('Mapa final'!#REF!="Media",'Mapa final'!#REF!="Leve"),CONCATENATE("R",'Mapa final'!#REF!),"")</f>
        <v>#REF!</v>
      </c>
      <c r="M22" s="238"/>
      <c r="N22" s="246" t="e">
        <f>IF(AND('Mapa final'!#REF!="Media",'Mapa final'!#REF!="Leve"),CONCATENATE("R",'Mapa final'!#REF!),"")</f>
        <v>#REF!</v>
      </c>
      <c r="O22" s="247"/>
      <c r="P22" s="248" t="str">
        <f ca="1">IF(AND('Mapa final'!$L$7="Media",'Mapa final'!$AI$7="Menor"),CONCATENATE("R",'Mapa final'!$A$7),"")</f>
        <v/>
      </c>
      <c r="Q22" s="238"/>
      <c r="R22" s="246" t="e">
        <f>IF(AND('Mapa final'!#REF!="Media",'Mapa final'!#REF!="Menor"),CONCATENATE("R",'Mapa final'!#REF!),"")</f>
        <v>#REF!</v>
      </c>
      <c r="S22" s="238"/>
      <c r="T22" s="246" t="e">
        <f>IF(AND('Mapa final'!#REF!="Media",'Mapa final'!#REF!="Menor"),CONCATENATE("R",'Mapa final'!#REF!),"")</f>
        <v>#REF!</v>
      </c>
      <c r="U22" s="247"/>
      <c r="V22" s="248" t="str">
        <f ca="1">IF(AND('Mapa final'!$L$7="Media",'Mapa final'!$AI$7="Moderado"),CONCATENATE("R",'Mapa final'!$A$7),"")</f>
        <v/>
      </c>
      <c r="W22" s="238"/>
      <c r="X22" s="246" t="e">
        <f>IF(AND('Mapa final'!#REF!="Media",'Mapa final'!#REF!="Moderado"),CONCATENATE("R",'Mapa final'!#REF!),"")</f>
        <v>#REF!</v>
      </c>
      <c r="Y22" s="238"/>
      <c r="Z22" s="246" t="e">
        <f>IF(AND('Mapa final'!#REF!="Media",'Mapa final'!#REF!="Moderado"),CONCATENATE("R",'Mapa final'!#REF!),"")</f>
        <v>#REF!</v>
      </c>
      <c r="AA22" s="247"/>
      <c r="AB22" s="237" t="str">
        <f ca="1">IF(AND('Mapa final'!$L$7="Media",'Mapa final'!$AI$7="Mayor"),CONCATENATE("R",'Mapa final'!$A$7),"")</f>
        <v/>
      </c>
      <c r="AC22" s="238"/>
      <c r="AD22" s="239" t="e">
        <f>IF(AND('Mapa final'!#REF!="Media",'Mapa final'!#REF!="Mayor"),CONCATENATE("R",'Mapa final'!#REF!),"")</f>
        <v>#REF!</v>
      </c>
      <c r="AE22" s="238"/>
      <c r="AF22" s="239" t="e">
        <f>IF(AND('Mapa final'!#REF!="Media",'Mapa final'!#REF!="Mayor"),CONCATENATE("R",'Mapa final'!#REF!),"")</f>
        <v>#REF!</v>
      </c>
      <c r="AG22" s="247"/>
      <c r="AH22" s="249" t="str">
        <f ca="1">IF(AND('Mapa final'!$L$7="Media",'Mapa final'!$AI$7="Catastrófico"),CONCATENATE("R",'Mapa final'!$A$7),"")</f>
        <v/>
      </c>
      <c r="AI22" s="238"/>
      <c r="AJ22" s="241" t="e">
        <f>IF(AND('Mapa final'!#REF!="Media",'Mapa final'!#REF!="Catastrófico"),CONCATENATE("R",'Mapa final'!#REF!),"")</f>
        <v>#REF!</v>
      </c>
      <c r="AK22" s="238"/>
      <c r="AL22" s="241" t="e">
        <f>IF(AND('Mapa final'!#REF!="Media",'Mapa final'!#REF!="Catastrófico"),CONCATENATE("R",'Mapa final'!#REF!),"")</f>
        <v>#REF!</v>
      </c>
      <c r="AM22" s="247"/>
      <c r="AN22" s="1"/>
      <c r="AO22" s="262" t="s">
        <v>94</v>
      </c>
      <c r="AP22" s="254"/>
      <c r="AQ22" s="254"/>
      <c r="AR22" s="254"/>
      <c r="AS22" s="254"/>
      <c r="AT22" s="255"/>
      <c r="AU22" s="1"/>
      <c r="AV22" s="1"/>
      <c r="AW22" s="1"/>
      <c r="AX22" s="1"/>
      <c r="AY22" s="1"/>
      <c r="AZ22" s="1"/>
      <c r="BA22" s="1"/>
      <c r="BB22" s="1"/>
      <c r="BC22" s="1"/>
      <c r="BD22" s="1"/>
      <c r="BE22" s="1"/>
      <c r="BF22" s="1"/>
      <c r="BG22" s="1"/>
      <c r="BH22" s="1"/>
      <c r="BI22" s="1"/>
    </row>
    <row r="23" spans="1:61" ht="15.75" customHeight="1" x14ac:dyDescent="0.2">
      <c r="A23" s="1"/>
      <c r="B23" s="273"/>
      <c r="C23" s="153"/>
      <c r="D23" s="154"/>
      <c r="E23" s="165"/>
      <c r="F23" s="153"/>
      <c r="G23" s="153"/>
      <c r="H23" s="153"/>
      <c r="I23" s="154"/>
      <c r="J23" s="234"/>
      <c r="K23" s="235"/>
      <c r="L23" s="230"/>
      <c r="M23" s="235"/>
      <c r="N23" s="230"/>
      <c r="O23" s="231"/>
      <c r="P23" s="234"/>
      <c r="Q23" s="235"/>
      <c r="R23" s="230"/>
      <c r="S23" s="235"/>
      <c r="T23" s="230"/>
      <c r="U23" s="231"/>
      <c r="V23" s="234"/>
      <c r="W23" s="235"/>
      <c r="X23" s="230"/>
      <c r="Y23" s="235"/>
      <c r="Z23" s="230"/>
      <c r="AA23" s="231"/>
      <c r="AB23" s="234"/>
      <c r="AC23" s="235"/>
      <c r="AD23" s="230"/>
      <c r="AE23" s="235"/>
      <c r="AF23" s="230"/>
      <c r="AG23" s="231"/>
      <c r="AH23" s="234"/>
      <c r="AI23" s="235"/>
      <c r="AJ23" s="230"/>
      <c r="AK23" s="235"/>
      <c r="AL23" s="230"/>
      <c r="AM23" s="231"/>
      <c r="AN23" s="1"/>
      <c r="AO23" s="256"/>
      <c r="AP23" s="153"/>
      <c r="AQ23" s="153"/>
      <c r="AR23" s="153"/>
      <c r="AS23" s="153"/>
      <c r="AT23" s="257"/>
      <c r="AU23" s="1"/>
      <c r="AV23" s="1"/>
      <c r="AW23" s="1"/>
      <c r="AX23" s="1"/>
      <c r="AY23" s="1"/>
      <c r="AZ23" s="1"/>
      <c r="BA23" s="1"/>
      <c r="BB23" s="1"/>
      <c r="BC23" s="1"/>
      <c r="BD23" s="1"/>
      <c r="BE23" s="1"/>
      <c r="BF23" s="1"/>
      <c r="BG23" s="1"/>
      <c r="BH23" s="1"/>
      <c r="BI23" s="1"/>
    </row>
    <row r="24" spans="1:61" ht="15.75" customHeight="1" x14ac:dyDescent="0.2">
      <c r="A24" s="1"/>
      <c r="B24" s="273"/>
      <c r="C24" s="153"/>
      <c r="D24" s="154"/>
      <c r="E24" s="165"/>
      <c r="F24" s="153"/>
      <c r="G24" s="153"/>
      <c r="H24" s="153"/>
      <c r="I24" s="154"/>
      <c r="J24" s="252" t="e">
        <f>IF(AND('Mapa final'!#REF!="Media",'Mapa final'!#REF!="Leve"),CONCATENATE("R",'Mapa final'!#REF!),"")</f>
        <v>#REF!</v>
      </c>
      <c r="K24" s="233"/>
      <c r="L24" s="251" t="e">
        <f>IF(AND('Mapa final'!#REF!="Media",'Mapa final'!#REF!="Leve"),CONCATENATE("R",'Mapa final'!#REF!),"")</f>
        <v>#REF!</v>
      </c>
      <c r="M24" s="233"/>
      <c r="N24" s="251" t="e">
        <f>IF(AND('Mapa final'!#REF!="Media",'Mapa final'!#REF!="Leve"),CONCATENATE("R",'Mapa final'!#REF!),"")</f>
        <v>#REF!</v>
      </c>
      <c r="O24" s="229"/>
      <c r="P24" s="252" t="e">
        <f>IF(AND('Mapa final'!#REF!="Media",'Mapa final'!#REF!="Menor"),CONCATENATE("R",'Mapa final'!#REF!),"")</f>
        <v>#REF!</v>
      </c>
      <c r="Q24" s="233"/>
      <c r="R24" s="251" t="e">
        <f>IF(AND('Mapa final'!#REF!="Media",'Mapa final'!#REF!="Menor"),CONCATENATE("R",'Mapa final'!#REF!),"")</f>
        <v>#REF!</v>
      </c>
      <c r="S24" s="233"/>
      <c r="T24" s="251" t="e">
        <f>IF(AND('Mapa final'!#REF!="Media",'Mapa final'!#REF!="Menor"),CONCATENATE("R",'Mapa final'!#REF!),"")</f>
        <v>#REF!</v>
      </c>
      <c r="U24" s="229"/>
      <c r="V24" s="252" t="e">
        <f>IF(AND('Mapa final'!#REF!="Media",'Mapa final'!#REF!="Moderado"),CONCATENATE("R",'Mapa final'!#REF!),"")</f>
        <v>#REF!</v>
      </c>
      <c r="W24" s="233"/>
      <c r="X24" s="251" t="e">
        <f>IF(AND('Mapa final'!#REF!="Media",'Mapa final'!#REF!="Moderado"),CONCATENATE("R",'Mapa final'!#REF!),"")</f>
        <v>#REF!</v>
      </c>
      <c r="Y24" s="233"/>
      <c r="Z24" s="251" t="e">
        <f>IF(AND('Mapa final'!#REF!="Media",'Mapa final'!#REF!="Moderado"),CONCATENATE("R",'Mapa final'!#REF!),"")</f>
        <v>#REF!</v>
      </c>
      <c r="AA24" s="229"/>
      <c r="AB24" s="240" t="e">
        <f>IF(AND('Mapa final'!#REF!="Media",'Mapa final'!#REF!="Mayor"),CONCATENATE("R",'Mapa final'!#REF!),"")</f>
        <v>#REF!</v>
      </c>
      <c r="AC24" s="233"/>
      <c r="AD24" s="228" t="e">
        <f>IF(AND('Mapa final'!#REF!="Media",'Mapa final'!#REF!="Mayor"),CONCATENATE("R",'Mapa final'!#REF!),"")</f>
        <v>#REF!</v>
      </c>
      <c r="AE24" s="233"/>
      <c r="AF24" s="228" t="e">
        <f>IF(AND('Mapa final'!#REF!="Media",'Mapa final'!#REF!="Mayor"),CONCATENATE("R",'Mapa final'!#REF!),"")</f>
        <v>#REF!</v>
      </c>
      <c r="AG24" s="229"/>
      <c r="AH24" s="232" t="e">
        <f>IF(AND('Mapa final'!#REF!="Media",'Mapa final'!#REF!="Catastrófico"),CONCATENATE("R",'Mapa final'!#REF!),"")</f>
        <v>#REF!</v>
      </c>
      <c r="AI24" s="233"/>
      <c r="AJ24" s="236" t="e">
        <f>IF(AND('Mapa final'!#REF!="Media",'Mapa final'!#REF!="Catastrófico"),CONCATENATE("R",'Mapa final'!#REF!),"")</f>
        <v>#REF!</v>
      </c>
      <c r="AK24" s="233"/>
      <c r="AL24" s="236" t="e">
        <f>IF(AND('Mapa final'!#REF!="Media",'Mapa final'!#REF!="Catastrófico"),CONCATENATE("R",'Mapa final'!#REF!),"")</f>
        <v>#REF!</v>
      </c>
      <c r="AM24" s="229"/>
      <c r="AN24" s="1"/>
      <c r="AO24" s="256"/>
      <c r="AP24" s="153"/>
      <c r="AQ24" s="153"/>
      <c r="AR24" s="153"/>
      <c r="AS24" s="153"/>
      <c r="AT24" s="257"/>
      <c r="AU24" s="1"/>
      <c r="AV24" s="1"/>
      <c r="AW24" s="1"/>
      <c r="AX24" s="1"/>
      <c r="AY24" s="1"/>
      <c r="AZ24" s="1"/>
      <c r="BA24" s="1"/>
      <c r="BB24" s="1"/>
      <c r="BC24" s="1"/>
      <c r="BD24" s="1"/>
      <c r="BE24" s="1"/>
      <c r="BF24" s="1"/>
      <c r="BG24" s="1"/>
      <c r="BH24" s="1"/>
      <c r="BI24" s="1"/>
    </row>
    <row r="25" spans="1:61" ht="15.75" customHeight="1" x14ac:dyDescent="0.2">
      <c r="A25" s="1"/>
      <c r="B25" s="273"/>
      <c r="C25" s="153"/>
      <c r="D25" s="154"/>
      <c r="E25" s="165"/>
      <c r="F25" s="153"/>
      <c r="G25" s="153"/>
      <c r="H25" s="153"/>
      <c r="I25" s="154"/>
      <c r="J25" s="234"/>
      <c r="K25" s="235"/>
      <c r="L25" s="230"/>
      <c r="M25" s="235"/>
      <c r="N25" s="230"/>
      <c r="O25" s="231"/>
      <c r="P25" s="234"/>
      <c r="Q25" s="235"/>
      <c r="R25" s="230"/>
      <c r="S25" s="235"/>
      <c r="T25" s="230"/>
      <c r="U25" s="231"/>
      <c r="V25" s="234"/>
      <c r="W25" s="235"/>
      <c r="X25" s="230"/>
      <c r="Y25" s="235"/>
      <c r="Z25" s="230"/>
      <c r="AA25" s="231"/>
      <c r="AB25" s="234"/>
      <c r="AC25" s="235"/>
      <c r="AD25" s="230"/>
      <c r="AE25" s="235"/>
      <c r="AF25" s="230"/>
      <c r="AG25" s="231"/>
      <c r="AH25" s="234"/>
      <c r="AI25" s="235"/>
      <c r="AJ25" s="230"/>
      <c r="AK25" s="235"/>
      <c r="AL25" s="230"/>
      <c r="AM25" s="231"/>
      <c r="AN25" s="1"/>
      <c r="AO25" s="256"/>
      <c r="AP25" s="153"/>
      <c r="AQ25" s="153"/>
      <c r="AR25" s="153"/>
      <c r="AS25" s="153"/>
      <c r="AT25" s="257"/>
      <c r="AU25" s="1"/>
      <c r="AV25" s="1"/>
      <c r="AW25" s="1"/>
      <c r="AX25" s="1"/>
      <c r="AY25" s="1"/>
      <c r="AZ25" s="1"/>
      <c r="BA25" s="1"/>
      <c r="BB25" s="1"/>
      <c r="BC25" s="1"/>
      <c r="BD25" s="1"/>
      <c r="BE25" s="1"/>
      <c r="BF25" s="1"/>
      <c r="BG25" s="1"/>
      <c r="BH25" s="1"/>
      <c r="BI25" s="1"/>
    </row>
    <row r="26" spans="1:61" ht="15.75" customHeight="1" x14ac:dyDescent="0.2">
      <c r="A26" s="1"/>
      <c r="B26" s="273"/>
      <c r="C26" s="153"/>
      <c r="D26" s="154"/>
      <c r="E26" s="165"/>
      <c r="F26" s="153"/>
      <c r="G26" s="153"/>
      <c r="H26" s="153"/>
      <c r="I26" s="154"/>
      <c r="J26" s="252" t="e">
        <f>IF(AND('Mapa final'!#REF!="Media",'Mapa final'!#REF!="Leve"),CONCATENATE("R",'Mapa final'!#REF!),"")</f>
        <v>#REF!</v>
      </c>
      <c r="K26" s="233"/>
      <c r="L26" s="251" t="e">
        <f>IF(AND('Mapa final'!#REF!="Media",'Mapa final'!#REF!="Leve"),CONCATENATE("R",'Mapa final'!#REF!),"")</f>
        <v>#REF!</v>
      </c>
      <c r="M26" s="233"/>
      <c r="N26" s="251" t="e">
        <f>IF(AND('Mapa final'!#REF!="Media",'Mapa final'!#REF!="Leve"),CONCATENATE("R",'Mapa final'!#REF!),"")</f>
        <v>#REF!</v>
      </c>
      <c r="O26" s="229"/>
      <c r="P26" s="252" t="e">
        <f>IF(AND('Mapa final'!#REF!="Media",'Mapa final'!#REF!="Menor"),CONCATENATE("R",'Mapa final'!#REF!),"")</f>
        <v>#REF!</v>
      </c>
      <c r="Q26" s="233"/>
      <c r="R26" s="251" t="e">
        <f>IF(AND('Mapa final'!#REF!="Media",'Mapa final'!#REF!="Menor"),CONCATENATE("R",'Mapa final'!#REF!),"")</f>
        <v>#REF!</v>
      </c>
      <c r="S26" s="233"/>
      <c r="T26" s="251" t="e">
        <f>IF(AND('Mapa final'!#REF!="Media",'Mapa final'!#REF!="Menor"),CONCATENATE("R",'Mapa final'!#REF!),"")</f>
        <v>#REF!</v>
      </c>
      <c r="U26" s="229"/>
      <c r="V26" s="252" t="e">
        <f>IF(AND('Mapa final'!#REF!="Media",'Mapa final'!#REF!="Moderado"),CONCATENATE("R",'Mapa final'!#REF!),"")</f>
        <v>#REF!</v>
      </c>
      <c r="W26" s="233"/>
      <c r="X26" s="251" t="e">
        <f>IF(AND('Mapa final'!#REF!="Media",'Mapa final'!#REF!="Moderado"),CONCATENATE("R",'Mapa final'!#REF!),"")</f>
        <v>#REF!</v>
      </c>
      <c r="Y26" s="233"/>
      <c r="Z26" s="251" t="e">
        <f>IF(AND('Mapa final'!#REF!="Media",'Mapa final'!#REF!="Moderado"),CONCATENATE("R",'Mapa final'!#REF!),"")</f>
        <v>#REF!</v>
      </c>
      <c r="AA26" s="229"/>
      <c r="AB26" s="240" t="e">
        <f>IF(AND('Mapa final'!#REF!="Media",'Mapa final'!#REF!="Mayor"),CONCATENATE("R",'Mapa final'!#REF!),"")</f>
        <v>#REF!</v>
      </c>
      <c r="AC26" s="233"/>
      <c r="AD26" s="228" t="e">
        <f>IF(AND('Mapa final'!#REF!="Media",'Mapa final'!#REF!="Mayor"),CONCATENATE("R",'Mapa final'!#REF!),"")</f>
        <v>#REF!</v>
      </c>
      <c r="AE26" s="233"/>
      <c r="AF26" s="228" t="e">
        <f>IF(AND('Mapa final'!#REF!="Media",'Mapa final'!#REF!="Mayor"),CONCATENATE("R",'Mapa final'!#REF!),"")</f>
        <v>#REF!</v>
      </c>
      <c r="AG26" s="229"/>
      <c r="AH26" s="232" t="e">
        <f>IF(AND('Mapa final'!#REF!="Media",'Mapa final'!#REF!="Catastrófico"),CONCATENATE("R",'Mapa final'!#REF!),"")</f>
        <v>#REF!</v>
      </c>
      <c r="AI26" s="233"/>
      <c r="AJ26" s="236" t="e">
        <f>IF(AND('Mapa final'!#REF!="Media",'Mapa final'!#REF!="Catastrófico"),CONCATENATE("R",'Mapa final'!#REF!),"")</f>
        <v>#REF!</v>
      </c>
      <c r="AK26" s="233"/>
      <c r="AL26" s="236" t="e">
        <f>IF(AND('Mapa final'!#REF!="Media",'Mapa final'!#REF!="Catastrófico"),CONCATENATE("R",'Mapa final'!#REF!),"")</f>
        <v>#REF!</v>
      </c>
      <c r="AM26" s="229"/>
      <c r="AN26" s="1"/>
      <c r="AO26" s="256"/>
      <c r="AP26" s="153"/>
      <c r="AQ26" s="153"/>
      <c r="AR26" s="153"/>
      <c r="AS26" s="153"/>
      <c r="AT26" s="257"/>
      <c r="AU26" s="1"/>
      <c r="AV26" s="1"/>
      <c r="AW26" s="1"/>
      <c r="AX26" s="1"/>
      <c r="AY26" s="1"/>
      <c r="AZ26" s="1"/>
      <c r="BA26" s="1"/>
      <c r="BB26" s="1"/>
      <c r="BC26" s="1"/>
      <c r="BD26" s="1"/>
      <c r="BE26" s="1"/>
      <c r="BF26" s="1"/>
      <c r="BG26" s="1"/>
      <c r="BH26" s="1"/>
      <c r="BI26" s="1"/>
    </row>
    <row r="27" spans="1:61" ht="15.75" customHeight="1" x14ac:dyDescent="0.2">
      <c r="A27" s="1"/>
      <c r="B27" s="273"/>
      <c r="C27" s="153"/>
      <c r="D27" s="154"/>
      <c r="E27" s="165"/>
      <c r="F27" s="153"/>
      <c r="G27" s="153"/>
      <c r="H27" s="153"/>
      <c r="I27" s="154"/>
      <c r="J27" s="234"/>
      <c r="K27" s="235"/>
      <c r="L27" s="230"/>
      <c r="M27" s="235"/>
      <c r="N27" s="230"/>
      <c r="O27" s="231"/>
      <c r="P27" s="234"/>
      <c r="Q27" s="235"/>
      <c r="R27" s="230"/>
      <c r="S27" s="235"/>
      <c r="T27" s="230"/>
      <c r="U27" s="231"/>
      <c r="V27" s="234"/>
      <c r="W27" s="235"/>
      <c r="X27" s="230"/>
      <c r="Y27" s="235"/>
      <c r="Z27" s="230"/>
      <c r="AA27" s="231"/>
      <c r="AB27" s="234"/>
      <c r="AC27" s="235"/>
      <c r="AD27" s="230"/>
      <c r="AE27" s="235"/>
      <c r="AF27" s="230"/>
      <c r="AG27" s="231"/>
      <c r="AH27" s="234"/>
      <c r="AI27" s="235"/>
      <c r="AJ27" s="230"/>
      <c r="AK27" s="235"/>
      <c r="AL27" s="230"/>
      <c r="AM27" s="231"/>
      <c r="AN27" s="1"/>
      <c r="AO27" s="256"/>
      <c r="AP27" s="153"/>
      <c r="AQ27" s="153"/>
      <c r="AR27" s="153"/>
      <c r="AS27" s="153"/>
      <c r="AT27" s="257"/>
      <c r="AU27" s="1"/>
      <c r="AV27" s="1"/>
      <c r="AW27" s="1"/>
      <c r="AX27" s="1"/>
      <c r="AY27" s="1"/>
      <c r="AZ27" s="1"/>
      <c r="BA27" s="1"/>
      <c r="BB27" s="1"/>
      <c r="BC27" s="1"/>
      <c r="BD27" s="1"/>
      <c r="BE27" s="1"/>
      <c r="BF27" s="1"/>
      <c r="BG27" s="1"/>
      <c r="BH27" s="1"/>
      <c r="BI27" s="1"/>
    </row>
    <row r="28" spans="1:61" ht="15.75" customHeight="1" x14ac:dyDescent="0.2">
      <c r="A28" s="1"/>
      <c r="B28" s="273"/>
      <c r="C28" s="153"/>
      <c r="D28" s="154"/>
      <c r="E28" s="165"/>
      <c r="F28" s="153"/>
      <c r="G28" s="153"/>
      <c r="H28" s="153"/>
      <c r="I28" s="154"/>
      <c r="J28" s="252" t="e">
        <f>IF(AND('Mapa final'!#REF!="Media",'Mapa final'!#REF!="Leve"),CONCATENATE("R",'Mapa final'!#REF!),"")</f>
        <v>#REF!</v>
      </c>
      <c r="K28" s="233"/>
      <c r="L28" s="251" t="e">
        <f>IF(AND('Mapa final'!#REF!="Media",'Mapa final'!#REF!="Leve"),CONCATENATE("R",'Mapa final'!#REF!),"")</f>
        <v>#REF!</v>
      </c>
      <c r="M28" s="233"/>
      <c r="N28" s="251" t="e">
        <f>IF(AND('Mapa final'!#REF!="Media",'Mapa final'!#REF!="Leve"),CONCATENATE("R",'Mapa final'!#REF!),"")</f>
        <v>#REF!</v>
      </c>
      <c r="O28" s="229"/>
      <c r="P28" s="252" t="e">
        <f>IF(AND('Mapa final'!#REF!="Media",'Mapa final'!#REF!="Menor"),CONCATENATE("R",'Mapa final'!#REF!),"")</f>
        <v>#REF!</v>
      </c>
      <c r="Q28" s="233"/>
      <c r="R28" s="251" t="e">
        <f>IF(AND('Mapa final'!#REF!="Media",'Mapa final'!#REF!="Menor"),CONCATENATE("R",'Mapa final'!#REF!),"")</f>
        <v>#REF!</v>
      </c>
      <c r="S28" s="233"/>
      <c r="T28" s="251" t="e">
        <f>IF(AND('Mapa final'!#REF!="Media",'Mapa final'!#REF!="Menor"),CONCATENATE("R",'Mapa final'!#REF!),"")</f>
        <v>#REF!</v>
      </c>
      <c r="U28" s="229"/>
      <c r="V28" s="252" t="e">
        <f>IF(AND('Mapa final'!#REF!="Media",'Mapa final'!#REF!="Moderado"),CONCATENATE("R",'Mapa final'!#REF!),"")</f>
        <v>#REF!</v>
      </c>
      <c r="W28" s="233"/>
      <c r="X28" s="251" t="e">
        <f>IF(AND('Mapa final'!#REF!="Media",'Mapa final'!#REF!="Moderado"),CONCATENATE("R",'Mapa final'!#REF!),"")</f>
        <v>#REF!</v>
      </c>
      <c r="Y28" s="233"/>
      <c r="Z28" s="251" t="e">
        <f>IF(AND('Mapa final'!#REF!="Media",'Mapa final'!#REF!="Moderado"),CONCATENATE("R",'Mapa final'!#REF!),"")</f>
        <v>#REF!</v>
      </c>
      <c r="AA28" s="229"/>
      <c r="AB28" s="240" t="e">
        <f>IF(AND('Mapa final'!#REF!="Media",'Mapa final'!#REF!="Mayor"),CONCATENATE("R",'Mapa final'!#REF!),"")</f>
        <v>#REF!</v>
      </c>
      <c r="AC28" s="233"/>
      <c r="AD28" s="228" t="e">
        <f>IF(AND('Mapa final'!#REF!="Media",'Mapa final'!#REF!="Mayor"),CONCATENATE("R",'Mapa final'!#REF!),"")</f>
        <v>#REF!</v>
      </c>
      <c r="AE28" s="233"/>
      <c r="AF28" s="228" t="e">
        <f>IF(AND('Mapa final'!#REF!="Media",'Mapa final'!#REF!="Mayor"),CONCATENATE("R",'Mapa final'!#REF!),"")</f>
        <v>#REF!</v>
      </c>
      <c r="AG28" s="229"/>
      <c r="AH28" s="232" t="e">
        <f>IF(AND('Mapa final'!#REF!="Media",'Mapa final'!#REF!="Catastrófico"),CONCATENATE("R",'Mapa final'!#REF!),"")</f>
        <v>#REF!</v>
      </c>
      <c r="AI28" s="233"/>
      <c r="AJ28" s="236" t="e">
        <f>IF(AND('Mapa final'!#REF!="Media",'Mapa final'!#REF!="Catastrófico"),CONCATENATE("R",'Mapa final'!#REF!),"")</f>
        <v>#REF!</v>
      </c>
      <c r="AK28" s="233"/>
      <c r="AL28" s="236" t="e">
        <f>IF(AND('Mapa final'!#REF!="Media",'Mapa final'!#REF!="Catastrófico"),CONCATENATE("R",'Mapa final'!#REF!),"")</f>
        <v>#REF!</v>
      </c>
      <c r="AM28" s="229"/>
      <c r="AN28" s="1"/>
      <c r="AO28" s="256"/>
      <c r="AP28" s="153"/>
      <c r="AQ28" s="153"/>
      <c r="AR28" s="153"/>
      <c r="AS28" s="153"/>
      <c r="AT28" s="257"/>
      <c r="AU28" s="1"/>
      <c r="AV28" s="1"/>
      <c r="AW28" s="1"/>
      <c r="AX28" s="1"/>
      <c r="AY28" s="1"/>
      <c r="AZ28" s="1"/>
      <c r="BA28" s="1"/>
      <c r="BB28" s="1"/>
      <c r="BC28" s="1"/>
      <c r="BD28" s="1"/>
      <c r="BE28" s="1"/>
      <c r="BF28" s="1"/>
      <c r="BG28" s="1"/>
      <c r="BH28" s="1"/>
      <c r="BI28" s="1"/>
    </row>
    <row r="29" spans="1:61" ht="15.75" customHeight="1" x14ac:dyDescent="0.2">
      <c r="A29" s="1"/>
      <c r="B29" s="273"/>
      <c r="C29" s="153"/>
      <c r="D29" s="154"/>
      <c r="E29" s="242"/>
      <c r="F29" s="266"/>
      <c r="G29" s="266"/>
      <c r="H29" s="266"/>
      <c r="I29" s="245"/>
      <c r="J29" s="234"/>
      <c r="K29" s="235"/>
      <c r="L29" s="230"/>
      <c r="M29" s="235"/>
      <c r="N29" s="230"/>
      <c r="O29" s="231"/>
      <c r="P29" s="242"/>
      <c r="Q29" s="243"/>
      <c r="R29" s="244"/>
      <c r="S29" s="243"/>
      <c r="T29" s="244"/>
      <c r="U29" s="245"/>
      <c r="V29" s="242"/>
      <c r="W29" s="243"/>
      <c r="X29" s="244"/>
      <c r="Y29" s="243"/>
      <c r="Z29" s="244"/>
      <c r="AA29" s="245"/>
      <c r="AB29" s="242"/>
      <c r="AC29" s="243"/>
      <c r="AD29" s="244"/>
      <c r="AE29" s="243"/>
      <c r="AF29" s="244"/>
      <c r="AG29" s="245"/>
      <c r="AH29" s="242"/>
      <c r="AI29" s="243"/>
      <c r="AJ29" s="244"/>
      <c r="AK29" s="243"/>
      <c r="AL29" s="244"/>
      <c r="AM29" s="245"/>
      <c r="AN29" s="1"/>
      <c r="AO29" s="258"/>
      <c r="AP29" s="259"/>
      <c r="AQ29" s="259"/>
      <c r="AR29" s="259"/>
      <c r="AS29" s="259"/>
      <c r="AT29" s="260"/>
      <c r="AU29" s="1"/>
      <c r="AV29" s="1"/>
      <c r="AW29" s="1"/>
      <c r="AX29" s="1"/>
      <c r="AY29" s="1"/>
      <c r="AZ29" s="1"/>
      <c r="BA29" s="1"/>
      <c r="BB29" s="1"/>
      <c r="BC29" s="1"/>
      <c r="BD29" s="1"/>
      <c r="BE29" s="1"/>
      <c r="BF29" s="1"/>
      <c r="BG29" s="1"/>
      <c r="BH29" s="1"/>
      <c r="BI29" s="1"/>
    </row>
    <row r="30" spans="1:61" ht="15.75" customHeight="1" x14ac:dyDescent="0.2">
      <c r="A30" s="1"/>
      <c r="B30" s="273"/>
      <c r="C30" s="153"/>
      <c r="D30" s="154"/>
      <c r="E30" s="264" t="s">
        <v>95</v>
      </c>
      <c r="F30" s="265"/>
      <c r="G30" s="265"/>
      <c r="H30" s="265"/>
      <c r="I30" s="265"/>
      <c r="J30" s="267" t="str">
        <f ca="1">IF(AND('Mapa final'!$L$7="Baja",'Mapa final'!$AI$7="Leve"),CONCATENATE("R",'Mapa final'!$A$7),"")</f>
        <v/>
      </c>
      <c r="K30" s="238"/>
      <c r="L30" s="269" t="e">
        <f>IF(AND('Mapa final'!#REF!="Baja",'Mapa final'!#REF!="Leve"),CONCATENATE("R",'Mapa final'!#REF!),"")</f>
        <v>#REF!</v>
      </c>
      <c r="M30" s="238"/>
      <c r="N30" s="269" t="e">
        <f>IF(AND('Mapa final'!#REF!="Baja",'Mapa final'!#REF!="Leve"),CONCATENATE("R",'Mapa final'!#REF!),"")</f>
        <v>#REF!</v>
      </c>
      <c r="O30" s="247"/>
      <c r="P30" s="246" t="str">
        <f ca="1">IF(AND('Mapa final'!$L$7="Baja",'Mapa final'!$AI$7="Menor"),CONCATENATE("R",'Mapa final'!$A$7),"")</f>
        <v/>
      </c>
      <c r="Q30" s="238"/>
      <c r="R30" s="246" t="e">
        <f>IF(AND('Mapa final'!#REF!="Baja",'Mapa final'!#REF!="Menor"),CONCATENATE("R",'Mapa final'!#REF!),"")</f>
        <v>#REF!</v>
      </c>
      <c r="S30" s="238"/>
      <c r="T30" s="246" t="e">
        <f>IF(AND('Mapa final'!#REF!="Baja",'Mapa final'!#REF!="Menor"),CONCATENATE("R",'Mapa final'!#REF!),"")</f>
        <v>#REF!</v>
      </c>
      <c r="U30" s="247"/>
      <c r="V30" s="248" t="str">
        <f ca="1">IF(AND('Mapa final'!$L$7="Baja",'Mapa final'!$AI$7="Moderado"),CONCATENATE("R",'Mapa final'!$A$7),"")</f>
        <v/>
      </c>
      <c r="W30" s="238"/>
      <c r="X30" s="246" t="e">
        <f>IF(AND('Mapa final'!#REF!="Baja",'Mapa final'!#REF!="Moderado"),CONCATENATE("R",'Mapa final'!#REF!),"")</f>
        <v>#REF!</v>
      </c>
      <c r="Y30" s="238"/>
      <c r="Z30" s="246" t="e">
        <f>IF(AND('Mapa final'!#REF!="Baja",'Mapa final'!#REF!="Moderado"),CONCATENATE("R",'Mapa final'!#REF!),"")</f>
        <v>#REF!</v>
      </c>
      <c r="AA30" s="247"/>
      <c r="AB30" s="237" t="str">
        <f ca="1">IF(AND('Mapa final'!$L$7="Baja",'Mapa final'!$AI$7="Mayor"),CONCATENATE("R",'Mapa final'!$A$7),"")</f>
        <v/>
      </c>
      <c r="AC30" s="238"/>
      <c r="AD30" s="239" t="e">
        <f>IF(AND('Mapa final'!#REF!="Baja",'Mapa final'!#REF!="Mayor"),CONCATENATE("R",'Mapa final'!#REF!),"")</f>
        <v>#REF!</v>
      </c>
      <c r="AE30" s="238"/>
      <c r="AF30" s="239" t="e">
        <f>IF(AND('Mapa final'!#REF!="Baja",'Mapa final'!#REF!="Mayor"),CONCATENATE("R",'Mapa final'!#REF!),"")</f>
        <v>#REF!</v>
      </c>
      <c r="AG30" s="247"/>
      <c r="AH30" s="249" t="str">
        <f ca="1">IF(AND('Mapa final'!$L$7="Baja",'Mapa final'!$AI$7="Catastrófico"),CONCATENATE("R",'Mapa final'!$A$7),"")</f>
        <v/>
      </c>
      <c r="AI30" s="238"/>
      <c r="AJ30" s="241" t="e">
        <f>IF(AND('Mapa final'!#REF!="Baja",'Mapa final'!#REF!="Catastrófico"),CONCATENATE("R",'Mapa final'!#REF!),"")</f>
        <v>#REF!</v>
      </c>
      <c r="AK30" s="238"/>
      <c r="AL30" s="241" t="e">
        <f>IF(AND('Mapa final'!#REF!="Baja",'Mapa final'!#REF!="Catastrófico"),CONCATENATE("R",'Mapa final'!#REF!),"")</f>
        <v>#REF!</v>
      </c>
      <c r="AM30" s="247"/>
      <c r="AN30" s="1"/>
      <c r="AO30" s="253" t="s">
        <v>96</v>
      </c>
      <c r="AP30" s="254"/>
      <c r="AQ30" s="254"/>
      <c r="AR30" s="254"/>
      <c r="AS30" s="254"/>
      <c r="AT30" s="255"/>
      <c r="AU30" s="1"/>
      <c r="AV30" s="1"/>
      <c r="AW30" s="1"/>
      <c r="AX30" s="1"/>
      <c r="AY30" s="1"/>
      <c r="AZ30" s="1"/>
      <c r="BA30" s="1"/>
      <c r="BB30" s="1"/>
      <c r="BC30" s="1"/>
      <c r="BD30" s="1"/>
      <c r="BE30" s="1"/>
      <c r="BF30" s="1"/>
      <c r="BG30" s="1"/>
      <c r="BH30" s="1"/>
      <c r="BI30" s="1"/>
    </row>
    <row r="31" spans="1:61" ht="15.75" customHeight="1" x14ac:dyDescent="0.2">
      <c r="A31" s="1"/>
      <c r="B31" s="273"/>
      <c r="C31" s="153"/>
      <c r="D31" s="154"/>
      <c r="E31" s="165"/>
      <c r="F31" s="153"/>
      <c r="G31" s="153"/>
      <c r="H31" s="153"/>
      <c r="I31" s="153"/>
      <c r="J31" s="234"/>
      <c r="K31" s="235"/>
      <c r="L31" s="230"/>
      <c r="M31" s="235"/>
      <c r="N31" s="230"/>
      <c r="O31" s="231"/>
      <c r="P31" s="230"/>
      <c r="Q31" s="235"/>
      <c r="R31" s="230"/>
      <c r="S31" s="235"/>
      <c r="T31" s="230"/>
      <c r="U31" s="231"/>
      <c r="V31" s="234"/>
      <c r="W31" s="235"/>
      <c r="X31" s="230"/>
      <c r="Y31" s="235"/>
      <c r="Z31" s="230"/>
      <c r="AA31" s="231"/>
      <c r="AB31" s="234"/>
      <c r="AC31" s="235"/>
      <c r="AD31" s="230"/>
      <c r="AE31" s="235"/>
      <c r="AF31" s="230"/>
      <c r="AG31" s="231"/>
      <c r="AH31" s="234"/>
      <c r="AI31" s="235"/>
      <c r="AJ31" s="230"/>
      <c r="AK31" s="235"/>
      <c r="AL31" s="230"/>
      <c r="AM31" s="231"/>
      <c r="AN31" s="1"/>
      <c r="AO31" s="256"/>
      <c r="AP31" s="153"/>
      <c r="AQ31" s="153"/>
      <c r="AR31" s="153"/>
      <c r="AS31" s="153"/>
      <c r="AT31" s="257"/>
      <c r="AU31" s="1"/>
      <c r="AV31" s="1"/>
      <c r="AW31" s="1"/>
      <c r="AX31" s="1"/>
      <c r="AY31" s="1"/>
      <c r="AZ31" s="1"/>
      <c r="BA31" s="1"/>
      <c r="BB31" s="1"/>
      <c r="BC31" s="1"/>
      <c r="BD31" s="1"/>
      <c r="BE31" s="1"/>
      <c r="BF31" s="1"/>
      <c r="BG31" s="1"/>
      <c r="BH31" s="1"/>
      <c r="BI31" s="1"/>
    </row>
    <row r="32" spans="1:61" ht="15.75" customHeight="1" x14ac:dyDescent="0.2">
      <c r="A32" s="1"/>
      <c r="B32" s="273"/>
      <c r="C32" s="153"/>
      <c r="D32" s="154"/>
      <c r="E32" s="165"/>
      <c r="F32" s="153"/>
      <c r="G32" s="153"/>
      <c r="H32" s="153"/>
      <c r="I32" s="153"/>
      <c r="J32" s="268" t="e">
        <f>IF(AND('Mapa final'!#REF!="Baja",'Mapa final'!#REF!="Leve"),CONCATENATE("R",'Mapa final'!#REF!),"")</f>
        <v>#REF!</v>
      </c>
      <c r="K32" s="233"/>
      <c r="L32" s="250" t="e">
        <f>IF(AND('Mapa final'!#REF!="Baja",'Mapa final'!#REF!="Leve"),CONCATENATE("R",'Mapa final'!#REF!),"")</f>
        <v>#REF!</v>
      </c>
      <c r="M32" s="233"/>
      <c r="N32" s="250" t="e">
        <f>IF(AND('Mapa final'!#REF!="Baja",'Mapa final'!#REF!="Leve"),CONCATENATE("R",'Mapa final'!#REF!),"")</f>
        <v>#REF!</v>
      </c>
      <c r="O32" s="229"/>
      <c r="P32" s="251" t="e">
        <f>IF(AND('Mapa final'!#REF!="Baja",'Mapa final'!#REF!="Menor"),CONCATENATE("R",'Mapa final'!#REF!),"")</f>
        <v>#REF!</v>
      </c>
      <c r="Q32" s="233"/>
      <c r="R32" s="251" t="e">
        <f>IF(AND('Mapa final'!#REF!="Baja",'Mapa final'!#REF!="Menor"),CONCATENATE("R",'Mapa final'!#REF!),"")</f>
        <v>#REF!</v>
      </c>
      <c r="S32" s="233"/>
      <c r="T32" s="251" t="e">
        <f>IF(AND('Mapa final'!#REF!="Baja",'Mapa final'!#REF!="Menor"),CONCATENATE("R",'Mapa final'!#REF!),"")</f>
        <v>#REF!</v>
      </c>
      <c r="U32" s="229"/>
      <c r="V32" s="252" t="e">
        <f>IF(AND('Mapa final'!#REF!="Baja",'Mapa final'!#REF!="Moderado"),CONCATENATE("R",'Mapa final'!#REF!),"")</f>
        <v>#REF!</v>
      </c>
      <c r="W32" s="233"/>
      <c r="X32" s="251" t="e">
        <f>IF(AND('Mapa final'!#REF!="Baja",'Mapa final'!#REF!="Moderado"),CONCATENATE("R",'Mapa final'!#REF!),"")</f>
        <v>#REF!</v>
      </c>
      <c r="Y32" s="233"/>
      <c r="Z32" s="251" t="e">
        <f>IF(AND('Mapa final'!#REF!="Baja",'Mapa final'!#REF!="Moderado"),CONCATENATE("R",'Mapa final'!#REF!),"")</f>
        <v>#REF!</v>
      </c>
      <c r="AA32" s="229"/>
      <c r="AB32" s="240" t="e">
        <f>IF(AND('Mapa final'!#REF!="Baja",'Mapa final'!#REF!="Mayor"),CONCATENATE("R",'Mapa final'!#REF!),"")</f>
        <v>#REF!</v>
      </c>
      <c r="AC32" s="233"/>
      <c r="AD32" s="228" t="e">
        <f>IF(AND('Mapa final'!#REF!="Baja",'Mapa final'!#REF!="Mayor"),CONCATENATE("R",'Mapa final'!#REF!),"")</f>
        <v>#REF!</v>
      </c>
      <c r="AE32" s="233"/>
      <c r="AF32" s="228" t="e">
        <f>IF(AND('Mapa final'!#REF!="Baja",'Mapa final'!#REF!="Mayor"),CONCATENATE("R",'Mapa final'!#REF!),"")</f>
        <v>#REF!</v>
      </c>
      <c r="AG32" s="229"/>
      <c r="AH32" s="232" t="e">
        <f>IF(AND('Mapa final'!#REF!="Baja",'Mapa final'!#REF!="Catastrófico"),CONCATENATE("R",'Mapa final'!#REF!),"")</f>
        <v>#REF!</v>
      </c>
      <c r="AI32" s="233"/>
      <c r="AJ32" s="236" t="e">
        <f>IF(AND('Mapa final'!#REF!="Baja",'Mapa final'!#REF!="Catastrófico"),CONCATENATE("R",'Mapa final'!#REF!),"")</f>
        <v>#REF!</v>
      </c>
      <c r="AK32" s="233"/>
      <c r="AL32" s="236" t="e">
        <f>IF(AND('Mapa final'!#REF!="Baja",'Mapa final'!#REF!="Catastrófico"),CONCATENATE("R",'Mapa final'!#REF!),"")</f>
        <v>#REF!</v>
      </c>
      <c r="AM32" s="229"/>
      <c r="AN32" s="1"/>
      <c r="AO32" s="256"/>
      <c r="AP32" s="153"/>
      <c r="AQ32" s="153"/>
      <c r="AR32" s="153"/>
      <c r="AS32" s="153"/>
      <c r="AT32" s="257"/>
      <c r="AU32" s="1"/>
      <c r="AV32" s="1"/>
      <c r="AW32" s="1"/>
      <c r="AX32" s="1"/>
      <c r="AY32" s="1"/>
      <c r="AZ32" s="1"/>
      <c r="BA32" s="1"/>
      <c r="BB32" s="1"/>
      <c r="BC32" s="1"/>
      <c r="BD32" s="1"/>
      <c r="BE32" s="1"/>
      <c r="BF32" s="1"/>
      <c r="BG32" s="1"/>
      <c r="BH32" s="1"/>
      <c r="BI32" s="1"/>
    </row>
    <row r="33" spans="1:61" ht="15.75" customHeight="1" x14ac:dyDescent="0.2">
      <c r="A33" s="1"/>
      <c r="B33" s="273"/>
      <c r="C33" s="153"/>
      <c r="D33" s="154"/>
      <c r="E33" s="165"/>
      <c r="F33" s="153"/>
      <c r="G33" s="153"/>
      <c r="H33" s="153"/>
      <c r="I33" s="153"/>
      <c r="J33" s="234"/>
      <c r="K33" s="235"/>
      <c r="L33" s="230"/>
      <c r="M33" s="235"/>
      <c r="N33" s="230"/>
      <c r="O33" s="231"/>
      <c r="P33" s="230"/>
      <c r="Q33" s="235"/>
      <c r="R33" s="230"/>
      <c r="S33" s="235"/>
      <c r="T33" s="230"/>
      <c r="U33" s="231"/>
      <c r="V33" s="234"/>
      <c r="W33" s="235"/>
      <c r="X33" s="230"/>
      <c r="Y33" s="235"/>
      <c r="Z33" s="230"/>
      <c r="AA33" s="231"/>
      <c r="AB33" s="234"/>
      <c r="AC33" s="235"/>
      <c r="AD33" s="230"/>
      <c r="AE33" s="235"/>
      <c r="AF33" s="230"/>
      <c r="AG33" s="231"/>
      <c r="AH33" s="234"/>
      <c r="AI33" s="235"/>
      <c r="AJ33" s="230"/>
      <c r="AK33" s="235"/>
      <c r="AL33" s="230"/>
      <c r="AM33" s="231"/>
      <c r="AN33" s="1"/>
      <c r="AO33" s="256"/>
      <c r="AP33" s="153"/>
      <c r="AQ33" s="153"/>
      <c r="AR33" s="153"/>
      <c r="AS33" s="153"/>
      <c r="AT33" s="257"/>
      <c r="AU33" s="1"/>
      <c r="AV33" s="1"/>
      <c r="AW33" s="1"/>
      <c r="AX33" s="1"/>
      <c r="AY33" s="1"/>
      <c r="AZ33" s="1"/>
      <c r="BA33" s="1"/>
      <c r="BB33" s="1"/>
      <c r="BC33" s="1"/>
      <c r="BD33" s="1"/>
      <c r="BE33" s="1"/>
      <c r="BF33" s="1"/>
      <c r="BG33" s="1"/>
      <c r="BH33" s="1"/>
      <c r="BI33" s="1"/>
    </row>
    <row r="34" spans="1:61" ht="15.75" customHeight="1" x14ac:dyDescent="0.2">
      <c r="A34" s="1"/>
      <c r="B34" s="273"/>
      <c r="C34" s="153"/>
      <c r="D34" s="154"/>
      <c r="E34" s="165"/>
      <c r="F34" s="153"/>
      <c r="G34" s="153"/>
      <c r="H34" s="153"/>
      <c r="I34" s="153"/>
      <c r="J34" s="268" t="e">
        <f>IF(AND('Mapa final'!#REF!="Baja",'Mapa final'!#REF!="Leve"),CONCATENATE("R",'Mapa final'!#REF!),"")</f>
        <v>#REF!</v>
      </c>
      <c r="K34" s="233"/>
      <c r="L34" s="250" t="e">
        <f>IF(AND('Mapa final'!#REF!="Baja",'Mapa final'!#REF!="Leve"),CONCATENATE("R",'Mapa final'!#REF!),"")</f>
        <v>#REF!</v>
      </c>
      <c r="M34" s="233"/>
      <c r="N34" s="250" t="e">
        <f>IF(AND('Mapa final'!#REF!="Baja",'Mapa final'!#REF!="Leve"),CONCATENATE("R",'Mapa final'!#REF!),"")</f>
        <v>#REF!</v>
      </c>
      <c r="O34" s="229"/>
      <c r="P34" s="251" t="e">
        <f>IF(AND('Mapa final'!#REF!="Baja",'Mapa final'!#REF!="Menor"),CONCATENATE("R",'Mapa final'!#REF!),"")</f>
        <v>#REF!</v>
      </c>
      <c r="Q34" s="233"/>
      <c r="R34" s="251" t="e">
        <f>IF(AND('Mapa final'!#REF!="Baja",'Mapa final'!#REF!="Menor"),CONCATENATE("R",'Mapa final'!#REF!),"")</f>
        <v>#REF!</v>
      </c>
      <c r="S34" s="233"/>
      <c r="T34" s="251" t="e">
        <f>IF(AND('Mapa final'!#REF!="Baja",'Mapa final'!#REF!="Menor"),CONCATENATE("R",'Mapa final'!#REF!),"")</f>
        <v>#REF!</v>
      </c>
      <c r="U34" s="229"/>
      <c r="V34" s="252" t="e">
        <f>IF(AND('Mapa final'!#REF!="Baja",'Mapa final'!#REF!="Moderado"),CONCATENATE("R",'Mapa final'!#REF!),"")</f>
        <v>#REF!</v>
      </c>
      <c r="W34" s="233"/>
      <c r="X34" s="251" t="e">
        <f>IF(AND('Mapa final'!#REF!="Baja",'Mapa final'!#REF!="Moderado"),CONCATENATE("R",'Mapa final'!#REF!),"")</f>
        <v>#REF!</v>
      </c>
      <c r="Y34" s="233"/>
      <c r="Z34" s="251" t="e">
        <f>IF(AND('Mapa final'!#REF!="Baja",'Mapa final'!#REF!="Moderado"),CONCATENATE("R",'Mapa final'!#REF!),"")</f>
        <v>#REF!</v>
      </c>
      <c r="AA34" s="229"/>
      <c r="AB34" s="240" t="e">
        <f>IF(AND('Mapa final'!#REF!="Baja",'Mapa final'!#REF!="Mayor"),CONCATENATE("R",'Mapa final'!#REF!),"")</f>
        <v>#REF!</v>
      </c>
      <c r="AC34" s="233"/>
      <c r="AD34" s="228" t="e">
        <f>IF(AND('Mapa final'!#REF!="Baja",'Mapa final'!#REF!="Mayor"),CONCATENATE("R",'Mapa final'!#REF!),"")</f>
        <v>#REF!</v>
      </c>
      <c r="AE34" s="233"/>
      <c r="AF34" s="228" t="e">
        <f>IF(AND('Mapa final'!#REF!="Baja",'Mapa final'!#REF!="Mayor"),CONCATENATE("R",'Mapa final'!#REF!),"")</f>
        <v>#REF!</v>
      </c>
      <c r="AG34" s="229"/>
      <c r="AH34" s="232" t="e">
        <f>IF(AND('Mapa final'!#REF!="Baja",'Mapa final'!#REF!="Catastrófico"),CONCATENATE("R",'Mapa final'!#REF!),"")</f>
        <v>#REF!</v>
      </c>
      <c r="AI34" s="233"/>
      <c r="AJ34" s="236" t="e">
        <f>IF(AND('Mapa final'!#REF!="Baja",'Mapa final'!#REF!="Catastrófico"),CONCATENATE("R",'Mapa final'!#REF!),"")</f>
        <v>#REF!</v>
      </c>
      <c r="AK34" s="233"/>
      <c r="AL34" s="236" t="e">
        <f>IF(AND('Mapa final'!#REF!="Baja",'Mapa final'!#REF!="Catastrófico"),CONCATENATE("R",'Mapa final'!#REF!),"")</f>
        <v>#REF!</v>
      </c>
      <c r="AM34" s="229"/>
      <c r="AN34" s="1"/>
      <c r="AO34" s="256"/>
      <c r="AP34" s="153"/>
      <c r="AQ34" s="153"/>
      <c r="AR34" s="153"/>
      <c r="AS34" s="153"/>
      <c r="AT34" s="257"/>
      <c r="AU34" s="1"/>
      <c r="AV34" s="1"/>
      <c r="AW34" s="1"/>
      <c r="AX34" s="1"/>
      <c r="AY34" s="1"/>
      <c r="AZ34" s="1"/>
      <c r="BA34" s="1"/>
      <c r="BB34" s="1"/>
      <c r="BC34" s="1"/>
      <c r="BD34" s="1"/>
      <c r="BE34" s="1"/>
      <c r="BF34" s="1"/>
      <c r="BG34" s="1"/>
      <c r="BH34" s="1"/>
      <c r="BI34" s="1"/>
    </row>
    <row r="35" spans="1:61" ht="15.75" customHeight="1" x14ac:dyDescent="0.2">
      <c r="A35" s="1"/>
      <c r="B35" s="273"/>
      <c r="C35" s="153"/>
      <c r="D35" s="154"/>
      <c r="E35" s="165"/>
      <c r="F35" s="153"/>
      <c r="G35" s="153"/>
      <c r="H35" s="153"/>
      <c r="I35" s="153"/>
      <c r="J35" s="234"/>
      <c r="K35" s="235"/>
      <c r="L35" s="230"/>
      <c r="M35" s="235"/>
      <c r="N35" s="230"/>
      <c r="O35" s="231"/>
      <c r="P35" s="230"/>
      <c r="Q35" s="235"/>
      <c r="R35" s="230"/>
      <c r="S35" s="235"/>
      <c r="T35" s="230"/>
      <c r="U35" s="231"/>
      <c r="V35" s="234"/>
      <c r="W35" s="235"/>
      <c r="X35" s="230"/>
      <c r="Y35" s="235"/>
      <c r="Z35" s="230"/>
      <c r="AA35" s="231"/>
      <c r="AB35" s="234"/>
      <c r="AC35" s="235"/>
      <c r="AD35" s="230"/>
      <c r="AE35" s="235"/>
      <c r="AF35" s="230"/>
      <c r="AG35" s="231"/>
      <c r="AH35" s="234"/>
      <c r="AI35" s="235"/>
      <c r="AJ35" s="230"/>
      <c r="AK35" s="235"/>
      <c r="AL35" s="230"/>
      <c r="AM35" s="231"/>
      <c r="AN35" s="1"/>
      <c r="AO35" s="256"/>
      <c r="AP35" s="153"/>
      <c r="AQ35" s="153"/>
      <c r="AR35" s="153"/>
      <c r="AS35" s="153"/>
      <c r="AT35" s="257"/>
      <c r="AU35" s="1"/>
      <c r="AV35" s="1"/>
      <c r="AW35" s="1"/>
      <c r="AX35" s="1"/>
      <c r="AY35" s="1"/>
      <c r="AZ35" s="1"/>
      <c r="BA35" s="1"/>
      <c r="BB35" s="1"/>
      <c r="BC35" s="1"/>
      <c r="BD35" s="1"/>
      <c r="BE35" s="1"/>
      <c r="BF35" s="1"/>
      <c r="BG35" s="1"/>
      <c r="BH35" s="1"/>
      <c r="BI35" s="1"/>
    </row>
    <row r="36" spans="1:61" ht="15.75" customHeight="1" x14ac:dyDescent="0.2">
      <c r="A36" s="1"/>
      <c r="B36" s="273"/>
      <c r="C36" s="153"/>
      <c r="D36" s="154"/>
      <c r="E36" s="165"/>
      <c r="F36" s="153"/>
      <c r="G36" s="153"/>
      <c r="H36" s="153"/>
      <c r="I36" s="153"/>
      <c r="J36" s="268" t="e">
        <f>IF(AND('Mapa final'!#REF!="Baja",'Mapa final'!#REF!="Leve"),CONCATENATE("R",'Mapa final'!#REF!),"")</f>
        <v>#REF!</v>
      </c>
      <c r="K36" s="233"/>
      <c r="L36" s="250" t="e">
        <f>IF(AND('Mapa final'!#REF!="Baja",'Mapa final'!#REF!="Leve"),CONCATENATE("R",'Mapa final'!#REF!),"")</f>
        <v>#REF!</v>
      </c>
      <c r="M36" s="233"/>
      <c r="N36" s="250" t="e">
        <f>IF(AND('Mapa final'!#REF!="Baja",'Mapa final'!#REF!="Leve"),CONCATENATE("R",'Mapa final'!#REF!),"")</f>
        <v>#REF!</v>
      </c>
      <c r="O36" s="229"/>
      <c r="P36" s="251" t="e">
        <f>IF(AND('Mapa final'!#REF!="Baja",'Mapa final'!#REF!="Menor"),CONCATENATE("R",'Mapa final'!#REF!),"")</f>
        <v>#REF!</v>
      </c>
      <c r="Q36" s="233"/>
      <c r="R36" s="251" t="e">
        <f>IF(AND('Mapa final'!#REF!="Baja",'Mapa final'!#REF!="Menor"),CONCATENATE("R",'Mapa final'!#REF!),"")</f>
        <v>#REF!</v>
      </c>
      <c r="S36" s="233"/>
      <c r="T36" s="251" t="e">
        <f>IF(AND('Mapa final'!#REF!="Baja",'Mapa final'!#REF!="Menor"),CONCATENATE("R",'Mapa final'!#REF!),"")</f>
        <v>#REF!</v>
      </c>
      <c r="U36" s="229"/>
      <c r="V36" s="252" t="e">
        <f>IF(AND('Mapa final'!#REF!="Baja",'Mapa final'!#REF!="Moderado"),CONCATENATE("R",'Mapa final'!#REF!),"")</f>
        <v>#REF!</v>
      </c>
      <c r="W36" s="233"/>
      <c r="X36" s="251" t="e">
        <f>IF(AND('Mapa final'!#REF!="Baja",'Mapa final'!#REF!="Moderado"),CONCATENATE("R",'Mapa final'!#REF!),"")</f>
        <v>#REF!</v>
      </c>
      <c r="Y36" s="233"/>
      <c r="Z36" s="251" t="e">
        <f>IF(AND('Mapa final'!#REF!="Baja",'Mapa final'!#REF!="Moderado"),CONCATENATE("R",'Mapa final'!#REF!),"")</f>
        <v>#REF!</v>
      </c>
      <c r="AA36" s="229"/>
      <c r="AB36" s="240" t="e">
        <f>IF(AND('Mapa final'!#REF!="Baja",'Mapa final'!#REF!="Mayor"),CONCATENATE("R",'Mapa final'!#REF!),"")</f>
        <v>#REF!</v>
      </c>
      <c r="AC36" s="233"/>
      <c r="AD36" s="228" t="e">
        <f>IF(AND('Mapa final'!#REF!="Baja",'Mapa final'!#REF!="Mayor"),CONCATENATE("R",'Mapa final'!#REF!),"")</f>
        <v>#REF!</v>
      </c>
      <c r="AE36" s="233"/>
      <c r="AF36" s="228" t="e">
        <f>IF(AND('Mapa final'!#REF!="Baja",'Mapa final'!#REF!="Mayor"),CONCATENATE("R",'Mapa final'!#REF!),"")</f>
        <v>#REF!</v>
      </c>
      <c r="AG36" s="229"/>
      <c r="AH36" s="232" t="e">
        <f>IF(AND('Mapa final'!#REF!="Baja",'Mapa final'!#REF!="Catastrófico"),CONCATENATE("R",'Mapa final'!#REF!),"")</f>
        <v>#REF!</v>
      </c>
      <c r="AI36" s="233"/>
      <c r="AJ36" s="236" t="e">
        <f>IF(AND('Mapa final'!#REF!="Baja",'Mapa final'!#REF!="Catastrófico"),CONCATENATE("R",'Mapa final'!#REF!),"")</f>
        <v>#REF!</v>
      </c>
      <c r="AK36" s="233"/>
      <c r="AL36" s="236" t="e">
        <f>IF(AND('Mapa final'!#REF!="Baja",'Mapa final'!#REF!="Catastrófico"),CONCATENATE("R",'Mapa final'!#REF!),"")</f>
        <v>#REF!</v>
      </c>
      <c r="AM36" s="229"/>
      <c r="AN36" s="1"/>
      <c r="AO36" s="256"/>
      <c r="AP36" s="153"/>
      <c r="AQ36" s="153"/>
      <c r="AR36" s="153"/>
      <c r="AS36" s="153"/>
      <c r="AT36" s="257"/>
      <c r="AU36" s="1"/>
      <c r="AV36" s="1"/>
      <c r="AW36" s="1"/>
      <c r="AX36" s="1"/>
      <c r="AY36" s="1"/>
      <c r="AZ36" s="1"/>
      <c r="BA36" s="1"/>
      <c r="BB36" s="1"/>
      <c r="BC36" s="1"/>
      <c r="BD36" s="1"/>
      <c r="BE36" s="1"/>
      <c r="BF36" s="1"/>
      <c r="BG36" s="1"/>
      <c r="BH36" s="1"/>
      <c r="BI36" s="1"/>
    </row>
    <row r="37" spans="1:61" ht="15.75" customHeight="1" x14ac:dyDescent="0.2">
      <c r="A37" s="1"/>
      <c r="B37" s="273"/>
      <c r="C37" s="153"/>
      <c r="D37" s="154"/>
      <c r="E37" s="242"/>
      <c r="F37" s="266"/>
      <c r="G37" s="266"/>
      <c r="H37" s="266"/>
      <c r="I37" s="266"/>
      <c r="J37" s="242"/>
      <c r="K37" s="243"/>
      <c r="L37" s="244"/>
      <c r="M37" s="243"/>
      <c r="N37" s="244"/>
      <c r="O37" s="245"/>
      <c r="P37" s="244"/>
      <c r="Q37" s="243"/>
      <c r="R37" s="244"/>
      <c r="S37" s="243"/>
      <c r="T37" s="244"/>
      <c r="U37" s="245"/>
      <c r="V37" s="242"/>
      <c r="W37" s="243"/>
      <c r="X37" s="244"/>
      <c r="Y37" s="243"/>
      <c r="Z37" s="244"/>
      <c r="AA37" s="245"/>
      <c r="AB37" s="242"/>
      <c r="AC37" s="243"/>
      <c r="AD37" s="244"/>
      <c r="AE37" s="243"/>
      <c r="AF37" s="244"/>
      <c r="AG37" s="245"/>
      <c r="AH37" s="242"/>
      <c r="AI37" s="243"/>
      <c r="AJ37" s="244"/>
      <c r="AK37" s="243"/>
      <c r="AL37" s="244"/>
      <c r="AM37" s="245"/>
      <c r="AN37" s="1"/>
      <c r="AO37" s="258"/>
      <c r="AP37" s="259"/>
      <c r="AQ37" s="259"/>
      <c r="AR37" s="259"/>
      <c r="AS37" s="259"/>
      <c r="AT37" s="260"/>
      <c r="AU37" s="1"/>
      <c r="AV37" s="1"/>
      <c r="AW37" s="1"/>
      <c r="AX37" s="1"/>
      <c r="AY37" s="1"/>
      <c r="AZ37" s="1"/>
      <c r="BA37" s="1"/>
      <c r="BB37" s="1"/>
      <c r="BC37" s="1"/>
      <c r="BD37" s="1"/>
      <c r="BE37" s="1"/>
      <c r="BF37" s="1"/>
      <c r="BG37" s="1"/>
      <c r="BH37" s="1"/>
      <c r="BI37" s="1"/>
    </row>
    <row r="38" spans="1:61" ht="15.75" customHeight="1" x14ac:dyDescent="0.2">
      <c r="A38" s="1"/>
      <c r="B38" s="273"/>
      <c r="C38" s="153"/>
      <c r="D38" s="154"/>
      <c r="E38" s="264" t="s">
        <v>97</v>
      </c>
      <c r="F38" s="265"/>
      <c r="G38" s="265"/>
      <c r="H38" s="265"/>
      <c r="I38" s="247"/>
      <c r="J38" s="267" t="str">
        <f ca="1">IF(AND('Mapa final'!$L$7="Muy Baja",'Mapa final'!$AI$7="Leve"),CONCATENATE("R",'Mapa final'!$A$7),"")</f>
        <v/>
      </c>
      <c r="K38" s="238"/>
      <c r="L38" s="269" t="e">
        <f>IF(AND('Mapa final'!#REF!="Muy Baja",'Mapa final'!#REF!="Leve"),CONCATENATE("R",'Mapa final'!#REF!),"")</f>
        <v>#REF!</v>
      </c>
      <c r="M38" s="238"/>
      <c r="N38" s="269" t="e">
        <f>IF(AND('Mapa final'!#REF!="Muy Baja",'Mapa final'!#REF!="Leve"),CONCATENATE("R",'Mapa final'!#REF!),"")</f>
        <v>#REF!</v>
      </c>
      <c r="O38" s="247"/>
      <c r="P38" s="267" t="str">
        <f ca="1">IF(AND('Mapa final'!$L$7="Muy Baja",'Mapa final'!$AI$7="Menor"),CONCATENATE("R",'Mapa final'!$A$7),"")</f>
        <v/>
      </c>
      <c r="Q38" s="238"/>
      <c r="R38" s="269" t="e">
        <f>IF(AND('Mapa final'!#REF!="Muy Baja",'Mapa final'!#REF!="Menor"),CONCATENATE("R",'Mapa final'!#REF!),"")</f>
        <v>#REF!</v>
      </c>
      <c r="S38" s="238"/>
      <c r="T38" s="269" t="e">
        <f>IF(AND('Mapa final'!#REF!="Muy Baja",'Mapa final'!#REF!="Menor"),CONCATENATE("R",'Mapa final'!#REF!),"")</f>
        <v>#REF!</v>
      </c>
      <c r="U38" s="247"/>
      <c r="V38" s="248" t="str">
        <f ca="1">IF(AND('Mapa final'!$L$7="Muy Baja",'Mapa final'!$AI$7="Moderado"),CONCATENATE("R",'Mapa final'!$A$7),"")</f>
        <v/>
      </c>
      <c r="W38" s="238"/>
      <c r="X38" s="246" t="e">
        <f>IF(AND('Mapa final'!#REF!="Muy Baja",'Mapa final'!#REF!="Moderado"),CONCATENATE("R",'Mapa final'!#REF!),"")</f>
        <v>#REF!</v>
      </c>
      <c r="Y38" s="238"/>
      <c r="Z38" s="246" t="e">
        <f>IF(AND('Mapa final'!#REF!="Muy Baja",'Mapa final'!#REF!="Moderado"),CONCATENATE("R",'Mapa final'!#REF!),"")</f>
        <v>#REF!</v>
      </c>
      <c r="AA38" s="247"/>
      <c r="AB38" s="237" t="str">
        <f ca="1">IF(AND('Mapa final'!$L$7="Muy Baja",'Mapa final'!$AI$7="Mayor"),CONCATENATE("R",'Mapa final'!$A$7),"")</f>
        <v/>
      </c>
      <c r="AC38" s="238"/>
      <c r="AD38" s="239" t="e">
        <f>IF(AND('Mapa final'!#REF!="Muy Baja",'Mapa final'!#REF!="Mayor"),CONCATENATE("R",'Mapa final'!#REF!),"")</f>
        <v>#REF!</v>
      </c>
      <c r="AE38" s="238"/>
      <c r="AF38" s="239" t="e">
        <f>IF(AND('Mapa final'!#REF!="Muy Baja",'Mapa final'!#REF!="Mayor"),CONCATENATE("R",'Mapa final'!#REF!),"")</f>
        <v>#REF!</v>
      </c>
      <c r="AG38" s="247"/>
      <c r="AH38" s="249" t="str">
        <f ca="1">IF(AND('Mapa final'!$L$7="Muy Baja",'Mapa final'!$AI$7="Catastrófico"),CONCATENATE("R",'Mapa final'!$A$7),"")</f>
        <v/>
      </c>
      <c r="AI38" s="238"/>
      <c r="AJ38" s="241" t="e">
        <f>IF(AND('Mapa final'!#REF!="Muy Baja",'Mapa final'!#REF!="Catastrófico"),CONCATENATE("R",'Mapa final'!#REF!),"")</f>
        <v>#REF!</v>
      </c>
      <c r="AK38" s="238"/>
      <c r="AL38" s="241" t="e">
        <f>IF(AND('Mapa final'!#REF!="Muy Baja",'Mapa final'!#REF!="Catastrófico"),CONCATENATE("R",'Mapa final'!#REF!),"")</f>
        <v>#REF!</v>
      </c>
      <c r="AM38" s="247"/>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
      <c r="A39" s="1"/>
      <c r="B39" s="273"/>
      <c r="C39" s="153"/>
      <c r="D39" s="154"/>
      <c r="E39" s="165"/>
      <c r="F39" s="153"/>
      <c r="G39" s="153"/>
      <c r="H39" s="153"/>
      <c r="I39" s="154"/>
      <c r="J39" s="234"/>
      <c r="K39" s="235"/>
      <c r="L39" s="230"/>
      <c r="M39" s="235"/>
      <c r="N39" s="230"/>
      <c r="O39" s="231"/>
      <c r="P39" s="234"/>
      <c r="Q39" s="235"/>
      <c r="R39" s="230"/>
      <c r="S39" s="235"/>
      <c r="T39" s="230"/>
      <c r="U39" s="231"/>
      <c r="V39" s="234"/>
      <c r="W39" s="235"/>
      <c r="X39" s="230"/>
      <c r="Y39" s="235"/>
      <c r="Z39" s="230"/>
      <c r="AA39" s="231"/>
      <c r="AB39" s="234"/>
      <c r="AC39" s="235"/>
      <c r="AD39" s="230"/>
      <c r="AE39" s="235"/>
      <c r="AF39" s="230"/>
      <c r="AG39" s="231"/>
      <c r="AH39" s="234"/>
      <c r="AI39" s="235"/>
      <c r="AJ39" s="230"/>
      <c r="AK39" s="235"/>
      <c r="AL39" s="230"/>
      <c r="AM39" s="23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
      <c r="A40" s="1"/>
      <c r="B40" s="273"/>
      <c r="C40" s="153"/>
      <c r="D40" s="154"/>
      <c r="E40" s="165"/>
      <c r="F40" s="153"/>
      <c r="G40" s="153"/>
      <c r="H40" s="153"/>
      <c r="I40" s="154"/>
      <c r="J40" s="268" t="e">
        <f>IF(AND('Mapa final'!#REF!="Muy Baja",'Mapa final'!#REF!="Leve"),CONCATENATE("R",'Mapa final'!#REF!),"")</f>
        <v>#REF!</v>
      </c>
      <c r="K40" s="233"/>
      <c r="L40" s="250" t="e">
        <f>IF(AND('Mapa final'!#REF!="Muy Baja",'Mapa final'!#REF!="Leve"),CONCATENATE("R",'Mapa final'!#REF!),"")</f>
        <v>#REF!</v>
      </c>
      <c r="M40" s="233"/>
      <c r="N40" s="250" t="e">
        <f>IF(AND('Mapa final'!#REF!="Muy Baja",'Mapa final'!#REF!="Leve"),CONCATENATE("R",'Mapa final'!#REF!),"")</f>
        <v>#REF!</v>
      </c>
      <c r="O40" s="229"/>
      <c r="P40" s="268" t="e">
        <f>IF(AND('Mapa final'!#REF!="Muy Baja",'Mapa final'!#REF!="Menor"),CONCATENATE("R",'Mapa final'!#REF!),"")</f>
        <v>#REF!</v>
      </c>
      <c r="Q40" s="233"/>
      <c r="R40" s="250" t="e">
        <f>IF(AND('Mapa final'!#REF!="Muy Baja",'Mapa final'!#REF!="Menor"),CONCATENATE("R",'Mapa final'!#REF!),"")</f>
        <v>#REF!</v>
      </c>
      <c r="S40" s="233"/>
      <c r="T40" s="250" t="e">
        <f>IF(AND('Mapa final'!#REF!="Muy Baja",'Mapa final'!#REF!="Menor"),CONCATENATE("R",'Mapa final'!#REF!),"")</f>
        <v>#REF!</v>
      </c>
      <c r="U40" s="229"/>
      <c r="V40" s="252" t="e">
        <f>IF(AND('Mapa final'!#REF!="Muy Baja",'Mapa final'!#REF!="Moderado"),CONCATENATE("R",'Mapa final'!#REF!),"")</f>
        <v>#REF!</v>
      </c>
      <c r="W40" s="233"/>
      <c r="X40" s="251" t="e">
        <f>IF(AND('Mapa final'!#REF!="Muy Baja",'Mapa final'!#REF!="Moderado"),CONCATENATE("R",'Mapa final'!#REF!),"")</f>
        <v>#REF!</v>
      </c>
      <c r="Y40" s="233"/>
      <c r="Z40" s="251" t="e">
        <f>IF(AND('Mapa final'!#REF!="Muy Baja",'Mapa final'!#REF!="Moderado"),CONCATENATE("R",'Mapa final'!#REF!),"")</f>
        <v>#REF!</v>
      </c>
      <c r="AA40" s="229"/>
      <c r="AB40" s="240" t="e">
        <f>IF(AND('Mapa final'!#REF!="Muy Baja",'Mapa final'!#REF!="Mayor"),CONCATENATE("R",'Mapa final'!#REF!),"")</f>
        <v>#REF!</v>
      </c>
      <c r="AC40" s="233"/>
      <c r="AD40" s="228" t="e">
        <f>IF(AND('Mapa final'!#REF!="Muy Baja",'Mapa final'!#REF!="Mayor"),CONCATENATE("R",'Mapa final'!#REF!),"")</f>
        <v>#REF!</v>
      </c>
      <c r="AE40" s="233"/>
      <c r="AF40" s="228" t="e">
        <f>IF(AND('Mapa final'!#REF!="Muy Baja",'Mapa final'!#REF!="Mayor"),CONCATENATE("R",'Mapa final'!#REF!),"")</f>
        <v>#REF!</v>
      </c>
      <c r="AG40" s="229"/>
      <c r="AH40" s="232" t="e">
        <f>IF(AND('Mapa final'!#REF!="Muy Baja",'Mapa final'!#REF!="Catastrófico"),CONCATENATE("R",'Mapa final'!#REF!),"")</f>
        <v>#REF!</v>
      </c>
      <c r="AI40" s="233"/>
      <c r="AJ40" s="236" t="e">
        <f>IF(AND('Mapa final'!#REF!="Muy Baja",'Mapa final'!#REF!="Catastrófico"),CONCATENATE("R",'Mapa final'!#REF!),"")</f>
        <v>#REF!</v>
      </c>
      <c r="AK40" s="233"/>
      <c r="AL40" s="236" t="e">
        <f>IF(AND('Mapa final'!#REF!="Muy Baja",'Mapa final'!#REF!="Catastrófico"),CONCATENATE("R",'Mapa final'!#REF!),"")</f>
        <v>#REF!</v>
      </c>
      <c r="AM40" s="22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
      <c r="A41" s="1"/>
      <c r="B41" s="273"/>
      <c r="C41" s="153"/>
      <c r="D41" s="154"/>
      <c r="E41" s="165"/>
      <c r="F41" s="153"/>
      <c r="G41" s="153"/>
      <c r="H41" s="153"/>
      <c r="I41" s="154"/>
      <c r="J41" s="234"/>
      <c r="K41" s="235"/>
      <c r="L41" s="230"/>
      <c r="M41" s="235"/>
      <c r="N41" s="230"/>
      <c r="O41" s="231"/>
      <c r="P41" s="234"/>
      <c r="Q41" s="235"/>
      <c r="R41" s="230"/>
      <c r="S41" s="235"/>
      <c r="T41" s="230"/>
      <c r="U41" s="231"/>
      <c r="V41" s="234"/>
      <c r="W41" s="235"/>
      <c r="X41" s="230"/>
      <c r="Y41" s="235"/>
      <c r="Z41" s="230"/>
      <c r="AA41" s="231"/>
      <c r="AB41" s="234"/>
      <c r="AC41" s="235"/>
      <c r="AD41" s="230"/>
      <c r="AE41" s="235"/>
      <c r="AF41" s="230"/>
      <c r="AG41" s="231"/>
      <c r="AH41" s="234"/>
      <c r="AI41" s="235"/>
      <c r="AJ41" s="230"/>
      <c r="AK41" s="235"/>
      <c r="AL41" s="230"/>
      <c r="AM41" s="23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
      <c r="A42" s="1"/>
      <c r="B42" s="273"/>
      <c r="C42" s="153"/>
      <c r="D42" s="154"/>
      <c r="E42" s="165"/>
      <c r="F42" s="153"/>
      <c r="G42" s="153"/>
      <c r="H42" s="153"/>
      <c r="I42" s="154"/>
      <c r="J42" s="268" t="e">
        <f>IF(AND('Mapa final'!#REF!="Muy Baja",'Mapa final'!#REF!="Leve"),CONCATENATE("R",'Mapa final'!#REF!),"")</f>
        <v>#REF!</v>
      </c>
      <c r="K42" s="233"/>
      <c r="L42" s="250" t="e">
        <f>IF(AND('Mapa final'!#REF!="Muy Baja",'Mapa final'!#REF!="Leve"),CONCATENATE("R",'Mapa final'!#REF!),"")</f>
        <v>#REF!</v>
      </c>
      <c r="M42" s="233"/>
      <c r="N42" s="250" t="e">
        <f>IF(AND('Mapa final'!#REF!="Muy Baja",'Mapa final'!#REF!="Leve"),CONCATENATE("R",'Mapa final'!#REF!),"")</f>
        <v>#REF!</v>
      </c>
      <c r="O42" s="229"/>
      <c r="P42" s="268" t="e">
        <f>IF(AND('Mapa final'!#REF!="Muy Baja",'Mapa final'!#REF!="Menor"),CONCATENATE("R",'Mapa final'!#REF!),"")</f>
        <v>#REF!</v>
      </c>
      <c r="Q42" s="233"/>
      <c r="R42" s="250" t="e">
        <f>IF(AND('Mapa final'!#REF!="Muy Baja",'Mapa final'!#REF!="Menor"),CONCATENATE("R",'Mapa final'!#REF!),"")</f>
        <v>#REF!</v>
      </c>
      <c r="S42" s="233"/>
      <c r="T42" s="250" t="e">
        <f>IF(AND('Mapa final'!#REF!="Muy Baja",'Mapa final'!#REF!="Menor"),CONCATENATE("R",'Mapa final'!#REF!),"")</f>
        <v>#REF!</v>
      </c>
      <c r="U42" s="229"/>
      <c r="V42" s="252" t="e">
        <f>IF(AND('Mapa final'!#REF!="Muy Baja",'Mapa final'!#REF!="Moderado"),CONCATENATE("R",'Mapa final'!#REF!),"")</f>
        <v>#REF!</v>
      </c>
      <c r="W42" s="233"/>
      <c r="X42" s="251" t="e">
        <f>IF(AND('Mapa final'!#REF!="Muy Baja",'Mapa final'!#REF!="Moderado"),CONCATENATE("R",'Mapa final'!#REF!),"")</f>
        <v>#REF!</v>
      </c>
      <c r="Y42" s="233"/>
      <c r="Z42" s="251" t="e">
        <f>IF(AND('Mapa final'!#REF!="Muy Baja",'Mapa final'!#REF!="Moderado"),CONCATENATE("R",'Mapa final'!#REF!),"")</f>
        <v>#REF!</v>
      </c>
      <c r="AA42" s="229"/>
      <c r="AB42" s="240" t="e">
        <f>IF(AND('Mapa final'!#REF!="Muy Baja",'Mapa final'!#REF!="Mayor"),CONCATENATE("R",'Mapa final'!#REF!),"")</f>
        <v>#REF!</v>
      </c>
      <c r="AC42" s="233"/>
      <c r="AD42" s="228" t="e">
        <f>IF(AND('Mapa final'!#REF!="Muy Baja",'Mapa final'!#REF!="Mayor"),CONCATENATE("R",'Mapa final'!#REF!),"")</f>
        <v>#REF!</v>
      </c>
      <c r="AE42" s="233"/>
      <c r="AF42" s="228" t="e">
        <f>IF(AND('Mapa final'!#REF!="Muy Baja",'Mapa final'!#REF!="Mayor"),CONCATENATE("R",'Mapa final'!#REF!),"")</f>
        <v>#REF!</v>
      </c>
      <c r="AG42" s="229"/>
      <c r="AH42" s="232" t="e">
        <f>IF(AND('Mapa final'!#REF!="Muy Baja",'Mapa final'!#REF!="Catastrófico"),CONCATENATE("R",'Mapa final'!#REF!),"")</f>
        <v>#REF!</v>
      </c>
      <c r="AI42" s="233"/>
      <c r="AJ42" s="236" t="e">
        <f>IF(AND('Mapa final'!#REF!="Muy Baja",'Mapa final'!#REF!="Catastrófico"),CONCATENATE("R",'Mapa final'!#REF!),"")</f>
        <v>#REF!</v>
      </c>
      <c r="AK42" s="233"/>
      <c r="AL42" s="236" t="e">
        <f>IF(AND('Mapa final'!#REF!="Muy Baja",'Mapa final'!#REF!="Catastrófico"),CONCATENATE("R",'Mapa final'!#REF!),"")</f>
        <v>#REF!</v>
      </c>
      <c r="AM42" s="22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
      <c r="A43" s="1"/>
      <c r="B43" s="273"/>
      <c r="C43" s="153"/>
      <c r="D43" s="154"/>
      <c r="E43" s="165"/>
      <c r="F43" s="153"/>
      <c r="G43" s="153"/>
      <c r="H43" s="153"/>
      <c r="I43" s="154"/>
      <c r="J43" s="234"/>
      <c r="K43" s="235"/>
      <c r="L43" s="230"/>
      <c r="M43" s="235"/>
      <c r="N43" s="230"/>
      <c r="O43" s="231"/>
      <c r="P43" s="234"/>
      <c r="Q43" s="235"/>
      <c r="R43" s="230"/>
      <c r="S43" s="235"/>
      <c r="T43" s="230"/>
      <c r="U43" s="231"/>
      <c r="V43" s="234"/>
      <c r="W43" s="235"/>
      <c r="X43" s="230"/>
      <c r="Y43" s="235"/>
      <c r="Z43" s="230"/>
      <c r="AA43" s="231"/>
      <c r="AB43" s="234"/>
      <c r="AC43" s="235"/>
      <c r="AD43" s="230"/>
      <c r="AE43" s="235"/>
      <c r="AF43" s="230"/>
      <c r="AG43" s="231"/>
      <c r="AH43" s="234"/>
      <c r="AI43" s="235"/>
      <c r="AJ43" s="230"/>
      <c r="AK43" s="235"/>
      <c r="AL43" s="230"/>
      <c r="AM43" s="23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
      <c r="A44" s="1"/>
      <c r="B44" s="273"/>
      <c r="C44" s="153"/>
      <c r="D44" s="154"/>
      <c r="E44" s="165"/>
      <c r="F44" s="153"/>
      <c r="G44" s="153"/>
      <c r="H44" s="153"/>
      <c r="I44" s="154"/>
      <c r="J44" s="268" t="e">
        <f>IF(AND('Mapa final'!#REF!="Muy Baja",'Mapa final'!#REF!="Leve"),CONCATENATE("R",'Mapa final'!#REF!),"")</f>
        <v>#REF!</v>
      </c>
      <c r="K44" s="233"/>
      <c r="L44" s="250" t="e">
        <f>IF(AND('Mapa final'!#REF!="Muy Baja",'Mapa final'!#REF!="Leve"),CONCATENATE("R",'Mapa final'!#REF!),"")</f>
        <v>#REF!</v>
      </c>
      <c r="M44" s="233"/>
      <c r="N44" s="250" t="e">
        <f>IF(AND('Mapa final'!#REF!="Muy Baja",'Mapa final'!#REF!="Leve"),CONCATENATE("R",'Mapa final'!#REF!),"")</f>
        <v>#REF!</v>
      </c>
      <c r="O44" s="229"/>
      <c r="P44" s="268" t="e">
        <f>IF(AND('Mapa final'!#REF!="Muy Baja",'Mapa final'!#REF!="Menor"),CONCATENATE("R",'Mapa final'!#REF!),"")</f>
        <v>#REF!</v>
      </c>
      <c r="Q44" s="233"/>
      <c r="R44" s="250" t="e">
        <f>IF(AND('Mapa final'!#REF!="Muy Baja",'Mapa final'!#REF!="Menor"),CONCATENATE("R",'Mapa final'!#REF!),"")</f>
        <v>#REF!</v>
      </c>
      <c r="S44" s="233"/>
      <c r="T44" s="250" t="e">
        <f>IF(AND('Mapa final'!#REF!="Muy Baja",'Mapa final'!#REF!="Menor"),CONCATENATE("R",'Mapa final'!#REF!),"")</f>
        <v>#REF!</v>
      </c>
      <c r="U44" s="229"/>
      <c r="V44" s="252" t="e">
        <f>IF(AND('Mapa final'!#REF!="Muy Baja",'Mapa final'!#REF!="Moderado"),CONCATENATE("R",'Mapa final'!#REF!),"")</f>
        <v>#REF!</v>
      </c>
      <c r="W44" s="233"/>
      <c r="X44" s="251" t="e">
        <f>IF(AND('Mapa final'!#REF!="Muy Baja",'Mapa final'!#REF!="Moderado"),CONCATENATE("R",'Mapa final'!#REF!),"")</f>
        <v>#REF!</v>
      </c>
      <c r="Y44" s="233"/>
      <c r="Z44" s="251" t="e">
        <f>IF(AND('Mapa final'!#REF!="Muy Baja",'Mapa final'!#REF!="Moderado"),CONCATENATE("R",'Mapa final'!#REF!),"")</f>
        <v>#REF!</v>
      </c>
      <c r="AA44" s="229"/>
      <c r="AB44" s="240" t="e">
        <f>IF(AND('Mapa final'!#REF!="Muy Baja",'Mapa final'!#REF!="Mayor"),CONCATENATE("R",'Mapa final'!#REF!),"")</f>
        <v>#REF!</v>
      </c>
      <c r="AC44" s="233"/>
      <c r="AD44" s="228" t="e">
        <f>IF(AND('Mapa final'!#REF!="Muy Baja",'Mapa final'!#REF!="Mayor"),CONCATENATE("R",'Mapa final'!#REF!),"")</f>
        <v>#REF!</v>
      </c>
      <c r="AE44" s="233"/>
      <c r="AF44" s="228" t="e">
        <f>IF(AND('Mapa final'!#REF!="Muy Baja",'Mapa final'!#REF!="Mayor"),CONCATENATE("R",'Mapa final'!#REF!),"")</f>
        <v>#REF!</v>
      </c>
      <c r="AG44" s="229"/>
      <c r="AH44" s="232" t="e">
        <f>IF(AND('Mapa final'!#REF!="Muy Baja",'Mapa final'!#REF!="Catastrófico"),CONCATENATE("R",'Mapa final'!#REF!),"")</f>
        <v>#REF!</v>
      </c>
      <c r="AI44" s="233"/>
      <c r="AJ44" s="236" t="e">
        <f>IF(AND('Mapa final'!#REF!="Muy Baja",'Mapa final'!#REF!="Catastrófico"),CONCATENATE("R",'Mapa final'!#REF!),"")</f>
        <v>#REF!</v>
      </c>
      <c r="AK44" s="233"/>
      <c r="AL44" s="236" t="e">
        <f>IF(AND('Mapa final'!#REF!="Muy Baja",'Mapa final'!#REF!="Catastrófico"),CONCATENATE("R",'Mapa final'!#REF!),"")</f>
        <v>#REF!</v>
      </c>
      <c r="AM44" s="22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
      <c r="A45" s="1"/>
      <c r="B45" s="230"/>
      <c r="C45" s="275"/>
      <c r="D45" s="231"/>
      <c r="E45" s="242"/>
      <c r="F45" s="266"/>
      <c r="G45" s="266"/>
      <c r="H45" s="266"/>
      <c r="I45" s="245"/>
      <c r="J45" s="242"/>
      <c r="K45" s="243"/>
      <c r="L45" s="244"/>
      <c r="M45" s="243"/>
      <c r="N45" s="244"/>
      <c r="O45" s="245"/>
      <c r="P45" s="242"/>
      <c r="Q45" s="243"/>
      <c r="R45" s="244"/>
      <c r="S45" s="243"/>
      <c r="T45" s="244"/>
      <c r="U45" s="245"/>
      <c r="V45" s="242"/>
      <c r="W45" s="243"/>
      <c r="X45" s="244"/>
      <c r="Y45" s="243"/>
      <c r="Z45" s="244"/>
      <c r="AA45" s="245"/>
      <c r="AB45" s="242"/>
      <c r="AC45" s="243"/>
      <c r="AD45" s="244"/>
      <c r="AE45" s="243"/>
      <c r="AF45" s="244"/>
      <c r="AG45" s="245"/>
      <c r="AH45" s="242"/>
      <c r="AI45" s="243"/>
      <c r="AJ45" s="244"/>
      <c r="AK45" s="243"/>
      <c r="AL45" s="244"/>
      <c r="AM45" s="245"/>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
      <c r="A46" s="1"/>
      <c r="B46" s="1"/>
      <c r="C46" s="1"/>
      <c r="D46" s="1"/>
      <c r="E46" s="1"/>
      <c r="F46" s="1"/>
      <c r="G46" s="1"/>
      <c r="H46" s="1"/>
      <c r="I46" s="1"/>
      <c r="J46" s="264" t="s">
        <v>98</v>
      </c>
      <c r="K46" s="265"/>
      <c r="L46" s="265"/>
      <c r="M46" s="265"/>
      <c r="N46" s="265"/>
      <c r="O46" s="247"/>
      <c r="P46" s="264" t="s">
        <v>99</v>
      </c>
      <c r="Q46" s="265"/>
      <c r="R46" s="265"/>
      <c r="S46" s="265"/>
      <c r="T46" s="265"/>
      <c r="U46" s="247"/>
      <c r="V46" s="264" t="s">
        <v>100</v>
      </c>
      <c r="W46" s="265"/>
      <c r="X46" s="265"/>
      <c r="Y46" s="265"/>
      <c r="Z46" s="265"/>
      <c r="AA46" s="247"/>
      <c r="AB46" s="264" t="s">
        <v>101</v>
      </c>
      <c r="AC46" s="265"/>
      <c r="AD46" s="265"/>
      <c r="AE46" s="265"/>
      <c r="AF46" s="265"/>
      <c r="AG46" s="247"/>
      <c r="AH46" s="264" t="s">
        <v>102</v>
      </c>
      <c r="AI46" s="265"/>
      <c r="AJ46" s="265"/>
      <c r="AK46" s="265"/>
      <c r="AL46" s="265"/>
      <c r="AM46" s="247"/>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
      <c r="A47" s="1"/>
      <c r="B47" s="1"/>
      <c r="C47" s="1"/>
      <c r="D47" s="1"/>
      <c r="E47" s="1"/>
      <c r="F47" s="1"/>
      <c r="G47" s="1"/>
      <c r="H47" s="1"/>
      <c r="I47" s="1"/>
      <c r="J47" s="165"/>
      <c r="K47" s="153"/>
      <c r="L47" s="153"/>
      <c r="M47" s="153"/>
      <c r="N47" s="153"/>
      <c r="O47" s="154"/>
      <c r="P47" s="165"/>
      <c r="Q47" s="153"/>
      <c r="R47" s="153"/>
      <c r="S47" s="153"/>
      <c r="T47" s="153"/>
      <c r="U47" s="154"/>
      <c r="V47" s="165"/>
      <c r="W47" s="153"/>
      <c r="X47" s="153"/>
      <c r="Y47" s="153"/>
      <c r="Z47" s="153"/>
      <c r="AA47" s="154"/>
      <c r="AB47" s="165"/>
      <c r="AC47" s="153"/>
      <c r="AD47" s="153"/>
      <c r="AE47" s="153"/>
      <c r="AF47" s="153"/>
      <c r="AG47" s="154"/>
      <c r="AH47" s="165"/>
      <c r="AI47" s="153"/>
      <c r="AJ47" s="153"/>
      <c r="AK47" s="153"/>
      <c r="AL47" s="153"/>
      <c r="AM47" s="154"/>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
      <c r="A48" s="1"/>
      <c r="B48" s="1"/>
      <c r="C48" s="1"/>
      <c r="D48" s="1"/>
      <c r="E48" s="1"/>
      <c r="F48" s="1"/>
      <c r="G48" s="1"/>
      <c r="H48" s="1"/>
      <c r="I48" s="1"/>
      <c r="J48" s="165"/>
      <c r="K48" s="153"/>
      <c r="L48" s="153"/>
      <c r="M48" s="153"/>
      <c r="N48" s="153"/>
      <c r="O48" s="154"/>
      <c r="P48" s="165"/>
      <c r="Q48" s="153"/>
      <c r="R48" s="153"/>
      <c r="S48" s="153"/>
      <c r="T48" s="153"/>
      <c r="U48" s="154"/>
      <c r="V48" s="165"/>
      <c r="W48" s="153"/>
      <c r="X48" s="153"/>
      <c r="Y48" s="153"/>
      <c r="Z48" s="153"/>
      <c r="AA48" s="154"/>
      <c r="AB48" s="165"/>
      <c r="AC48" s="153"/>
      <c r="AD48" s="153"/>
      <c r="AE48" s="153"/>
      <c r="AF48" s="153"/>
      <c r="AG48" s="154"/>
      <c r="AH48" s="165"/>
      <c r="AI48" s="153"/>
      <c r="AJ48" s="153"/>
      <c r="AK48" s="153"/>
      <c r="AL48" s="153"/>
      <c r="AM48" s="154"/>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
      <c r="A49" s="1"/>
      <c r="B49" s="1"/>
      <c r="C49" s="1"/>
      <c r="D49" s="1"/>
      <c r="E49" s="1"/>
      <c r="F49" s="1"/>
      <c r="G49" s="1"/>
      <c r="H49" s="1"/>
      <c r="I49" s="1"/>
      <c r="J49" s="165"/>
      <c r="K49" s="153"/>
      <c r="L49" s="153"/>
      <c r="M49" s="153"/>
      <c r="N49" s="153"/>
      <c r="O49" s="154"/>
      <c r="P49" s="165"/>
      <c r="Q49" s="153"/>
      <c r="R49" s="153"/>
      <c r="S49" s="153"/>
      <c r="T49" s="153"/>
      <c r="U49" s="154"/>
      <c r="V49" s="165"/>
      <c r="W49" s="153"/>
      <c r="X49" s="153"/>
      <c r="Y49" s="153"/>
      <c r="Z49" s="153"/>
      <c r="AA49" s="154"/>
      <c r="AB49" s="165"/>
      <c r="AC49" s="153"/>
      <c r="AD49" s="153"/>
      <c r="AE49" s="153"/>
      <c r="AF49" s="153"/>
      <c r="AG49" s="154"/>
      <c r="AH49" s="165"/>
      <c r="AI49" s="153"/>
      <c r="AJ49" s="153"/>
      <c r="AK49" s="153"/>
      <c r="AL49" s="153"/>
      <c r="AM49" s="154"/>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
      <c r="A50" s="1"/>
      <c r="B50" s="1"/>
      <c r="C50" s="1"/>
      <c r="D50" s="1"/>
      <c r="E50" s="1"/>
      <c r="F50" s="1"/>
      <c r="G50" s="1"/>
      <c r="H50" s="1"/>
      <c r="I50" s="1"/>
      <c r="J50" s="165"/>
      <c r="K50" s="153"/>
      <c r="L50" s="153"/>
      <c r="M50" s="153"/>
      <c r="N50" s="153"/>
      <c r="O50" s="154"/>
      <c r="P50" s="165"/>
      <c r="Q50" s="153"/>
      <c r="R50" s="153"/>
      <c r="S50" s="153"/>
      <c r="T50" s="153"/>
      <c r="U50" s="154"/>
      <c r="V50" s="165"/>
      <c r="W50" s="153"/>
      <c r="X50" s="153"/>
      <c r="Y50" s="153"/>
      <c r="Z50" s="153"/>
      <c r="AA50" s="154"/>
      <c r="AB50" s="165"/>
      <c r="AC50" s="153"/>
      <c r="AD50" s="153"/>
      <c r="AE50" s="153"/>
      <c r="AF50" s="153"/>
      <c r="AG50" s="154"/>
      <c r="AH50" s="165"/>
      <c r="AI50" s="153"/>
      <c r="AJ50" s="153"/>
      <c r="AK50" s="153"/>
      <c r="AL50" s="153"/>
      <c r="AM50" s="154"/>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
      <c r="A51" s="1"/>
      <c r="B51" s="1"/>
      <c r="C51" s="1"/>
      <c r="D51" s="1"/>
      <c r="E51" s="1"/>
      <c r="F51" s="1"/>
      <c r="G51" s="1"/>
      <c r="H51" s="1"/>
      <c r="I51" s="1"/>
      <c r="J51" s="242"/>
      <c r="K51" s="266"/>
      <c r="L51" s="266"/>
      <c r="M51" s="266"/>
      <c r="N51" s="266"/>
      <c r="O51" s="245"/>
      <c r="P51" s="242"/>
      <c r="Q51" s="266"/>
      <c r="R51" s="266"/>
      <c r="S51" s="266"/>
      <c r="T51" s="266"/>
      <c r="U51" s="245"/>
      <c r="V51" s="242"/>
      <c r="W51" s="266"/>
      <c r="X51" s="266"/>
      <c r="Y51" s="266"/>
      <c r="Z51" s="266"/>
      <c r="AA51" s="245"/>
      <c r="AB51" s="242"/>
      <c r="AC51" s="266"/>
      <c r="AD51" s="266"/>
      <c r="AE51" s="266"/>
      <c r="AF51" s="266"/>
      <c r="AG51" s="245"/>
      <c r="AH51" s="242"/>
      <c r="AI51" s="266"/>
      <c r="AJ51" s="266"/>
      <c r="AK51" s="266"/>
      <c r="AL51" s="266"/>
      <c r="AM51" s="245"/>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1"/>
      <c r="AV53" s="1"/>
      <c r="AW53" s="1"/>
      <c r="AX53" s="1"/>
      <c r="AY53" s="1"/>
      <c r="AZ53" s="1"/>
      <c r="BA53" s="1"/>
      <c r="BB53" s="1"/>
      <c r="BC53" s="1"/>
      <c r="BD53" s="1"/>
      <c r="BE53" s="1"/>
      <c r="BF53" s="1"/>
      <c r="BG53" s="1"/>
      <c r="BH53" s="1"/>
      <c r="BI53" s="1"/>
    </row>
    <row r="54" spans="1:61" ht="15" customHeight="1" x14ac:dyDescent="0.2">
      <c r="A54" s="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1"/>
      <c r="AV54" s="1"/>
      <c r="AW54" s="1"/>
      <c r="AX54" s="1"/>
      <c r="AY54" s="1"/>
      <c r="AZ54" s="1"/>
      <c r="BA54" s="1"/>
      <c r="BB54" s="1"/>
      <c r="BC54" s="1"/>
      <c r="BD54" s="1"/>
      <c r="BE54" s="1"/>
      <c r="BF54" s="1"/>
      <c r="BG54" s="1"/>
      <c r="BH54" s="1"/>
      <c r="BI54" s="1"/>
    </row>
    <row r="55" spans="1:61"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
      <c r="B137" s="1"/>
      <c r="C137" s="1"/>
      <c r="D137" s="1"/>
      <c r="E137" s="1"/>
      <c r="F137" s="1"/>
      <c r="G137" s="1"/>
      <c r="H137" s="1"/>
      <c r="I137" s="1"/>
    </row>
    <row r="138" spans="2:61" ht="15.75" customHeight="1" x14ac:dyDescent="0.2">
      <c r="B138" s="1"/>
      <c r="C138" s="1"/>
      <c r="D138" s="1"/>
      <c r="E138" s="1"/>
      <c r="F138" s="1"/>
      <c r="G138" s="1"/>
      <c r="H138" s="1"/>
      <c r="I138" s="1"/>
    </row>
    <row r="139" spans="2:61" ht="15.75" customHeight="1" x14ac:dyDescent="0.2">
      <c r="B139" s="1"/>
      <c r="C139" s="1"/>
      <c r="D139" s="1"/>
      <c r="E139" s="1"/>
      <c r="F139" s="1"/>
      <c r="G139" s="1"/>
      <c r="H139" s="1"/>
      <c r="I139" s="1"/>
    </row>
    <row r="140" spans="2:61" ht="15.75" customHeight="1" x14ac:dyDescent="0.2">
      <c r="B140" s="1"/>
      <c r="C140" s="1"/>
      <c r="D140" s="1"/>
      <c r="E140" s="1"/>
      <c r="F140" s="1"/>
      <c r="G140" s="1"/>
      <c r="H140" s="1"/>
      <c r="I140" s="1"/>
    </row>
    <row r="141" spans="2:61" ht="15.75" customHeight="1" x14ac:dyDescent="0.15"/>
    <row r="142" spans="2:61" ht="15.75" customHeight="1" x14ac:dyDescent="0.15"/>
    <row r="143" spans="2:61" ht="15.75" customHeight="1" x14ac:dyDescent="0.15"/>
    <row r="144" spans="2:61"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zoomScale="52" workbookViewId="0">
      <selection activeCell="V26" sqref="V26"/>
    </sheetView>
  </sheetViews>
  <sheetFormatPr baseColWidth="10" defaultColWidth="12.5" defaultRowHeight="15" customHeight="1" x14ac:dyDescent="0.15"/>
  <cols>
    <col min="1" max="1" width="9.33203125" customWidth="1"/>
    <col min="2" max="18" width="5" customWidth="1"/>
    <col min="19" max="19" width="7.33203125" customWidth="1"/>
    <col min="20" max="21" width="5" customWidth="1"/>
    <col min="22" max="22" width="8.1640625" customWidth="1"/>
    <col min="23" max="23" width="5" customWidth="1"/>
    <col min="24" max="24" width="7.5" customWidth="1"/>
    <col min="25" max="26" width="5" customWidth="1"/>
    <col min="27" max="27" width="9.33203125" customWidth="1"/>
    <col min="28" max="28" width="5" customWidth="1"/>
    <col min="29" max="29" width="6.5" customWidth="1"/>
    <col min="30" max="33" width="5" customWidth="1"/>
    <col min="34" max="34" width="7.5" customWidth="1"/>
    <col min="35" max="39" width="5" customWidth="1"/>
    <col min="40" max="40" width="9.33203125" customWidth="1"/>
    <col min="41" max="46" width="5" customWidth="1"/>
    <col min="47" max="61" width="9.33203125" customWidth="1"/>
  </cols>
  <sheetData>
    <row r="1" spans="1:6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282" t="s">
        <v>103</v>
      </c>
      <c r="C2" s="153"/>
      <c r="D2" s="153"/>
      <c r="E2" s="153"/>
      <c r="F2" s="153"/>
      <c r="G2" s="153"/>
      <c r="H2" s="153"/>
      <c r="I2" s="153"/>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153"/>
      <c r="C3" s="153"/>
      <c r="D3" s="153"/>
      <c r="E3" s="153"/>
      <c r="F3" s="153"/>
      <c r="G3" s="153"/>
      <c r="H3" s="153"/>
      <c r="I3" s="153"/>
      <c r="J3" s="27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153"/>
      <c r="C4" s="153"/>
      <c r="D4" s="153"/>
      <c r="E4" s="153"/>
      <c r="F4" s="153"/>
      <c r="G4" s="153"/>
      <c r="H4" s="153"/>
      <c r="I4" s="153"/>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276" t="s">
        <v>88</v>
      </c>
      <c r="C6" s="272"/>
      <c r="D6" s="229"/>
      <c r="E6" s="281" t="s">
        <v>89</v>
      </c>
      <c r="F6" s="265"/>
      <c r="G6" s="265"/>
      <c r="H6" s="265"/>
      <c r="I6" s="247"/>
      <c r="J6" s="38" t="str">
        <f ca="1">IF(AND('Mapa final'!$AY$7="Muy Alta",'Mapa final'!$BA$7="Leve"),CONCATENATE("R1C",'Mapa final'!$AL$7),"")</f>
        <v/>
      </c>
      <c r="K6" s="39" t="str">
        <f ca="1">IF(AND('Mapa final'!$AY$8="Muy Alta",'Mapa final'!$BA$8="Leve"),CONCATENATE("R1C",'Mapa final'!$AL$8),"")</f>
        <v/>
      </c>
      <c r="L6" s="39" t="str">
        <f ca="1">IF(AND('Mapa final'!$AY$9="Muy Alta",'Mapa final'!$BA$9="Leve"),CONCATENATE("R1C",'Mapa final'!$AL$9),"")</f>
        <v/>
      </c>
      <c r="M6" s="39" t="str">
        <f ca="1">IF(AND('Mapa final'!$AY$10="Muy Alta",'Mapa final'!$BA$10="Leve"),CONCATENATE("R1C",'Mapa final'!$AL$10),"")</f>
        <v/>
      </c>
      <c r="N6" s="39" t="str">
        <f ca="1">IF(AND('Mapa final'!$AY$11="Muy Alta",'Mapa final'!$BA$11="Leve"),CONCATENATE("R1C",'Mapa final'!$AL$11),"")</f>
        <v/>
      </c>
      <c r="O6" s="40" t="e">
        <f>IF(AND('Mapa final'!#REF!="Muy Alta",'Mapa final'!#REF!="Leve"),CONCATENATE("R1C",'Mapa final'!#REF!),"")</f>
        <v>#REF!</v>
      </c>
      <c r="P6" s="38" t="str">
        <f ca="1">IF(AND('Mapa final'!$AY$7="Muy Alta",'Mapa final'!$BA$7="Menor"),CONCATENATE("R1C",'Mapa final'!$AL$7),"")</f>
        <v/>
      </c>
      <c r="Q6" s="39" t="str">
        <f ca="1">IF(AND('Mapa final'!$AY$8="Muy Alta",'Mapa final'!$BA$8="Menor"),CONCATENATE("R1C",'Mapa final'!$AL$8),"")</f>
        <v/>
      </c>
      <c r="R6" s="39" t="str">
        <f ca="1">IF(AND('Mapa final'!$AY$9="Muy Alta",'Mapa final'!$BA$9="Menor"),CONCATENATE("R1C",'Mapa final'!$AL$9),"")</f>
        <v/>
      </c>
      <c r="S6" s="39" t="str">
        <f ca="1">IF(AND('Mapa final'!$AY$10="Muy Alta",'Mapa final'!$BA$10="Menor"),CONCATENATE("R1C",'Mapa final'!$AL$10),"")</f>
        <v/>
      </c>
      <c r="T6" s="39" t="str">
        <f ca="1">IF(AND('Mapa final'!$AY$11="Muy Alta",'Mapa final'!$BA$11="Menor"),CONCATENATE("R1C",'Mapa final'!$AL$11),"")</f>
        <v/>
      </c>
      <c r="U6" s="40" t="e">
        <f>IF(AND('Mapa final'!#REF!="Muy Alta",'Mapa final'!#REF!="Menor"),CONCATENATE("R1C",'Mapa final'!#REF!),"")</f>
        <v>#REF!</v>
      </c>
      <c r="V6" s="38" t="str">
        <f ca="1">IF(AND('Mapa final'!$AY$7="Muy Alta",'Mapa final'!$BA$7="Moderado"),CONCATENATE("R1C",'Mapa final'!$AL$7),"")</f>
        <v/>
      </c>
      <c r="W6" s="39" t="str">
        <f ca="1">IF(AND('Mapa final'!$AY$8="Muy Alta",'Mapa final'!$BA$8="Moderado"),CONCATENATE("R1C",'Mapa final'!$AL$8),"")</f>
        <v/>
      </c>
      <c r="X6" s="39" t="str">
        <f ca="1">IF(AND('Mapa final'!$AY$9="Muy Alta",'Mapa final'!$BA$9="Moderado"),CONCATENATE("R1C",'Mapa final'!$AL$9),"")</f>
        <v/>
      </c>
      <c r="Y6" s="39" t="str">
        <f ca="1">IF(AND('Mapa final'!$AY$10="Muy Alta",'Mapa final'!$BA$10="Moderado"),CONCATENATE("R1C",'Mapa final'!$AL$10),"")</f>
        <v/>
      </c>
      <c r="Z6" s="39" t="str">
        <f ca="1">IF(AND('Mapa final'!$AY$11="Muy Alta",'Mapa final'!$BA$11="Moderado"),CONCATENATE("R1C",'Mapa final'!$AL$11),"")</f>
        <v/>
      </c>
      <c r="AA6" s="40" t="e">
        <f>IF(AND('Mapa final'!#REF!="Muy Alta",'Mapa final'!#REF!="Moderado"),CONCATENATE("R1C",'Mapa final'!#REF!),"")</f>
        <v>#REF!</v>
      </c>
      <c r="AB6" s="38" t="str">
        <f ca="1">IF(AND('Mapa final'!$AY$7="Muy Alta",'Mapa final'!$BA$7="Mayor"),CONCATENATE("R1C",'Mapa final'!$AL$7),"")</f>
        <v/>
      </c>
      <c r="AC6" s="39" t="str">
        <f ca="1">IF(AND('Mapa final'!$AY$8="Muy Alta",'Mapa final'!$BA$8="Mayor"),CONCATENATE("R1C",'Mapa final'!$AL$8),"")</f>
        <v/>
      </c>
      <c r="AD6" s="39" t="str">
        <f ca="1">IF(AND('Mapa final'!$AY$9="Muy Alta",'Mapa final'!$BA$9="Mayor"),CONCATENATE("R1C",'Mapa final'!$AL$9),"")</f>
        <v/>
      </c>
      <c r="AE6" s="39" t="str">
        <f ca="1">IF(AND('Mapa final'!$AY$10="Muy Alta",'Mapa final'!$BA$10="Mayor"),CONCATENATE("R1C",'Mapa final'!$AL$10),"")</f>
        <v/>
      </c>
      <c r="AF6" s="39" t="str">
        <f ca="1">IF(AND('Mapa final'!$AY$11="Muy Alta",'Mapa final'!$BA$11="Mayor"),CONCATENATE("R1C",'Mapa final'!$AL$11),"")</f>
        <v/>
      </c>
      <c r="AG6" s="40" t="e">
        <f>IF(AND('Mapa final'!#REF!="Muy Alta",'Mapa final'!#REF!="Mayor"),CONCATENATE("R1C",'Mapa final'!#REF!),"")</f>
        <v>#REF!</v>
      </c>
      <c r="AH6" s="41" t="str">
        <f ca="1">IF(AND('Mapa final'!$AY$7="Muy Alta",'Mapa final'!$BA$7="Catastrófico"),CONCATENATE("R1C",'Mapa final'!$AL$7),"")</f>
        <v/>
      </c>
      <c r="AI6" s="42" t="str">
        <f ca="1">IF(AND('Mapa final'!$AY$8="Muy Alta",'Mapa final'!$BA$8="Catastrófico"),CONCATENATE("R1C",'Mapa final'!$AL$8),"")</f>
        <v/>
      </c>
      <c r="AJ6" s="42" t="str">
        <f ca="1">IF(AND('Mapa final'!$AY$9="Muy Alta",'Mapa final'!$BA$9="Catastrófico"),CONCATENATE("R1C",'Mapa final'!$AL$9),"")</f>
        <v/>
      </c>
      <c r="AK6" s="42" t="str">
        <f ca="1">IF(AND('Mapa final'!$AY$10="Muy Alta",'Mapa final'!$BA$10="Catastrófico"),CONCATENATE("R1C",'Mapa final'!$AL$10),"")</f>
        <v/>
      </c>
      <c r="AL6" s="42" t="str">
        <f ca="1">IF(AND('Mapa final'!$AY$11="Muy Alta",'Mapa final'!$BA$11="Catastrófico"),CONCATENATE("R1C",'Mapa final'!$AL$11),"")</f>
        <v/>
      </c>
      <c r="AM6" s="43" t="e">
        <f>IF(AND('Mapa final'!#REF!="Muy Alta",'Mapa final'!#REF!="Catastrófico"),CONCATENATE("R1C",'Mapa final'!#REF!),"")</f>
        <v>#REF!</v>
      </c>
      <c r="AN6" s="1"/>
      <c r="AO6" s="279" t="s">
        <v>90</v>
      </c>
      <c r="AP6" s="254"/>
      <c r="AQ6" s="254"/>
      <c r="AR6" s="254"/>
      <c r="AS6" s="254"/>
      <c r="AT6" s="255"/>
      <c r="AU6" s="1"/>
      <c r="AV6" s="1"/>
      <c r="AW6" s="1"/>
      <c r="AX6" s="1"/>
      <c r="AY6" s="1"/>
      <c r="AZ6" s="1"/>
      <c r="BA6" s="1"/>
      <c r="BB6" s="1"/>
      <c r="BC6" s="1"/>
      <c r="BD6" s="1"/>
      <c r="BE6" s="1"/>
      <c r="BF6" s="1"/>
      <c r="BG6" s="1"/>
      <c r="BH6" s="1"/>
      <c r="BI6" s="1"/>
    </row>
    <row r="7" spans="1:61" ht="15" customHeight="1" x14ac:dyDescent="0.2">
      <c r="A7" s="1"/>
      <c r="B7" s="273"/>
      <c r="C7" s="153"/>
      <c r="D7" s="154"/>
      <c r="E7" s="165"/>
      <c r="F7" s="153"/>
      <c r="G7" s="153"/>
      <c r="H7" s="153"/>
      <c r="I7" s="154"/>
      <c r="J7" s="44" t="e">
        <f>IF(AND('Mapa final'!#REF!="Muy Alta",'Mapa final'!#REF!="Leve"),CONCATENATE("R2C",'Mapa final'!#REF!),"")</f>
        <v>#REF!</v>
      </c>
      <c r="K7" s="45" t="e">
        <f>IF(AND('Mapa final'!#REF!="Muy Alta",'Mapa final'!#REF!="Leve"),CONCATENATE("R2C",'Mapa final'!#REF!),"")</f>
        <v>#REF!</v>
      </c>
      <c r="L7" s="45" t="e">
        <f>IF(AND('Mapa final'!#REF!="Muy Alta",'Mapa final'!#REF!="Leve"),CONCATENATE("R2C",'Mapa final'!#REF!),"")</f>
        <v>#REF!</v>
      </c>
      <c r="M7" s="45" t="e">
        <f>IF(AND('Mapa final'!#REF!="Muy Alta",'Mapa final'!#REF!="Leve"),CONCATENATE("R2C",'Mapa final'!#REF!),"")</f>
        <v>#REF!</v>
      </c>
      <c r="N7" s="45" t="e">
        <f>IF(AND('Mapa final'!#REF!="Muy Alta",'Mapa final'!#REF!="Leve"),CONCATENATE("R2C",'Mapa final'!#REF!),"")</f>
        <v>#REF!</v>
      </c>
      <c r="O7" s="46" t="e">
        <f>IF(AND('Mapa final'!#REF!="Muy Alta",'Mapa final'!#REF!="Leve"),CONCATENATE("R2C",'Mapa final'!#REF!),"")</f>
        <v>#REF!</v>
      </c>
      <c r="P7" s="44" t="e">
        <f>IF(AND('Mapa final'!#REF!="Muy Alta",'Mapa final'!#REF!="Menor"),CONCATENATE("R2C",'Mapa final'!#REF!),"")</f>
        <v>#REF!</v>
      </c>
      <c r="Q7" s="45" t="e">
        <f>IF(AND('Mapa final'!#REF!="Muy Alta",'Mapa final'!#REF!="Menor"),CONCATENATE("R2C",'Mapa final'!#REF!),"")</f>
        <v>#REF!</v>
      </c>
      <c r="R7" s="45" t="e">
        <f>IF(AND('Mapa final'!#REF!="Muy Alta",'Mapa final'!#REF!="Menor"),CONCATENATE("R2C",'Mapa final'!#REF!),"")</f>
        <v>#REF!</v>
      </c>
      <c r="S7" s="45" t="e">
        <f>IF(AND('Mapa final'!#REF!="Muy Alta",'Mapa final'!#REF!="Menor"),CONCATENATE("R2C",'Mapa final'!#REF!),"")</f>
        <v>#REF!</v>
      </c>
      <c r="T7" s="45" t="e">
        <f>IF(AND('Mapa final'!#REF!="Muy Alta",'Mapa final'!#REF!="Menor"),CONCATENATE("R2C",'Mapa final'!#REF!),"")</f>
        <v>#REF!</v>
      </c>
      <c r="U7" s="46" t="e">
        <f>IF(AND('Mapa final'!#REF!="Muy Alta",'Mapa final'!#REF!="Menor"),CONCATENATE("R2C",'Mapa final'!#REF!),"")</f>
        <v>#REF!</v>
      </c>
      <c r="V7" s="44" t="e">
        <f>IF(AND('Mapa final'!#REF!="Muy Alta",'Mapa final'!#REF!="Moderado"),CONCATENATE("R2C",'Mapa final'!#REF!),"")</f>
        <v>#REF!</v>
      </c>
      <c r="W7" s="45" t="e">
        <f>IF(AND('Mapa final'!#REF!="Muy Alta",'Mapa final'!#REF!="Moderado"),CONCATENATE("R2C",'Mapa final'!#REF!),"")</f>
        <v>#REF!</v>
      </c>
      <c r="X7" s="45" t="e">
        <f>IF(AND('Mapa final'!#REF!="Muy Alta",'Mapa final'!#REF!="Moderado"),CONCATENATE("R2C",'Mapa final'!#REF!),"")</f>
        <v>#REF!</v>
      </c>
      <c r="Y7" s="45" t="e">
        <f>IF(AND('Mapa final'!#REF!="Muy Alta",'Mapa final'!#REF!="Moderado"),CONCATENATE("R2C",'Mapa final'!#REF!),"")</f>
        <v>#REF!</v>
      </c>
      <c r="Z7" s="45" t="e">
        <f>IF(AND('Mapa final'!#REF!="Muy Alta",'Mapa final'!#REF!="Moderado"),CONCATENATE("R2C",'Mapa final'!#REF!),"")</f>
        <v>#REF!</v>
      </c>
      <c r="AA7" s="46" t="e">
        <f>IF(AND('Mapa final'!#REF!="Muy Alta",'Mapa final'!#REF!="Moderado"),CONCATENATE("R2C",'Mapa final'!#REF!),"")</f>
        <v>#REF!</v>
      </c>
      <c r="AB7" s="44" t="e">
        <f>IF(AND('Mapa final'!#REF!="Muy Alta",'Mapa final'!#REF!="Mayor"),CONCATENATE("R2C",'Mapa final'!#REF!),"")</f>
        <v>#REF!</v>
      </c>
      <c r="AC7" s="45" t="e">
        <f>IF(AND('Mapa final'!#REF!="Muy Alta",'Mapa final'!#REF!="Mayor"),CONCATENATE("R2C",'Mapa final'!#REF!),"")</f>
        <v>#REF!</v>
      </c>
      <c r="AD7" s="45" t="e">
        <f>IF(AND('Mapa final'!#REF!="Muy Alta",'Mapa final'!#REF!="Mayor"),CONCATENATE("R2C",'Mapa final'!#REF!),"")</f>
        <v>#REF!</v>
      </c>
      <c r="AE7" s="45" t="e">
        <f>IF(AND('Mapa final'!#REF!="Muy Alta",'Mapa final'!#REF!="Mayor"),CONCATENATE("R2C",'Mapa final'!#REF!),"")</f>
        <v>#REF!</v>
      </c>
      <c r="AF7" s="45" t="e">
        <f>IF(AND('Mapa final'!#REF!="Muy Alta",'Mapa final'!#REF!="Mayor"),CONCATENATE("R2C",'Mapa final'!#REF!),"")</f>
        <v>#REF!</v>
      </c>
      <c r="AG7" s="46" t="e">
        <f>IF(AND('Mapa final'!#REF!="Muy Alta",'Mapa final'!#REF!="Mayor"),CONCATENATE("R2C",'Mapa final'!#REF!),"")</f>
        <v>#REF!</v>
      </c>
      <c r="AH7" s="47" t="e">
        <f>IF(AND('Mapa final'!#REF!="Muy Alta",'Mapa final'!#REF!="Catastrófico"),CONCATENATE("R2C",'Mapa final'!#REF!),"")</f>
        <v>#REF!</v>
      </c>
      <c r="AI7" s="48" t="e">
        <f>IF(AND('Mapa final'!#REF!="Muy Alta",'Mapa final'!#REF!="Catastrófico"),CONCATENATE("R2C",'Mapa final'!#REF!),"")</f>
        <v>#REF!</v>
      </c>
      <c r="AJ7" s="48" t="e">
        <f>IF(AND('Mapa final'!#REF!="Muy Alta",'Mapa final'!#REF!="Catastrófico"),CONCATENATE("R2C",'Mapa final'!#REF!),"")</f>
        <v>#REF!</v>
      </c>
      <c r="AK7" s="48" t="e">
        <f>IF(AND('Mapa final'!#REF!="Muy Alta",'Mapa final'!#REF!="Catastrófico"),CONCATENATE("R2C",'Mapa final'!#REF!),"")</f>
        <v>#REF!</v>
      </c>
      <c r="AL7" s="48" t="e">
        <f>IF(AND('Mapa final'!#REF!="Muy Alta",'Mapa final'!#REF!="Catastrófico"),CONCATENATE("R2C",'Mapa final'!#REF!),"")</f>
        <v>#REF!</v>
      </c>
      <c r="AM7" s="49" t="e">
        <f>IF(AND('Mapa final'!#REF!="Muy Alta",'Mapa final'!#REF!="Catastrófico"),CONCATENATE("R2C",'Mapa final'!#REF!),"")</f>
        <v>#REF!</v>
      </c>
      <c r="AN7" s="1"/>
      <c r="AO7" s="256"/>
      <c r="AP7" s="153"/>
      <c r="AQ7" s="153"/>
      <c r="AR7" s="153"/>
      <c r="AS7" s="153"/>
      <c r="AT7" s="257"/>
      <c r="AU7" s="1"/>
      <c r="AV7" s="1"/>
      <c r="AW7" s="1"/>
      <c r="AX7" s="1"/>
      <c r="AY7" s="1"/>
      <c r="AZ7" s="1"/>
      <c r="BA7" s="1"/>
      <c r="BB7" s="1"/>
      <c r="BC7" s="1"/>
      <c r="BD7" s="1"/>
      <c r="BE7" s="1"/>
      <c r="BF7" s="1"/>
      <c r="BG7" s="1"/>
      <c r="BH7" s="1"/>
      <c r="BI7" s="1"/>
    </row>
    <row r="8" spans="1:61" ht="15" customHeight="1" x14ac:dyDescent="0.2">
      <c r="A8" s="1"/>
      <c r="B8" s="273"/>
      <c r="C8" s="153"/>
      <c r="D8" s="154"/>
      <c r="E8" s="165"/>
      <c r="F8" s="153"/>
      <c r="G8" s="153"/>
      <c r="H8" s="153"/>
      <c r="I8" s="154"/>
      <c r="J8" s="44" t="e">
        <f>IF(AND('Mapa final'!#REF!="Muy Alta",'Mapa final'!#REF!="Leve"),CONCATENATE("R3C",'Mapa final'!#REF!),"")</f>
        <v>#REF!</v>
      </c>
      <c r="K8" s="45" t="e">
        <f>IF(AND('Mapa final'!#REF!="Muy Alta",'Mapa final'!#REF!="Leve"),CONCATENATE("R3C",'Mapa final'!#REF!),"")</f>
        <v>#REF!</v>
      </c>
      <c r="L8" s="45" t="e">
        <f>IF(AND('Mapa final'!#REF!="Muy Alta",'Mapa final'!#REF!="Leve"),CONCATENATE("R3C",'Mapa final'!#REF!),"")</f>
        <v>#REF!</v>
      </c>
      <c r="M8" s="45" t="e">
        <f>IF(AND('Mapa final'!#REF!="Muy Alta",'Mapa final'!#REF!="Leve"),CONCATENATE("R3C",'Mapa final'!#REF!),"")</f>
        <v>#REF!</v>
      </c>
      <c r="N8" s="45" t="e">
        <f>IF(AND('Mapa final'!#REF!="Muy Alta",'Mapa final'!#REF!="Leve"),CONCATENATE("R3C",'Mapa final'!#REF!),"")</f>
        <v>#REF!</v>
      </c>
      <c r="O8" s="46" t="e">
        <f>IF(AND('Mapa final'!#REF!="Muy Alta",'Mapa final'!#REF!="Leve"),CONCATENATE("R3C",'Mapa final'!#REF!),"")</f>
        <v>#REF!</v>
      </c>
      <c r="P8" s="44" t="e">
        <f>IF(AND('Mapa final'!#REF!="Muy Alta",'Mapa final'!#REF!="Menor"),CONCATENATE("R3C",'Mapa final'!#REF!),"")</f>
        <v>#REF!</v>
      </c>
      <c r="Q8" s="45" t="e">
        <f>IF(AND('Mapa final'!#REF!="Muy Alta",'Mapa final'!#REF!="Menor"),CONCATENATE("R3C",'Mapa final'!#REF!),"")</f>
        <v>#REF!</v>
      </c>
      <c r="R8" s="45" t="e">
        <f>IF(AND('Mapa final'!#REF!="Muy Alta",'Mapa final'!#REF!="Menor"),CONCATENATE("R3C",'Mapa final'!#REF!),"")</f>
        <v>#REF!</v>
      </c>
      <c r="S8" s="45" t="e">
        <f>IF(AND('Mapa final'!#REF!="Muy Alta",'Mapa final'!#REF!="Menor"),CONCATENATE("R3C",'Mapa final'!#REF!),"")</f>
        <v>#REF!</v>
      </c>
      <c r="T8" s="45" t="e">
        <f>IF(AND('Mapa final'!#REF!="Muy Alta",'Mapa final'!#REF!="Menor"),CONCATENATE("R3C",'Mapa final'!#REF!),"")</f>
        <v>#REF!</v>
      </c>
      <c r="U8" s="46" t="e">
        <f>IF(AND('Mapa final'!#REF!="Muy Alta",'Mapa final'!#REF!="Menor"),CONCATENATE("R3C",'Mapa final'!#REF!),"")</f>
        <v>#REF!</v>
      </c>
      <c r="V8" s="44" t="e">
        <f>IF(AND('Mapa final'!#REF!="Muy Alta",'Mapa final'!#REF!="Moderado"),CONCATENATE("R3C",'Mapa final'!#REF!),"")</f>
        <v>#REF!</v>
      </c>
      <c r="W8" s="45" t="e">
        <f>IF(AND('Mapa final'!#REF!="Muy Alta",'Mapa final'!#REF!="Moderado"),CONCATENATE("R3C",'Mapa final'!#REF!),"")</f>
        <v>#REF!</v>
      </c>
      <c r="X8" s="45" t="e">
        <f>IF(AND('Mapa final'!#REF!="Muy Alta",'Mapa final'!#REF!="Moderado"),CONCATENATE("R3C",'Mapa final'!#REF!),"")</f>
        <v>#REF!</v>
      </c>
      <c r="Y8" s="45" t="e">
        <f>IF(AND('Mapa final'!#REF!="Muy Alta",'Mapa final'!#REF!="Moderado"),CONCATENATE("R3C",'Mapa final'!#REF!),"")</f>
        <v>#REF!</v>
      </c>
      <c r="Z8" s="45" t="e">
        <f>IF(AND('Mapa final'!#REF!="Muy Alta",'Mapa final'!#REF!="Moderado"),CONCATENATE("R3C",'Mapa final'!#REF!),"")</f>
        <v>#REF!</v>
      </c>
      <c r="AA8" s="46" t="e">
        <f>IF(AND('Mapa final'!#REF!="Muy Alta",'Mapa final'!#REF!="Moderado"),CONCATENATE("R3C",'Mapa final'!#REF!),"")</f>
        <v>#REF!</v>
      </c>
      <c r="AB8" s="44" t="e">
        <f>IF(AND('Mapa final'!#REF!="Muy Alta",'Mapa final'!#REF!="Mayor"),CONCATENATE("R3C",'Mapa final'!#REF!),"")</f>
        <v>#REF!</v>
      </c>
      <c r="AC8" s="45" t="e">
        <f>IF(AND('Mapa final'!#REF!="Muy Alta",'Mapa final'!#REF!="Mayor"),CONCATENATE("R3C",'Mapa final'!#REF!),"")</f>
        <v>#REF!</v>
      </c>
      <c r="AD8" s="45" t="e">
        <f>IF(AND('Mapa final'!#REF!="Muy Alta",'Mapa final'!#REF!="Mayor"),CONCATENATE("R3C",'Mapa final'!#REF!),"")</f>
        <v>#REF!</v>
      </c>
      <c r="AE8" s="45" t="e">
        <f>IF(AND('Mapa final'!#REF!="Muy Alta",'Mapa final'!#REF!="Mayor"),CONCATENATE("R3C",'Mapa final'!#REF!),"")</f>
        <v>#REF!</v>
      </c>
      <c r="AF8" s="45" t="e">
        <f>IF(AND('Mapa final'!#REF!="Muy Alta",'Mapa final'!#REF!="Mayor"),CONCATENATE("R3C",'Mapa final'!#REF!),"")</f>
        <v>#REF!</v>
      </c>
      <c r="AG8" s="46" t="e">
        <f>IF(AND('Mapa final'!#REF!="Muy Alta",'Mapa final'!#REF!="Mayor"),CONCATENATE("R3C",'Mapa final'!#REF!),"")</f>
        <v>#REF!</v>
      </c>
      <c r="AH8" s="47" t="e">
        <f>IF(AND('Mapa final'!#REF!="Muy Alta",'Mapa final'!#REF!="Catastrófico"),CONCATENATE("R3C",'Mapa final'!#REF!),"")</f>
        <v>#REF!</v>
      </c>
      <c r="AI8" s="48" t="e">
        <f>IF(AND('Mapa final'!#REF!="Muy Alta",'Mapa final'!#REF!="Catastrófico"),CONCATENATE("R3C",'Mapa final'!#REF!),"")</f>
        <v>#REF!</v>
      </c>
      <c r="AJ8" s="48" t="e">
        <f>IF(AND('Mapa final'!#REF!="Muy Alta",'Mapa final'!#REF!="Catastrófico"),CONCATENATE("R3C",'Mapa final'!#REF!),"")</f>
        <v>#REF!</v>
      </c>
      <c r="AK8" s="48" t="e">
        <f>IF(AND('Mapa final'!#REF!="Muy Alta",'Mapa final'!#REF!="Catastrófico"),CONCATENATE("R3C",'Mapa final'!#REF!),"")</f>
        <v>#REF!</v>
      </c>
      <c r="AL8" s="48" t="e">
        <f>IF(AND('Mapa final'!#REF!="Muy Alta",'Mapa final'!#REF!="Catastrófico"),CONCATENATE("R3C",'Mapa final'!#REF!),"")</f>
        <v>#REF!</v>
      </c>
      <c r="AM8" s="49" t="e">
        <f>IF(AND('Mapa final'!#REF!="Muy Alta",'Mapa final'!#REF!="Catastrófico"),CONCATENATE("R3C",'Mapa final'!#REF!),"")</f>
        <v>#REF!</v>
      </c>
      <c r="AN8" s="1"/>
      <c r="AO8" s="256"/>
      <c r="AP8" s="153"/>
      <c r="AQ8" s="153"/>
      <c r="AR8" s="153"/>
      <c r="AS8" s="153"/>
      <c r="AT8" s="257"/>
      <c r="AU8" s="1"/>
      <c r="AV8" s="1"/>
      <c r="AW8" s="1"/>
      <c r="AX8" s="1"/>
      <c r="AY8" s="1"/>
      <c r="AZ8" s="1"/>
      <c r="BA8" s="1"/>
      <c r="BB8" s="1"/>
      <c r="BC8" s="1"/>
      <c r="BD8" s="1"/>
      <c r="BE8" s="1"/>
      <c r="BF8" s="1"/>
      <c r="BG8" s="1"/>
      <c r="BH8" s="1"/>
      <c r="BI8" s="1"/>
    </row>
    <row r="9" spans="1:61" ht="15" customHeight="1" x14ac:dyDescent="0.2">
      <c r="A9" s="1"/>
      <c r="B9" s="273"/>
      <c r="C9" s="153"/>
      <c r="D9" s="154"/>
      <c r="E9" s="165"/>
      <c r="F9" s="153"/>
      <c r="G9" s="153"/>
      <c r="H9" s="153"/>
      <c r="I9" s="154"/>
      <c r="J9" s="44" t="e">
        <f>IF(AND('Mapa final'!#REF!="Muy Alta",'Mapa final'!#REF!="Leve"),CONCATENATE("R4C",'Mapa final'!#REF!),"")</f>
        <v>#REF!</v>
      </c>
      <c r="K9" s="45" t="e">
        <f>IF(AND('Mapa final'!#REF!="Muy Alta",'Mapa final'!#REF!="Leve"),CONCATENATE("R4C",'Mapa final'!#REF!),"")</f>
        <v>#REF!</v>
      </c>
      <c r="L9" s="45" t="e">
        <f>IF(AND('Mapa final'!#REF!="Muy Alta",'Mapa final'!#REF!="Leve"),CONCATENATE("R4C",'Mapa final'!#REF!),"")</f>
        <v>#REF!</v>
      </c>
      <c r="M9" s="45" t="e">
        <f>IF(AND('Mapa final'!#REF!="Muy Alta",'Mapa final'!#REF!="Leve"),CONCATENATE("R4C",'Mapa final'!#REF!),"")</f>
        <v>#REF!</v>
      </c>
      <c r="N9" s="45" t="e">
        <f>IF(AND('Mapa final'!#REF!="Muy Alta",'Mapa final'!#REF!="Leve"),CONCATENATE("R4C",'Mapa final'!#REF!),"")</f>
        <v>#REF!</v>
      </c>
      <c r="O9" s="46" t="e">
        <f>IF(AND('Mapa final'!#REF!="Muy Alta",'Mapa final'!#REF!="Leve"),CONCATENATE("R4C",'Mapa final'!#REF!),"")</f>
        <v>#REF!</v>
      </c>
      <c r="P9" s="44" t="e">
        <f>IF(AND('Mapa final'!#REF!="Muy Alta",'Mapa final'!#REF!="Menor"),CONCATENATE("R4C",'Mapa final'!#REF!),"")</f>
        <v>#REF!</v>
      </c>
      <c r="Q9" s="45" t="e">
        <f>IF(AND('Mapa final'!#REF!="Muy Alta",'Mapa final'!#REF!="Menor"),CONCATENATE("R4C",'Mapa final'!#REF!),"")</f>
        <v>#REF!</v>
      </c>
      <c r="R9" s="45" t="e">
        <f>IF(AND('Mapa final'!#REF!="Muy Alta",'Mapa final'!#REF!="Menor"),CONCATENATE("R4C",'Mapa final'!#REF!),"")</f>
        <v>#REF!</v>
      </c>
      <c r="S9" s="45" t="e">
        <f>IF(AND('Mapa final'!#REF!="Muy Alta",'Mapa final'!#REF!="Menor"),CONCATENATE("R4C",'Mapa final'!#REF!),"")</f>
        <v>#REF!</v>
      </c>
      <c r="T9" s="45" t="e">
        <f>IF(AND('Mapa final'!#REF!="Muy Alta",'Mapa final'!#REF!="Menor"),CONCATENATE("R4C",'Mapa final'!#REF!),"")</f>
        <v>#REF!</v>
      </c>
      <c r="U9" s="46" t="e">
        <f>IF(AND('Mapa final'!#REF!="Muy Alta",'Mapa final'!#REF!="Menor"),CONCATENATE("R4C",'Mapa final'!#REF!),"")</f>
        <v>#REF!</v>
      </c>
      <c r="V9" s="44" t="e">
        <f>IF(AND('Mapa final'!#REF!="Muy Alta",'Mapa final'!#REF!="Moderado"),CONCATENATE("R4C",'Mapa final'!#REF!),"")</f>
        <v>#REF!</v>
      </c>
      <c r="W9" s="45" t="e">
        <f>IF(AND('Mapa final'!#REF!="Muy Alta",'Mapa final'!#REF!="Moderado"),CONCATENATE("R4C",'Mapa final'!#REF!),"")</f>
        <v>#REF!</v>
      </c>
      <c r="X9" s="45" t="e">
        <f>IF(AND('Mapa final'!#REF!="Muy Alta",'Mapa final'!#REF!="Moderado"),CONCATENATE("R4C",'Mapa final'!#REF!),"")</f>
        <v>#REF!</v>
      </c>
      <c r="Y9" s="45" t="e">
        <f>IF(AND('Mapa final'!#REF!="Muy Alta",'Mapa final'!#REF!="Moderado"),CONCATENATE("R4C",'Mapa final'!#REF!),"")</f>
        <v>#REF!</v>
      </c>
      <c r="Z9" s="45" t="e">
        <f>IF(AND('Mapa final'!#REF!="Muy Alta",'Mapa final'!#REF!="Moderado"),CONCATENATE("R4C",'Mapa final'!#REF!),"")</f>
        <v>#REF!</v>
      </c>
      <c r="AA9" s="46" t="e">
        <f>IF(AND('Mapa final'!#REF!="Muy Alta",'Mapa final'!#REF!="Moderado"),CONCATENATE("R4C",'Mapa final'!#REF!),"")</f>
        <v>#REF!</v>
      </c>
      <c r="AB9" s="44" t="e">
        <f>IF(AND('Mapa final'!#REF!="Muy Alta",'Mapa final'!#REF!="Mayor"),CONCATENATE("R4C",'Mapa final'!#REF!),"")</f>
        <v>#REF!</v>
      </c>
      <c r="AC9" s="45" t="e">
        <f>IF(AND('Mapa final'!#REF!="Muy Alta",'Mapa final'!#REF!="Mayor"),CONCATENATE("R4C",'Mapa final'!#REF!),"")</f>
        <v>#REF!</v>
      </c>
      <c r="AD9" s="45" t="e">
        <f>IF(AND('Mapa final'!#REF!="Muy Alta",'Mapa final'!#REF!="Mayor"),CONCATENATE("R4C",'Mapa final'!#REF!),"")</f>
        <v>#REF!</v>
      </c>
      <c r="AE9" s="45" t="e">
        <f>IF(AND('Mapa final'!#REF!="Muy Alta",'Mapa final'!#REF!="Mayor"),CONCATENATE("R4C",'Mapa final'!#REF!),"")</f>
        <v>#REF!</v>
      </c>
      <c r="AF9" s="45" t="e">
        <f>IF(AND('Mapa final'!#REF!="Muy Alta",'Mapa final'!#REF!="Mayor"),CONCATENATE("R4C",'Mapa final'!#REF!),"")</f>
        <v>#REF!</v>
      </c>
      <c r="AG9" s="46" t="e">
        <f>IF(AND('Mapa final'!#REF!="Muy Alta",'Mapa final'!#REF!="Mayor"),CONCATENATE("R4C",'Mapa final'!#REF!),"")</f>
        <v>#REF!</v>
      </c>
      <c r="AH9" s="47" t="e">
        <f>IF(AND('Mapa final'!#REF!="Muy Alta",'Mapa final'!#REF!="Catastrófico"),CONCATENATE("R4C",'Mapa final'!#REF!),"")</f>
        <v>#REF!</v>
      </c>
      <c r="AI9" s="48" t="e">
        <f>IF(AND('Mapa final'!#REF!="Muy Alta",'Mapa final'!#REF!="Catastrófico"),CONCATENATE("R4C",'Mapa final'!#REF!),"")</f>
        <v>#REF!</v>
      </c>
      <c r="AJ9" s="48" t="e">
        <f>IF(AND('Mapa final'!#REF!="Muy Alta",'Mapa final'!#REF!="Catastrófico"),CONCATENATE("R4C",'Mapa final'!#REF!),"")</f>
        <v>#REF!</v>
      </c>
      <c r="AK9" s="48" t="e">
        <f>IF(AND('Mapa final'!#REF!="Muy Alta",'Mapa final'!#REF!="Catastrófico"),CONCATENATE("R4C",'Mapa final'!#REF!),"")</f>
        <v>#REF!</v>
      </c>
      <c r="AL9" s="48" t="e">
        <f>IF(AND('Mapa final'!#REF!="Muy Alta",'Mapa final'!#REF!="Catastrófico"),CONCATENATE("R4C",'Mapa final'!#REF!),"")</f>
        <v>#REF!</v>
      </c>
      <c r="AM9" s="49" t="e">
        <f>IF(AND('Mapa final'!#REF!="Muy Alta",'Mapa final'!#REF!="Catastrófico"),CONCATENATE("R4C",'Mapa final'!#REF!),"")</f>
        <v>#REF!</v>
      </c>
      <c r="AN9" s="1"/>
      <c r="AO9" s="256"/>
      <c r="AP9" s="153"/>
      <c r="AQ9" s="153"/>
      <c r="AR9" s="153"/>
      <c r="AS9" s="153"/>
      <c r="AT9" s="257"/>
      <c r="AU9" s="1"/>
      <c r="AV9" s="1"/>
      <c r="AW9" s="1"/>
      <c r="AX9" s="1"/>
      <c r="AY9" s="1"/>
      <c r="AZ9" s="1"/>
      <c r="BA9" s="1"/>
      <c r="BB9" s="1"/>
      <c r="BC9" s="1"/>
      <c r="BD9" s="1"/>
      <c r="BE9" s="1"/>
      <c r="BF9" s="1"/>
      <c r="BG9" s="1"/>
      <c r="BH9" s="1"/>
      <c r="BI9" s="1"/>
    </row>
    <row r="10" spans="1:61" ht="15" customHeight="1" x14ac:dyDescent="0.2">
      <c r="A10" s="1"/>
      <c r="B10" s="273"/>
      <c r="C10" s="153"/>
      <c r="D10" s="154"/>
      <c r="E10" s="165"/>
      <c r="F10" s="153"/>
      <c r="G10" s="153"/>
      <c r="H10" s="153"/>
      <c r="I10" s="154"/>
      <c r="J10" s="44" t="e">
        <f>IF(AND('Mapa final'!#REF!="Muy Alta",'Mapa final'!#REF!="Leve"),CONCATENATE("R5C",'Mapa final'!#REF!),"")</f>
        <v>#REF!</v>
      </c>
      <c r="K10" s="45" t="e">
        <f>IF(AND('Mapa final'!#REF!="Muy Alta",'Mapa final'!#REF!="Leve"),CONCATENATE("R5C",'Mapa final'!#REF!),"")</f>
        <v>#REF!</v>
      </c>
      <c r="L10" s="45" t="e">
        <f>IF(AND('Mapa final'!#REF!="Muy Alta",'Mapa final'!#REF!="Leve"),CONCATENATE("R5C",'Mapa final'!#REF!),"")</f>
        <v>#REF!</v>
      </c>
      <c r="M10" s="45" t="e">
        <f>IF(AND('Mapa final'!#REF!="Muy Alta",'Mapa final'!#REF!="Leve"),CONCATENATE("R5C",'Mapa final'!#REF!),"")</f>
        <v>#REF!</v>
      </c>
      <c r="N10" s="45" t="e">
        <f>IF(AND('Mapa final'!#REF!="Muy Alta",'Mapa final'!#REF!="Leve"),CONCATENATE("R5C",'Mapa final'!#REF!),"")</f>
        <v>#REF!</v>
      </c>
      <c r="O10" s="46" t="e">
        <f>IF(AND('Mapa final'!#REF!="Muy Alta",'Mapa final'!#REF!="Leve"),CONCATENATE("R5C",'Mapa final'!#REF!),"")</f>
        <v>#REF!</v>
      </c>
      <c r="P10" s="44" t="e">
        <f>IF(AND('Mapa final'!#REF!="Muy Alta",'Mapa final'!#REF!="Menor"),CONCATENATE("R5C",'Mapa final'!#REF!),"")</f>
        <v>#REF!</v>
      </c>
      <c r="Q10" s="45" t="e">
        <f>IF(AND('Mapa final'!#REF!="Muy Alta",'Mapa final'!#REF!="Menor"),CONCATENATE("R5C",'Mapa final'!#REF!),"")</f>
        <v>#REF!</v>
      </c>
      <c r="R10" s="45" t="e">
        <f>IF(AND('Mapa final'!#REF!="Muy Alta",'Mapa final'!#REF!="Menor"),CONCATENATE("R5C",'Mapa final'!#REF!),"")</f>
        <v>#REF!</v>
      </c>
      <c r="S10" s="45" t="e">
        <f>IF(AND('Mapa final'!#REF!="Muy Alta",'Mapa final'!#REF!="Menor"),CONCATENATE("R5C",'Mapa final'!#REF!),"")</f>
        <v>#REF!</v>
      </c>
      <c r="T10" s="45" t="e">
        <f>IF(AND('Mapa final'!#REF!="Muy Alta",'Mapa final'!#REF!="Menor"),CONCATENATE("R5C",'Mapa final'!#REF!),"")</f>
        <v>#REF!</v>
      </c>
      <c r="U10" s="46" t="e">
        <f>IF(AND('Mapa final'!#REF!="Muy Alta",'Mapa final'!#REF!="Menor"),CONCATENATE("R5C",'Mapa final'!#REF!),"")</f>
        <v>#REF!</v>
      </c>
      <c r="V10" s="44" t="e">
        <f>IF(AND('Mapa final'!#REF!="Muy Alta",'Mapa final'!#REF!="Moderado"),CONCATENATE("R5C",'Mapa final'!#REF!),"")</f>
        <v>#REF!</v>
      </c>
      <c r="W10" s="45" t="e">
        <f>IF(AND('Mapa final'!#REF!="Muy Alta",'Mapa final'!#REF!="Moderado"),CONCATENATE("R5C",'Mapa final'!#REF!),"")</f>
        <v>#REF!</v>
      </c>
      <c r="X10" s="45" t="e">
        <f>IF(AND('Mapa final'!#REF!="Muy Alta",'Mapa final'!#REF!="Moderado"),CONCATENATE("R5C",'Mapa final'!#REF!),"")</f>
        <v>#REF!</v>
      </c>
      <c r="Y10" s="45" t="e">
        <f>IF(AND('Mapa final'!#REF!="Muy Alta",'Mapa final'!#REF!="Moderado"),CONCATENATE("R5C",'Mapa final'!#REF!),"")</f>
        <v>#REF!</v>
      </c>
      <c r="Z10" s="45" t="e">
        <f>IF(AND('Mapa final'!#REF!="Muy Alta",'Mapa final'!#REF!="Moderado"),CONCATENATE("R5C",'Mapa final'!#REF!),"")</f>
        <v>#REF!</v>
      </c>
      <c r="AA10" s="46" t="e">
        <f>IF(AND('Mapa final'!#REF!="Muy Alta",'Mapa final'!#REF!="Moderado"),CONCATENATE("R5C",'Mapa final'!#REF!),"")</f>
        <v>#REF!</v>
      </c>
      <c r="AB10" s="44" t="e">
        <f>IF(AND('Mapa final'!#REF!="Muy Alta",'Mapa final'!#REF!="Mayor"),CONCATENATE("R5C",'Mapa final'!#REF!),"")</f>
        <v>#REF!</v>
      </c>
      <c r="AC10" s="45" t="e">
        <f>IF(AND('Mapa final'!#REF!="Muy Alta",'Mapa final'!#REF!="Mayor"),CONCATENATE("R5C",'Mapa final'!#REF!),"")</f>
        <v>#REF!</v>
      </c>
      <c r="AD10" s="45" t="e">
        <f>IF(AND('Mapa final'!#REF!="Muy Alta",'Mapa final'!#REF!="Mayor"),CONCATENATE("R5C",'Mapa final'!#REF!),"")</f>
        <v>#REF!</v>
      </c>
      <c r="AE10" s="45" t="e">
        <f>IF(AND('Mapa final'!#REF!="Muy Alta",'Mapa final'!#REF!="Mayor"),CONCATENATE("R5C",'Mapa final'!#REF!),"")</f>
        <v>#REF!</v>
      </c>
      <c r="AF10" s="45" t="e">
        <f>IF(AND('Mapa final'!#REF!="Muy Alta",'Mapa final'!#REF!="Mayor"),CONCATENATE("R5C",'Mapa final'!#REF!),"")</f>
        <v>#REF!</v>
      </c>
      <c r="AG10" s="46" t="e">
        <f>IF(AND('Mapa final'!#REF!="Muy Alta",'Mapa final'!#REF!="Mayor"),CONCATENATE("R5C",'Mapa final'!#REF!),"")</f>
        <v>#REF!</v>
      </c>
      <c r="AH10" s="47" t="e">
        <f>IF(AND('Mapa final'!#REF!="Muy Alta",'Mapa final'!#REF!="Catastrófico"),CONCATENATE("R5C",'Mapa final'!#REF!),"")</f>
        <v>#REF!</v>
      </c>
      <c r="AI10" s="48" t="e">
        <f>IF(AND('Mapa final'!#REF!="Muy Alta",'Mapa final'!#REF!="Catastrófico"),CONCATENATE("R5C",'Mapa final'!#REF!),"")</f>
        <v>#REF!</v>
      </c>
      <c r="AJ10" s="48" t="e">
        <f>IF(AND('Mapa final'!#REF!="Muy Alta",'Mapa final'!#REF!="Catastrófico"),CONCATENATE("R5C",'Mapa final'!#REF!),"")</f>
        <v>#REF!</v>
      </c>
      <c r="AK10" s="48" t="e">
        <f>IF(AND('Mapa final'!#REF!="Muy Alta",'Mapa final'!#REF!="Catastrófico"),CONCATENATE("R5C",'Mapa final'!#REF!),"")</f>
        <v>#REF!</v>
      </c>
      <c r="AL10" s="48" t="e">
        <f>IF(AND('Mapa final'!#REF!="Muy Alta",'Mapa final'!#REF!="Catastrófico"),CONCATENATE("R5C",'Mapa final'!#REF!),"")</f>
        <v>#REF!</v>
      </c>
      <c r="AM10" s="49" t="e">
        <f>IF(AND('Mapa final'!#REF!="Muy Alta",'Mapa final'!#REF!="Catastrófico"),CONCATENATE("R5C",'Mapa final'!#REF!),"")</f>
        <v>#REF!</v>
      </c>
      <c r="AN10" s="1"/>
      <c r="AO10" s="256"/>
      <c r="AP10" s="153"/>
      <c r="AQ10" s="153"/>
      <c r="AR10" s="153"/>
      <c r="AS10" s="153"/>
      <c r="AT10" s="257"/>
      <c r="AU10" s="1"/>
      <c r="AV10" s="1"/>
      <c r="AW10" s="1"/>
      <c r="AX10" s="1"/>
      <c r="AY10" s="1"/>
      <c r="AZ10" s="1"/>
      <c r="BA10" s="1"/>
      <c r="BB10" s="1"/>
      <c r="BC10" s="1"/>
      <c r="BD10" s="1"/>
      <c r="BE10" s="1"/>
      <c r="BF10" s="1"/>
      <c r="BG10" s="1"/>
      <c r="BH10" s="1"/>
      <c r="BI10" s="1"/>
    </row>
    <row r="11" spans="1:61" ht="15" customHeight="1" x14ac:dyDescent="0.2">
      <c r="A11" s="1"/>
      <c r="B11" s="273"/>
      <c r="C11" s="153"/>
      <c r="D11" s="154"/>
      <c r="E11" s="165"/>
      <c r="F11" s="153"/>
      <c r="G11" s="153"/>
      <c r="H11" s="153"/>
      <c r="I11" s="154"/>
      <c r="J11" s="44" t="e">
        <f>IF(AND('Mapa final'!#REF!="Muy Alta",'Mapa final'!#REF!="Leve"),CONCATENATE("R6C",'Mapa final'!#REF!),"")</f>
        <v>#REF!</v>
      </c>
      <c r="K11" s="45" t="e">
        <f>IF(AND('Mapa final'!#REF!="Muy Alta",'Mapa final'!#REF!="Leve"),CONCATENATE("R6C",'Mapa final'!#REF!),"")</f>
        <v>#REF!</v>
      </c>
      <c r="L11" s="45" t="e">
        <f>IF(AND('Mapa final'!#REF!="Muy Alta",'Mapa final'!#REF!="Leve"),CONCATENATE("R6C",'Mapa final'!#REF!),"")</f>
        <v>#REF!</v>
      </c>
      <c r="M11" s="45" t="e">
        <f>IF(AND('Mapa final'!#REF!="Muy Alta",'Mapa final'!#REF!="Leve"),CONCATENATE("R6C",'Mapa final'!#REF!),"")</f>
        <v>#REF!</v>
      </c>
      <c r="N11" s="45" t="e">
        <f>IF(AND('Mapa final'!#REF!="Muy Alta",'Mapa final'!#REF!="Leve"),CONCATENATE("R6C",'Mapa final'!#REF!),"")</f>
        <v>#REF!</v>
      </c>
      <c r="O11" s="46" t="e">
        <f>IF(AND('Mapa final'!#REF!="Muy Alta",'Mapa final'!#REF!="Leve"),CONCATENATE("R6C",'Mapa final'!#REF!),"")</f>
        <v>#REF!</v>
      </c>
      <c r="P11" s="44" t="e">
        <f>IF(AND('Mapa final'!#REF!="Muy Alta",'Mapa final'!#REF!="Menor"),CONCATENATE("R6C",'Mapa final'!#REF!),"")</f>
        <v>#REF!</v>
      </c>
      <c r="Q11" s="45" t="e">
        <f>IF(AND('Mapa final'!#REF!="Muy Alta",'Mapa final'!#REF!="Menor"),CONCATENATE("R6C",'Mapa final'!#REF!),"")</f>
        <v>#REF!</v>
      </c>
      <c r="R11" s="45" t="e">
        <f>IF(AND('Mapa final'!#REF!="Muy Alta",'Mapa final'!#REF!="Menor"),CONCATENATE("R6C",'Mapa final'!#REF!),"")</f>
        <v>#REF!</v>
      </c>
      <c r="S11" s="45" t="e">
        <f>IF(AND('Mapa final'!#REF!="Muy Alta",'Mapa final'!#REF!="Menor"),CONCATENATE("R6C",'Mapa final'!#REF!),"")</f>
        <v>#REF!</v>
      </c>
      <c r="T11" s="45" t="e">
        <f>IF(AND('Mapa final'!#REF!="Muy Alta",'Mapa final'!#REF!="Menor"),CONCATENATE("R6C",'Mapa final'!#REF!),"")</f>
        <v>#REF!</v>
      </c>
      <c r="U11" s="46" t="e">
        <f>IF(AND('Mapa final'!#REF!="Muy Alta",'Mapa final'!#REF!="Menor"),CONCATENATE("R6C",'Mapa final'!#REF!),"")</f>
        <v>#REF!</v>
      </c>
      <c r="V11" s="44" t="e">
        <f>IF(AND('Mapa final'!#REF!="Muy Alta",'Mapa final'!#REF!="Moderado"),CONCATENATE("R6C",'Mapa final'!#REF!),"")</f>
        <v>#REF!</v>
      </c>
      <c r="W11" s="45" t="e">
        <f>IF(AND('Mapa final'!#REF!="Muy Alta",'Mapa final'!#REF!="Moderado"),CONCATENATE("R6C",'Mapa final'!#REF!),"")</f>
        <v>#REF!</v>
      </c>
      <c r="X11" s="45" t="e">
        <f>IF(AND('Mapa final'!#REF!="Muy Alta",'Mapa final'!#REF!="Moderado"),CONCATENATE("R6C",'Mapa final'!#REF!),"")</f>
        <v>#REF!</v>
      </c>
      <c r="Y11" s="45" t="e">
        <f>IF(AND('Mapa final'!#REF!="Muy Alta",'Mapa final'!#REF!="Moderado"),CONCATENATE("R6C",'Mapa final'!#REF!),"")</f>
        <v>#REF!</v>
      </c>
      <c r="Z11" s="45" t="e">
        <f>IF(AND('Mapa final'!#REF!="Muy Alta",'Mapa final'!#REF!="Moderado"),CONCATENATE("R6C",'Mapa final'!#REF!),"")</f>
        <v>#REF!</v>
      </c>
      <c r="AA11" s="46" t="e">
        <f>IF(AND('Mapa final'!#REF!="Muy Alta",'Mapa final'!#REF!="Moderado"),CONCATENATE("R6C",'Mapa final'!#REF!),"")</f>
        <v>#REF!</v>
      </c>
      <c r="AB11" s="44" t="e">
        <f>IF(AND('Mapa final'!#REF!="Muy Alta",'Mapa final'!#REF!="Mayor"),CONCATENATE("R6C",'Mapa final'!#REF!),"")</f>
        <v>#REF!</v>
      </c>
      <c r="AC11" s="45" t="e">
        <f>IF(AND('Mapa final'!#REF!="Muy Alta",'Mapa final'!#REF!="Mayor"),CONCATENATE("R6C",'Mapa final'!#REF!),"")</f>
        <v>#REF!</v>
      </c>
      <c r="AD11" s="45" t="e">
        <f>IF(AND('Mapa final'!#REF!="Muy Alta",'Mapa final'!#REF!="Mayor"),CONCATENATE("R6C",'Mapa final'!#REF!),"")</f>
        <v>#REF!</v>
      </c>
      <c r="AE11" s="45" t="e">
        <f>IF(AND('Mapa final'!#REF!="Muy Alta",'Mapa final'!#REF!="Mayor"),CONCATENATE("R6C",'Mapa final'!#REF!),"")</f>
        <v>#REF!</v>
      </c>
      <c r="AF11" s="45" t="e">
        <f>IF(AND('Mapa final'!#REF!="Muy Alta",'Mapa final'!#REF!="Mayor"),CONCATENATE("R6C",'Mapa final'!#REF!),"")</f>
        <v>#REF!</v>
      </c>
      <c r="AG11" s="46" t="e">
        <f>IF(AND('Mapa final'!#REF!="Muy Alta",'Mapa final'!#REF!="Mayor"),CONCATENATE("R6C",'Mapa final'!#REF!),"")</f>
        <v>#REF!</v>
      </c>
      <c r="AH11" s="47" t="e">
        <f>IF(AND('Mapa final'!#REF!="Muy Alta",'Mapa final'!#REF!="Catastrófico"),CONCATENATE("R6C",'Mapa final'!#REF!),"")</f>
        <v>#REF!</v>
      </c>
      <c r="AI11" s="48" t="e">
        <f>IF(AND('Mapa final'!#REF!="Muy Alta",'Mapa final'!#REF!="Catastrófico"),CONCATENATE("R6C",'Mapa final'!#REF!),"")</f>
        <v>#REF!</v>
      </c>
      <c r="AJ11" s="48" t="e">
        <f>IF(AND('Mapa final'!#REF!="Muy Alta",'Mapa final'!#REF!="Catastrófico"),CONCATENATE("R6C",'Mapa final'!#REF!),"")</f>
        <v>#REF!</v>
      </c>
      <c r="AK11" s="48" t="e">
        <f>IF(AND('Mapa final'!#REF!="Muy Alta",'Mapa final'!#REF!="Catastrófico"),CONCATENATE("R6C",'Mapa final'!#REF!),"")</f>
        <v>#REF!</v>
      </c>
      <c r="AL11" s="48" t="e">
        <f>IF(AND('Mapa final'!#REF!="Muy Alta",'Mapa final'!#REF!="Catastrófico"),CONCATENATE("R6C",'Mapa final'!#REF!),"")</f>
        <v>#REF!</v>
      </c>
      <c r="AM11" s="49" t="e">
        <f>IF(AND('Mapa final'!#REF!="Muy Alta",'Mapa final'!#REF!="Catastrófico"),CONCATENATE("R6C",'Mapa final'!#REF!),"")</f>
        <v>#REF!</v>
      </c>
      <c r="AN11" s="1"/>
      <c r="AO11" s="256"/>
      <c r="AP11" s="153"/>
      <c r="AQ11" s="153"/>
      <c r="AR11" s="153"/>
      <c r="AS11" s="153"/>
      <c r="AT11" s="257"/>
      <c r="AU11" s="1"/>
      <c r="AV11" s="1"/>
      <c r="AW11" s="1"/>
      <c r="AX11" s="1"/>
      <c r="AY11" s="1"/>
      <c r="AZ11" s="1"/>
      <c r="BA11" s="1"/>
      <c r="BB11" s="1"/>
      <c r="BC11" s="1"/>
      <c r="BD11" s="1"/>
      <c r="BE11" s="1"/>
      <c r="BF11" s="1"/>
      <c r="BG11" s="1"/>
      <c r="BH11" s="1"/>
      <c r="BI11" s="1"/>
    </row>
    <row r="12" spans="1:61" ht="15" customHeight="1" x14ac:dyDescent="0.2">
      <c r="A12" s="1"/>
      <c r="B12" s="273"/>
      <c r="C12" s="153"/>
      <c r="D12" s="154"/>
      <c r="E12" s="165"/>
      <c r="F12" s="153"/>
      <c r="G12" s="153"/>
      <c r="H12" s="153"/>
      <c r="I12" s="154"/>
      <c r="J12" s="44" t="e">
        <f>IF(AND('Mapa final'!#REF!="Muy Alta",'Mapa final'!#REF!="Leve"),CONCATENATE("R7C",'Mapa final'!#REF!),"")</f>
        <v>#REF!</v>
      </c>
      <c r="K12" s="45" t="e">
        <f>IF(AND('Mapa final'!#REF!="Muy Alta",'Mapa final'!#REF!="Leve"),CONCATENATE("R7C",'Mapa final'!#REF!),"")</f>
        <v>#REF!</v>
      </c>
      <c r="L12" s="45" t="e">
        <f>IF(AND('Mapa final'!#REF!="Muy Alta",'Mapa final'!#REF!="Leve"),CONCATENATE("R7C",'Mapa final'!#REF!),"")</f>
        <v>#REF!</v>
      </c>
      <c r="M12" s="45" t="e">
        <f>IF(AND('Mapa final'!#REF!="Muy Alta",'Mapa final'!#REF!="Leve"),CONCATENATE("R7C",'Mapa final'!#REF!),"")</f>
        <v>#REF!</v>
      </c>
      <c r="N12" s="45" t="e">
        <f>IF(AND('Mapa final'!#REF!="Muy Alta",'Mapa final'!#REF!="Leve"),CONCATENATE("R7C",'Mapa final'!#REF!),"")</f>
        <v>#REF!</v>
      </c>
      <c r="O12" s="46" t="e">
        <f>IF(AND('Mapa final'!#REF!="Muy Alta",'Mapa final'!#REF!="Leve"),CONCATENATE("R7C",'Mapa final'!#REF!),"")</f>
        <v>#REF!</v>
      </c>
      <c r="P12" s="44" t="e">
        <f>IF(AND('Mapa final'!#REF!="Muy Alta",'Mapa final'!#REF!="Menor"),CONCATENATE("R7C",'Mapa final'!#REF!),"")</f>
        <v>#REF!</v>
      </c>
      <c r="Q12" s="45" t="e">
        <f>IF(AND('Mapa final'!#REF!="Muy Alta",'Mapa final'!#REF!="Menor"),CONCATENATE("R7C",'Mapa final'!#REF!),"")</f>
        <v>#REF!</v>
      </c>
      <c r="R12" s="45" t="e">
        <f>IF(AND('Mapa final'!#REF!="Muy Alta",'Mapa final'!#REF!="Menor"),CONCATENATE("R7C",'Mapa final'!#REF!),"")</f>
        <v>#REF!</v>
      </c>
      <c r="S12" s="45" t="e">
        <f>IF(AND('Mapa final'!#REF!="Muy Alta",'Mapa final'!#REF!="Menor"),CONCATENATE("R7C",'Mapa final'!#REF!),"")</f>
        <v>#REF!</v>
      </c>
      <c r="T12" s="45" t="e">
        <f>IF(AND('Mapa final'!#REF!="Muy Alta",'Mapa final'!#REF!="Menor"),CONCATENATE("R7C",'Mapa final'!#REF!),"")</f>
        <v>#REF!</v>
      </c>
      <c r="U12" s="46" t="e">
        <f>IF(AND('Mapa final'!#REF!="Muy Alta",'Mapa final'!#REF!="Menor"),CONCATENATE("R7C",'Mapa final'!#REF!),"")</f>
        <v>#REF!</v>
      </c>
      <c r="V12" s="44" t="e">
        <f>IF(AND('Mapa final'!#REF!="Muy Alta",'Mapa final'!#REF!="Moderado"),CONCATENATE("R7C",'Mapa final'!#REF!),"")</f>
        <v>#REF!</v>
      </c>
      <c r="W12" s="45" t="e">
        <f>IF(AND('Mapa final'!#REF!="Muy Alta",'Mapa final'!#REF!="Moderado"),CONCATENATE("R7C",'Mapa final'!#REF!),"")</f>
        <v>#REF!</v>
      </c>
      <c r="X12" s="45" t="e">
        <f>IF(AND('Mapa final'!#REF!="Muy Alta",'Mapa final'!#REF!="Moderado"),CONCATENATE("R7C",'Mapa final'!#REF!),"")</f>
        <v>#REF!</v>
      </c>
      <c r="Y12" s="45" t="e">
        <f>IF(AND('Mapa final'!#REF!="Muy Alta",'Mapa final'!#REF!="Moderado"),CONCATENATE("R7C",'Mapa final'!#REF!),"")</f>
        <v>#REF!</v>
      </c>
      <c r="Z12" s="45" t="e">
        <f>IF(AND('Mapa final'!#REF!="Muy Alta",'Mapa final'!#REF!="Moderado"),CONCATENATE("R7C",'Mapa final'!#REF!),"")</f>
        <v>#REF!</v>
      </c>
      <c r="AA12" s="46" t="e">
        <f>IF(AND('Mapa final'!#REF!="Muy Alta",'Mapa final'!#REF!="Moderado"),CONCATENATE("R7C",'Mapa final'!#REF!),"")</f>
        <v>#REF!</v>
      </c>
      <c r="AB12" s="44" t="e">
        <f>IF(AND('Mapa final'!#REF!="Muy Alta",'Mapa final'!#REF!="Mayor"),CONCATENATE("R7C",'Mapa final'!#REF!),"")</f>
        <v>#REF!</v>
      </c>
      <c r="AC12" s="45" t="e">
        <f>IF(AND('Mapa final'!#REF!="Muy Alta",'Mapa final'!#REF!="Mayor"),CONCATENATE("R7C",'Mapa final'!#REF!),"")</f>
        <v>#REF!</v>
      </c>
      <c r="AD12" s="45" t="e">
        <f>IF(AND('Mapa final'!#REF!="Muy Alta",'Mapa final'!#REF!="Mayor"),CONCATENATE("R7C",'Mapa final'!#REF!),"")</f>
        <v>#REF!</v>
      </c>
      <c r="AE12" s="45" t="e">
        <f>IF(AND('Mapa final'!#REF!="Muy Alta",'Mapa final'!#REF!="Mayor"),CONCATENATE("R7C",'Mapa final'!#REF!),"")</f>
        <v>#REF!</v>
      </c>
      <c r="AF12" s="45" t="e">
        <f>IF(AND('Mapa final'!#REF!="Muy Alta",'Mapa final'!#REF!="Mayor"),CONCATENATE("R7C",'Mapa final'!#REF!),"")</f>
        <v>#REF!</v>
      </c>
      <c r="AG12" s="46" t="e">
        <f>IF(AND('Mapa final'!#REF!="Muy Alta",'Mapa final'!#REF!="Mayor"),CONCATENATE("R7C",'Mapa final'!#REF!),"")</f>
        <v>#REF!</v>
      </c>
      <c r="AH12" s="47" t="e">
        <f>IF(AND('Mapa final'!#REF!="Muy Alta",'Mapa final'!#REF!="Catastrófico"),CONCATENATE("R7C",'Mapa final'!#REF!),"")</f>
        <v>#REF!</v>
      </c>
      <c r="AI12" s="48" t="e">
        <f>IF(AND('Mapa final'!#REF!="Muy Alta",'Mapa final'!#REF!="Catastrófico"),CONCATENATE("R7C",'Mapa final'!#REF!),"")</f>
        <v>#REF!</v>
      </c>
      <c r="AJ12" s="48" t="e">
        <f>IF(AND('Mapa final'!#REF!="Muy Alta",'Mapa final'!#REF!="Catastrófico"),CONCATENATE("R7C",'Mapa final'!#REF!),"")</f>
        <v>#REF!</v>
      </c>
      <c r="AK12" s="48" t="e">
        <f>IF(AND('Mapa final'!#REF!="Muy Alta",'Mapa final'!#REF!="Catastrófico"),CONCATENATE("R7C",'Mapa final'!#REF!),"")</f>
        <v>#REF!</v>
      </c>
      <c r="AL12" s="48" t="e">
        <f>IF(AND('Mapa final'!#REF!="Muy Alta",'Mapa final'!#REF!="Catastrófico"),CONCATENATE("R7C",'Mapa final'!#REF!),"")</f>
        <v>#REF!</v>
      </c>
      <c r="AM12" s="49" t="e">
        <f>IF(AND('Mapa final'!#REF!="Muy Alta",'Mapa final'!#REF!="Catastrófico"),CONCATENATE("R7C",'Mapa final'!#REF!),"")</f>
        <v>#REF!</v>
      </c>
      <c r="AN12" s="1"/>
      <c r="AO12" s="256"/>
      <c r="AP12" s="153"/>
      <c r="AQ12" s="153"/>
      <c r="AR12" s="153"/>
      <c r="AS12" s="153"/>
      <c r="AT12" s="257"/>
      <c r="AU12" s="1"/>
      <c r="AV12" s="1"/>
      <c r="AW12" s="1"/>
      <c r="AX12" s="1"/>
      <c r="AY12" s="1"/>
      <c r="AZ12" s="1"/>
      <c r="BA12" s="1"/>
      <c r="BB12" s="1"/>
      <c r="BC12" s="1"/>
      <c r="BD12" s="1"/>
      <c r="BE12" s="1"/>
      <c r="BF12" s="1"/>
      <c r="BG12" s="1"/>
      <c r="BH12" s="1"/>
      <c r="BI12" s="1"/>
    </row>
    <row r="13" spans="1:61" ht="15" customHeight="1" x14ac:dyDescent="0.2">
      <c r="A13" s="1"/>
      <c r="B13" s="273"/>
      <c r="C13" s="153"/>
      <c r="D13" s="154"/>
      <c r="E13" s="165"/>
      <c r="F13" s="153"/>
      <c r="G13" s="153"/>
      <c r="H13" s="153"/>
      <c r="I13" s="154"/>
      <c r="J13" s="44" t="e">
        <f>IF(AND('Mapa final'!#REF!="Muy Alta",'Mapa final'!#REF!="Leve"),CONCATENATE("R8C",'Mapa final'!#REF!),"")</f>
        <v>#REF!</v>
      </c>
      <c r="K13" s="45" t="e">
        <f>IF(AND('Mapa final'!#REF!="Muy Alta",'Mapa final'!#REF!="Leve"),CONCATENATE("R8C",'Mapa final'!#REF!),"")</f>
        <v>#REF!</v>
      </c>
      <c r="L13" s="45" t="e">
        <f>IF(AND('Mapa final'!#REF!="Muy Alta",'Mapa final'!#REF!="Leve"),CONCATENATE("R8C",'Mapa final'!#REF!),"")</f>
        <v>#REF!</v>
      </c>
      <c r="M13" s="45" t="e">
        <f>IF(AND('Mapa final'!#REF!="Muy Alta",'Mapa final'!#REF!="Leve"),CONCATENATE("R8C",'Mapa final'!#REF!),"")</f>
        <v>#REF!</v>
      </c>
      <c r="N13" s="45" t="e">
        <f>IF(AND('Mapa final'!#REF!="Muy Alta",'Mapa final'!#REF!="Leve"),CONCATENATE("R8C",'Mapa final'!#REF!),"")</f>
        <v>#REF!</v>
      </c>
      <c r="O13" s="46" t="e">
        <f>IF(AND('Mapa final'!#REF!="Muy Alta",'Mapa final'!#REF!="Leve"),CONCATENATE("R8C",'Mapa final'!#REF!),"")</f>
        <v>#REF!</v>
      </c>
      <c r="P13" s="44" t="e">
        <f>IF(AND('Mapa final'!#REF!="Muy Alta",'Mapa final'!#REF!="Menor"),CONCATENATE("R8C",'Mapa final'!#REF!),"")</f>
        <v>#REF!</v>
      </c>
      <c r="Q13" s="45" t="e">
        <f>IF(AND('Mapa final'!#REF!="Muy Alta",'Mapa final'!#REF!="Menor"),CONCATENATE("R8C",'Mapa final'!#REF!),"")</f>
        <v>#REF!</v>
      </c>
      <c r="R13" s="45" t="e">
        <f>IF(AND('Mapa final'!#REF!="Muy Alta",'Mapa final'!#REF!="Menor"),CONCATENATE("R8C",'Mapa final'!#REF!),"")</f>
        <v>#REF!</v>
      </c>
      <c r="S13" s="45" t="e">
        <f>IF(AND('Mapa final'!#REF!="Muy Alta",'Mapa final'!#REF!="Menor"),CONCATENATE("R8C",'Mapa final'!#REF!),"")</f>
        <v>#REF!</v>
      </c>
      <c r="T13" s="45" t="e">
        <f>IF(AND('Mapa final'!#REF!="Muy Alta",'Mapa final'!#REF!="Menor"),CONCATENATE("R8C",'Mapa final'!#REF!),"")</f>
        <v>#REF!</v>
      </c>
      <c r="U13" s="46" t="e">
        <f>IF(AND('Mapa final'!#REF!="Muy Alta",'Mapa final'!#REF!="Menor"),CONCATENATE("R8C",'Mapa final'!#REF!),"")</f>
        <v>#REF!</v>
      </c>
      <c r="V13" s="44" t="e">
        <f>IF(AND('Mapa final'!#REF!="Muy Alta",'Mapa final'!#REF!="Moderado"),CONCATENATE("R8C",'Mapa final'!#REF!),"")</f>
        <v>#REF!</v>
      </c>
      <c r="W13" s="45" t="e">
        <f>IF(AND('Mapa final'!#REF!="Muy Alta",'Mapa final'!#REF!="Moderado"),CONCATENATE("R8C",'Mapa final'!#REF!),"")</f>
        <v>#REF!</v>
      </c>
      <c r="X13" s="45" t="e">
        <f>IF(AND('Mapa final'!#REF!="Muy Alta",'Mapa final'!#REF!="Moderado"),CONCATENATE("R8C",'Mapa final'!#REF!),"")</f>
        <v>#REF!</v>
      </c>
      <c r="Y13" s="45" t="e">
        <f>IF(AND('Mapa final'!#REF!="Muy Alta",'Mapa final'!#REF!="Moderado"),CONCATENATE("R8C",'Mapa final'!#REF!),"")</f>
        <v>#REF!</v>
      </c>
      <c r="Z13" s="45" t="e">
        <f>IF(AND('Mapa final'!#REF!="Muy Alta",'Mapa final'!#REF!="Moderado"),CONCATENATE("R8C",'Mapa final'!#REF!),"")</f>
        <v>#REF!</v>
      </c>
      <c r="AA13" s="46" t="e">
        <f>IF(AND('Mapa final'!#REF!="Muy Alta",'Mapa final'!#REF!="Moderado"),CONCATENATE("R8C",'Mapa final'!#REF!),"")</f>
        <v>#REF!</v>
      </c>
      <c r="AB13" s="44" t="e">
        <f>IF(AND('Mapa final'!#REF!="Muy Alta",'Mapa final'!#REF!="Mayor"),CONCATENATE("R8C",'Mapa final'!#REF!),"")</f>
        <v>#REF!</v>
      </c>
      <c r="AC13" s="45" t="e">
        <f>IF(AND('Mapa final'!#REF!="Muy Alta",'Mapa final'!#REF!="Mayor"),CONCATENATE("R8C",'Mapa final'!#REF!),"")</f>
        <v>#REF!</v>
      </c>
      <c r="AD13" s="45" t="e">
        <f>IF(AND('Mapa final'!#REF!="Muy Alta",'Mapa final'!#REF!="Mayor"),CONCATENATE("R8C",'Mapa final'!#REF!),"")</f>
        <v>#REF!</v>
      </c>
      <c r="AE13" s="45" t="e">
        <f>IF(AND('Mapa final'!#REF!="Muy Alta",'Mapa final'!#REF!="Mayor"),CONCATENATE("R8C",'Mapa final'!#REF!),"")</f>
        <v>#REF!</v>
      </c>
      <c r="AF13" s="45" t="e">
        <f>IF(AND('Mapa final'!#REF!="Muy Alta",'Mapa final'!#REF!="Mayor"),CONCATENATE("R8C",'Mapa final'!#REF!),"")</f>
        <v>#REF!</v>
      </c>
      <c r="AG13" s="46" t="e">
        <f>IF(AND('Mapa final'!#REF!="Muy Alta",'Mapa final'!#REF!="Mayor"),CONCATENATE("R8C",'Mapa final'!#REF!),"")</f>
        <v>#REF!</v>
      </c>
      <c r="AH13" s="47" t="e">
        <f>IF(AND('Mapa final'!#REF!="Muy Alta",'Mapa final'!#REF!="Catastrófico"),CONCATENATE("R8C",'Mapa final'!#REF!),"")</f>
        <v>#REF!</v>
      </c>
      <c r="AI13" s="48" t="e">
        <f>IF(AND('Mapa final'!#REF!="Muy Alta",'Mapa final'!#REF!="Catastrófico"),CONCATENATE("R8C",'Mapa final'!#REF!),"")</f>
        <v>#REF!</v>
      </c>
      <c r="AJ13" s="48" t="e">
        <f>IF(AND('Mapa final'!#REF!="Muy Alta",'Mapa final'!#REF!="Catastrófico"),CONCATENATE("R8C",'Mapa final'!#REF!),"")</f>
        <v>#REF!</v>
      </c>
      <c r="AK13" s="48" t="e">
        <f>IF(AND('Mapa final'!#REF!="Muy Alta",'Mapa final'!#REF!="Catastrófico"),CONCATENATE("R8C",'Mapa final'!#REF!),"")</f>
        <v>#REF!</v>
      </c>
      <c r="AL13" s="48" t="e">
        <f>IF(AND('Mapa final'!#REF!="Muy Alta",'Mapa final'!#REF!="Catastrófico"),CONCATENATE("R8C",'Mapa final'!#REF!),"")</f>
        <v>#REF!</v>
      </c>
      <c r="AM13" s="49" t="e">
        <f>IF(AND('Mapa final'!#REF!="Muy Alta",'Mapa final'!#REF!="Catastrófico"),CONCATENATE("R8C",'Mapa final'!#REF!),"")</f>
        <v>#REF!</v>
      </c>
      <c r="AN13" s="1"/>
      <c r="AO13" s="256"/>
      <c r="AP13" s="153"/>
      <c r="AQ13" s="153"/>
      <c r="AR13" s="153"/>
      <c r="AS13" s="153"/>
      <c r="AT13" s="257"/>
      <c r="AU13" s="1"/>
      <c r="AV13" s="1"/>
      <c r="AW13" s="1"/>
      <c r="AX13" s="1"/>
      <c r="AY13" s="1"/>
      <c r="AZ13" s="1"/>
      <c r="BA13" s="1"/>
      <c r="BB13" s="1"/>
      <c r="BC13" s="1"/>
      <c r="BD13" s="1"/>
      <c r="BE13" s="1"/>
      <c r="BF13" s="1"/>
      <c r="BG13" s="1"/>
      <c r="BH13" s="1"/>
      <c r="BI13" s="1"/>
    </row>
    <row r="14" spans="1:61" ht="15" customHeight="1" x14ac:dyDescent="0.2">
      <c r="A14" s="1"/>
      <c r="B14" s="273"/>
      <c r="C14" s="153"/>
      <c r="D14" s="154"/>
      <c r="E14" s="165"/>
      <c r="F14" s="153"/>
      <c r="G14" s="153"/>
      <c r="H14" s="153"/>
      <c r="I14" s="154"/>
      <c r="J14" s="44" t="e">
        <f>IF(AND('Mapa final'!#REF!="Muy Alta",'Mapa final'!#REF!="Leve"),CONCATENATE("R9C",'Mapa final'!#REF!),"")</f>
        <v>#REF!</v>
      </c>
      <c r="K14" s="45" t="e">
        <f>IF(AND('Mapa final'!#REF!="Muy Alta",'Mapa final'!#REF!="Leve"),CONCATENATE("R9C",'Mapa final'!#REF!),"")</f>
        <v>#REF!</v>
      </c>
      <c r="L14" s="45" t="e">
        <f>IF(AND('Mapa final'!#REF!="Muy Alta",'Mapa final'!#REF!="Leve"),CONCATENATE("R9C",'Mapa final'!#REF!),"")</f>
        <v>#REF!</v>
      </c>
      <c r="M14" s="45" t="e">
        <f>IF(AND('Mapa final'!#REF!="Muy Alta",'Mapa final'!#REF!="Leve"),CONCATENATE("R9C",'Mapa final'!#REF!),"")</f>
        <v>#REF!</v>
      </c>
      <c r="N14" s="45" t="e">
        <f>IF(AND('Mapa final'!#REF!="Muy Alta",'Mapa final'!#REF!="Leve"),CONCATENATE("R9C",'Mapa final'!#REF!),"")</f>
        <v>#REF!</v>
      </c>
      <c r="O14" s="46" t="e">
        <f>IF(AND('Mapa final'!#REF!="Muy Alta",'Mapa final'!#REF!="Leve"),CONCATENATE("R9C",'Mapa final'!#REF!),"")</f>
        <v>#REF!</v>
      </c>
      <c r="P14" s="44" t="e">
        <f>IF(AND('Mapa final'!#REF!="Muy Alta",'Mapa final'!#REF!="Menor"),CONCATENATE("R9C",'Mapa final'!#REF!),"")</f>
        <v>#REF!</v>
      </c>
      <c r="Q14" s="45" t="e">
        <f>IF(AND('Mapa final'!#REF!="Muy Alta",'Mapa final'!#REF!="Menor"),CONCATENATE("R9C",'Mapa final'!#REF!),"")</f>
        <v>#REF!</v>
      </c>
      <c r="R14" s="45" t="e">
        <f>IF(AND('Mapa final'!#REF!="Muy Alta",'Mapa final'!#REF!="Menor"),CONCATENATE("R9C",'Mapa final'!#REF!),"")</f>
        <v>#REF!</v>
      </c>
      <c r="S14" s="45" t="e">
        <f>IF(AND('Mapa final'!#REF!="Muy Alta",'Mapa final'!#REF!="Menor"),CONCATENATE("R9C",'Mapa final'!#REF!),"")</f>
        <v>#REF!</v>
      </c>
      <c r="T14" s="45" t="e">
        <f>IF(AND('Mapa final'!#REF!="Muy Alta",'Mapa final'!#REF!="Menor"),CONCATENATE("R9C",'Mapa final'!#REF!),"")</f>
        <v>#REF!</v>
      </c>
      <c r="U14" s="46" t="e">
        <f>IF(AND('Mapa final'!#REF!="Muy Alta",'Mapa final'!#REF!="Menor"),CONCATENATE("R9C",'Mapa final'!#REF!),"")</f>
        <v>#REF!</v>
      </c>
      <c r="V14" s="44" t="e">
        <f>IF(AND('Mapa final'!#REF!="Muy Alta",'Mapa final'!#REF!="Moderado"),CONCATENATE("R9C",'Mapa final'!#REF!),"")</f>
        <v>#REF!</v>
      </c>
      <c r="W14" s="45" t="e">
        <f>IF(AND('Mapa final'!#REF!="Muy Alta",'Mapa final'!#REF!="Moderado"),CONCATENATE("R9C",'Mapa final'!#REF!),"")</f>
        <v>#REF!</v>
      </c>
      <c r="X14" s="45" t="e">
        <f>IF(AND('Mapa final'!#REF!="Muy Alta",'Mapa final'!#REF!="Moderado"),CONCATENATE("R9C",'Mapa final'!#REF!),"")</f>
        <v>#REF!</v>
      </c>
      <c r="Y14" s="45" t="e">
        <f>IF(AND('Mapa final'!#REF!="Muy Alta",'Mapa final'!#REF!="Moderado"),CONCATENATE("R9C",'Mapa final'!#REF!),"")</f>
        <v>#REF!</v>
      </c>
      <c r="Z14" s="45" t="e">
        <f>IF(AND('Mapa final'!#REF!="Muy Alta",'Mapa final'!#REF!="Moderado"),CONCATENATE("R9C",'Mapa final'!#REF!),"")</f>
        <v>#REF!</v>
      </c>
      <c r="AA14" s="46" t="e">
        <f>IF(AND('Mapa final'!#REF!="Muy Alta",'Mapa final'!#REF!="Moderado"),CONCATENATE("R9C",'Mapa final'!#REF!),"")</f>
        <v>#REF!</v>
      </c>
      <c r="AB14" s="44" t="e">
        <f>IF(AND('Mapa final'!#REF!="Muy Alta",'Mapa final'!#REF!="Mayor"),CONCATENATE("R9C",'Mapa final'!#REF!),"")</f>
        <v>#REF!</v>
      </c>
      <c r="AC14" s="45" t="e">
        <f>IF(AND('Mapa final'!#REF!="Muy Alta",'Mapa final'!#REF!="Mayor"),CONCATENATE("R9C",'Mapa final'!#REF!),"")</f>
        <v>#REF!</v>
      </c>
      <c r="AD14" s="45" t="e">
        <f>IF(AND('Mapa final'!#REF!="Muy Alta",'Mapa final'!#REF!="Mayor"),CONCATENATE("R9C",'Mapa final'!#REF!),"")</f>
        <v>#REF!</v>
      </c>
      <c r="AE14" s="45" t="e">
        <f>IF(AND('Mapa final'!#REF!="Muy Alta",'Mapa final'!#REF!="Mayor"),CONCATENATE("R9C",'Mapa final'!#REF!),"")</f>
        <v>#REF!</v>
      </c>
      <c r="AF14" s="45" t="e">
        <f>IF(AND('Mapa final'!#REF!="Muy Alta",'Mapa final'!#REF!="Mayor"),CONCATENATE("R9C",'Mapa final'!#REF!),"")</f>
        <v>#REF!</v>
      </c>
      <c r="AG14" s="46" t="e">
        <f>IF(AND('Mapa final'!#REF!="Muy Alta",'Mapa final'!#REF!="Mayor"),CONCATENATE("R9C",'Mapa final'!#REF!),"")</f>
        <v>#REF!</v>
      </c>
      <c r="AH14" s="47" t="e">
        <f>IF(AND('Mapa final'!#REF!="Muy Alta",'Mapa final'!#REF!="Catastrófico"),CONCATENATE("R9C",'Mapa final'!#REF!),"")</f>
        <v>#REF!</v>
      </c>
      <c r="AI14" s="48" t="e">
        <f>IF(AND('Mapa final'!#REF!="Muy Alta",'Mapa final'!#REF!="Catastrófico"),CONCATENATE("R9C",'Mapa final'!#REF!),"")</f>
        <v>#REF!</v>
      </c>
      <c r="AJ14" s="48" t="e">
        <f>IF(AND('Mapa final'!#REF!="Muy Alta",'Mapa final'!#REF!="Catastrófico"),CONCATENATE("R9C",'Mapa final'!#REF!),"")</f>
        <v>#REF!</v>
      </c>
      <c r="AK14" s="48" t="e">
        <f>IF(AND('Mapa final'!#REF!="Muy Alta",'Mapa final'!#REF!="Catastrófico"),CONCATENATE("R9C",'Mapa final'!#REF!),"")</f>
        <v>#REF!</v>
      </c>
      <c r="AL14" s="48" t="e">
        <f>IF(AND('Mapa final'!#REF!="Muy Alta",'Mapa final'!#REF!="Catastrófico"),CONCATENATE("R9C",'Mapa final'!#REF!),"")</f>
        <v>#REF!</v>
      </c>
      <c r="AM14" s="49" t="e">
        <f>IF(AND('Mapa final'!#REF!="Muy Alta",'Mapa final'!#REF!="Catastrófico"),CONCATENATE("R9C",'Mapa final'!#REF!),"")</f>
        <v>#REF!</v>
      </c>
      <c r="AN14" s="1"/>
      <c r="AO14" s="256"/>
      <c r="AP14" s="153"/>
      <c r="AQ14" s="153"/>
      <c r="AR14" s="153"/>
      <c r="AS14" s="153"/>
      <c r="AT14" s="257"/>
      <c r="AU14" s="1"/>
      <c r="AV14" s="1"/>
      <c r="AW14" s="1"/>
      <c r="AX14" s="1"/>
      <c r="AY14" s="1"/>
      <c r="AZ14" s="1"/>
      <c r="BA14" s="1"/>
      <c r="BB14" s="1"/>
      <c r="BC14" s="1"/>
      <c r="BD14" s="1"/>
      <c r="BE14" s="1"/>
      <c r="BF14" s="1"/>
      <c r="BG14" s="1"/>
      <c r="BH14" s="1"/>
      <c r="BI14" s="1"/>
    </row>
    <row r="15" spans="1:61" ht="15.75" customHeight="1" x14ac:dyDescent="0.2">
      <c r="A15" s="1"/>
      <c r="B15" s="273"/>
      <c r="C15" s="153"/>
      <c r="D15" s="154"/>
      <c r="E15" s="242"/>
      <c r="F15" s="266"/>
      <c r="G15" s="266"/>
      <c r="H15" s="266"/>
      <c r="I15" s="245"/>
      <c r="J15" s="50" t="e">
        <f>IF(AND('Mapa final'!#REF!="Muy Alta",'Mapa final'!#REF!="Leve"),CONCATENATE("R10C",'Mapa final'!#REF!),"")</f>
        <v>#REF!</v>
      </c>
      <c r="K15" s="51" t="e">
        <f>IF(AND('Mapa final'!#REF!="Muy Alta",'Mapa final'!#REF!="Leve"),CONCATENATE("R10C",'Mapa final'!#REF!),"")</f>
        <v>#REF!</v>
      </c>
      <c r="L15" s="51" t="e">
        <f>IF(AND('Mapa final'!#REF!="Muy Alta",'Mapa final'!#REF!="Leve"),CONCATENATE("R10C",'Mapa final'!#REF!),"")</f>
        <v>#REF!</v>
      </c>
      <c r="M15" s="51" t="e">
        <f>IF(AND('Mapa final'!#REF!="Muy Alta",'Mapa final'!#REF!="Leve"),CONCATENATE("R10C",'Mapa final'!#REF!),"")</f>
        <v>#REF!</v>
      </c>
      <c r="N15" s="51" t="e">
        <f>IF(AND('Mapa final'!#REF!="Muy Alta",'Mapa final'!#REF!="Leve"),CONCATENATE("R10C",'Mapa final'!#REF!),"")</f>
        <v>#REF!</v>
      </c>
      <c r="O15" s="52" t="e">
        <f>IF(AND('Mapa final'!#REF!="Muy Alta",'Mapa final'!#REF!="Leve"),CONCATENATE("R10C",'Mapa final'!#REF!),"")</f>
        <v>#REF!</v>
      </c>
      <c r="P15" s="44" t="e">
        <f>IF(AND('Mapa final'!#REF!="Muy Alta",'Mapa final'!#REF!="Menor"),CONCATENATE("R10C",'Mapa final'!#REF!),"")</f>
        <v>#REF!</v>
      </c>
      <c r="Q15" s="45" t="e">
        <f>IF(AND('Mapa final'!#REF!="Muy Alta",'Mapa final'!#REF!="Menor"),CONCATENATE("R10C",'Mapa final'!#REF!),"")</f>
        <v>#REF!</v>
      </c>
      <c r="R15" s="45" t="e">
        <f>IF(AND('Mapa final'!#REF!="Muy Alta",'Mapa final'!#REF!="Menor"),CONCATENATE("R10C",'Mapa final'!#REF!),"")</f>
        <v>#REF!</v>
      </c>
      <c r="S15" s="45" t="e">
        <f>IF(AND('Mapa final'!#REF!="Muy Alta",'Mapa final'!#REF!="Menor"),CONCATENATE("R10C",'Mapa final'!#REF!),"")</f>
        <v>#REF!</v>
      </c>
      <c r="T15" s="45" t="e">
        <f>IF(AND('Mapa final'!#REF!="Muy Alta",'Mapa final'!#REF!="Menor"),CONCATENATE("R10C",'Mapa final'!#REF!),"")</f>
        <v>#REF!</v>
      </c>
      <c r="U15" s="46" t="e">
        <f>IF(AND('Mapa final'!#REF!="Muy Alta",'Mapa final'!#REF!="Menor"),CONCATENATE("R10C",'Mapa final'!#REF!),"")</f>
        <v>#REF!</v>
      </c>
      <c r="V15" s="50" t="e">
        <f>IF(AND('Mapa final'!#REF!="Muy Alta",'Mapa final'!#REF!="Moderado"),CONCATENATE("R10C",'Mapa final'!#REF!),"")</f>
        <v>#REF!</v>
      </c>
      <c r="W15" s="51" t="e">
        <f>IF(AND('Mapa final'!#REF!="Muy Alta",'Mapa final'!#REF!="Moderado"),CONCATENATE("R10C",'Mapa final'!#REF!),"")</f>
        <v>#REF!</v>
      </c>
      <c r="X15" s="51" t="e">
        <f>IF(AND('Mapa final'!#REF!="Muy Alta",'Mapa final'!#REF!="Moderado"),CONCATENATE("R10C",'Mapa final'!#REF!),"")</f>
        <v>#REF!</v>
      </c>
      <c r="Y15" s="51" t="e">
        <f>IF(AND('Mapa final'!#REF!="Muy Alta",'Mapa final'!#REF!="Moderado"),CONCATENATE("R10C",'Mapa final'!#REF!),"")</f>
        <v>#REF!</v>
      </c>
      <c r="Z15" s="51" t="e">
        <f>IF(AND('Mapa final'!#REF!="Muy Alta",'Mapa final'!#REF!="Moderado"),CONCATENATE("R10C",'Mapa final'!#REF!),"")</f>
        <v>#REF!</v>
      </c>
      <c r="AA15" s="52" t="e">
        <f>IF(AND('Mapa final'!#REF!="Muy Alta",'Mapa final'!#REF!="Moderado"),CONCATENATE("R10C",'Mapa final'!#REF!),"")</f>
        <v>#REF!</v>
      </c>
      <c r="AB15" s="44" t="e">
        <f>IF(AND('Mapa final'!#REF!="Muy Alta",'Mapa final'!#REF!="Mayor"),CONCATENATE("R10C",'Mapa final'!#REF!),"")</f>
        <v>#REF!</v>
      </c>
      <c r="AC15" s="45" t="e">
        <f>IF(AND('Mapa final'!#REF!="Muy Alta",'Mapa final'!#REF!="Mayor"),CONCATENATE("R10C",'Mapa final'!#REF!),"")</f>
        <v>#REF!</v>
      </c>
      <c r="AD15" s="45" t="e">
        <f>IF(AND('Mapa final'!#REF!="Muy Alta",'Mapa final'!#REF!="Mayor"),CONCATENATE("R10C",'Mapa final'!#REF!),"")</f>
        <v>#REF!</v>
      </c>
      <c r="AE15" s="45" t="e">
        <f>IF(AND('Mapa final'!#REF!="Muy Alta",'Mapa final'!#REF!="Mayor"),CONCATENATE("R10C",'Mapa final'!#REF!),"")</f>
        <v>#REF!</v>
      </c>
      <c r="AF15" s="45" t="e">
        <f>IF(AND('Mapa final'!#REF!="Muy Alta",'Mapa final'!#REF!="Mayor"),CONCATENATE("R10C",'Mapa final'!#REF!),"")</f>
        <v>#REF!</v>
      </c>
      <c r="AG15" s="46" t="e">
        <f>IF(AND('Mapa final'!#REF!="Muy Alta",'Mapa final'!#REF!="Mayor"),CONCATENATE("R10C",'Mapa final'!#REF!),"")</f>
        <v>#REF!</v>
      </c>
      <c r="AH15" s="53" t="e">
        <f>IF(AND('Mapa final'!#REF!="Muy Alta",'Mapa final'!#REF!="Catastrófico"),CONCATENATE("R10C",'Mapa final'!#REF!),"")</f>
        <v>#REF!</v>
      </c>
      <c r="AI15" s="54" t="e">
        <f>IF(AND('Mapa final'!#REF!="Muy Alta",'Mapa final'!#REF!="Catastrófico"),CONCATENATE("R10C",'Mapa final'!#REF!),"")</f>
        <v>#REF!</v>
      </c>
      <c r="AJ15" s="54" t="e">
        <f>IF(AND('Mapa final'!#REF!="Muy Alta",'Mapa final'!#REF!="Catastrófico"),CONCATENATE("R10C",'Mapa final'!#REF!),"")</f>
        <v>#REF!</v>
      </c>
      <c r="AK15" s="54" t="e">
        <f>IF(AND('Mapa final'!#REF!="Muy Alta",'Mapa final'!#REF!="Catastrófico"),CONCATENATE("R10C",'Mapa final'!#REF!),"")</f>
        <v>#REF!</v>
      </c>
      <c r="AL15" s="54" t="e">
        <f>IF(AND('Mapa final'!#REF!="Muy Alta",'Mapa final'!#REF!="Catastrófico"),CONCATENATE("R10C",'Mapa final'!#REF!),"")</f>
        <v>#REF!</v>
      </c>
      <c r="AM15" s="55" t="e">
        <f>IF(AND('Mapa final'!#REF!="Muy Alta",'Mapa final'!#REF!="Catastrófico"),CONCATENATE("R10C",'Mapa final'!#REF!),"")</f>
        <v>#REF!</v>
      </c>
      <c r="AN15" s="1"/>
      <c r="AO15" s="258"/>
      <c r="AP15" s="259"/>
      <c r="AQ15" s="259"/>
      <c r="AR15" s="259"/>
      <c r="AS15" s="259"/>
      <c r="AT15" s="260"/>
      <c r="AU15" s="1"/>
      <c r="AV15" s="1"/>
      <c r="AW15" s="1"/>
      <c r="AX15" s="1"/>
      <c r="AY15" s="1"/>
      <c r="AZ15" s="1"/>
      <c r="BA15" s="1"/>
      <c r="BB15" s="1"/>
      <c r="BC15" s="1"/>
      <c r="BD15" s="1"/>
      <c r="BE15" s="1"/>
      <c r="BF15" s="1"/>
      <c r="BG15" s="1"/>
      <c r="BH15" s="1"/>
      <c r="BI15" s="1"/>
    </row>
    <row r="16" spans="1:61" ht="15" customHeight="1" x14ac:dyDescent="0.2">
      <c r="A16" s="1"/>
      <c r="B16" s="273"/>
      <c r="C16" s="153"/>
      <c r="D16" s="154"/>
      <c r="E16" s="281" t="s">
        <v>91</v>
      </c>
      <c r="F16" s="265"/>
      <c r="G16" s="265"/>
      <c r="H16" s="265"/>
      <c r="I16" s="265"/>
      <c r="J16" s="56" t="str">
        <f ca="1">IF(AND('Mapa final'!$AY$7="Alta",'Mapa final'!$BA$7="Leve"),CONCATENATE("R1C",'Mapa final'!$AL$7),"")</f>
        <v/>
      </c>
      <c r="K16" s="57" t="str">
        <f ca="1">IF(AND('Mapa final'!$AY$8="Alta",'Mapa final'!$BA$8="Leve"),CONCATENATE("R1C",'Mapa final'!$AL$8),"")</f>
        <v/>
      </c>
      <c r="L16" s="57" t="str">
        <f ca="1">IF(AND('Mapa final'!$AY$9="Alta",'Mapa final'!$BA$9="Leve"),CONCATENATE("R1C",'Mapa final'!$AL$9),"")</f>
        <v/>
      </c>
      <c r="M16" s="57" t="str">
        <f ca="1">IF(AND('Mapa final'!$AY$10="Alta",'Mapa final'!$BA$10="Leve"),CONCATENATE("R1C",'Mapa final'!$AL$10),"")</f>
        <v/>
      </c>
      <c r="N16" s="57" t="str">
        <f ca="1">IF(AND('Mapa final'!$AY$11="Alta",'Mapa final'!$BA$11="Leve"),CONCATENATE("R1C",'Mapa final'!$AL$11),"")</f>
        <v/>
      </c>
      <c r="O16" s="58" t="e">
        <f>IF(AND('Mapa final'!#REF!="Alta",'Mapa final'!#REF!="Leve"),CONCATENATE("R1C",'Mapa final'!#REF!),"")</f>
        <v>#REF!</v>
      </c>
      <c r="P16" s="56" t="str">
        <f ca="1">IF(AND('Mapa final'!$AY$7="Alta",'Mapa final'!$BA$7="Menor"),CONCATENATE("R1C",'Mapa final'!$AL$7),"")</f>
        <v/>
      </c>
      <c r="Q16" s="57" t="str">
        <f ca="1">IF(AND('Mapa final'!$AY$8="Alta",'Mapa final'!$BA$8="Menor"),CONCATENATE("R1C",'Mapa final'!$AL$8),"")</f>
        <v/>
      </c>
      <c r="R16" s="57" t="str">
        <f ca="1">IF(AND('Mapa final'!$AY$9="Alta",'Mapa final'!$BA$9="Menor"),CONCATENATE("R1C",'Mapa final'!$AL$9),"")</f>
        <v/>
      </c>
      <c r="S16" s="57" t="str">
        <f ca="1">IF(AND('Mapa final'!$AY$10="Alta",'Mapa final'!$BA$10="Menor"),CONCATENATE("R1C",'Mapa final'!$AL$10),"")</f>
        <v/>
      </c>
      <c r="T16" s="57" t="str">
        <f ca="1">IF(AND('Mapa final'!$AY$11="Alta",'Mapa final'!$BA$11="Menor"),CONCATENATE("R1C",'Mapa final'!$AL$11),"")</f>
        <v/>
      </c>
      <c r="U16" s="58" t="e">
        <f>IF(AND('Mapa final'!#REF!="Alta",'Mapa final'!#REF!="Menor"),CONCATENATE("R1C",'Mapa final'!#REF!),"")</f>
        <v>#REF!</v>
      </c>
      <c r="V16" s="38" t="str">
        <f ca="1">IF(AND('Mapa final'!$AY$7="Alta",'Mapa final'!$BA$7="Moderado"),CONCATENATE("R1C",'Mapa final'!$AL$7),"")</f>
        <v/>
      </c>
      <c r="W16" s="39" t="str">
        <f ca="1">IF(AND('Mapa final'!$AY$8="Alta",'Mapa final'!$BA$8="Moderado"),CONCATENATE("R1C",'Mapa final'!$AL$8),"")</f>
        <v/>
      </c>
      <c r="X16" s="39" t="str">
        <f ca="1">IF(AND('Mapa final'!$AY$9="Alta",'Mapa final'!$BA$9="Moderado"),CONCATENATE("R1C",'Mapa final'!$AL$9),"")</f>
        <v/>
      </c>
      <c r="Y16" s="39" t="str">
        <f ca="1">IF(AND('Mapa final'!$AY$10="Alta",'Mapa final'!$BA$10="Moderado"),CONCATENATE("R1C",'Mapa final'!$AL$10),"")</f>
        <v/>
      </c>
      <c r="Z16" s="39" t="str">
        <f ca="1">IF(AND('Mapa final'!$AY$11="Alta",'Mapa final'!$BA$11="Moderado"),CONCATENATE("R1C",'Mapa final'!$AL$11),"")</f>
        <v/>
      </c>
      <c r="AA16" s="40" t="e">
        <f>IF(AND('Mapa final'!#REF!="Alta",'Mapa final'!#REF!="Moderado"),CONCATENATE("R1C",'Mapa final'!#REF!),"")</f>
        <v>#REF!</v>
      </c>
      <c r="AB16" s="38" t="str">
        <f ca="1">IF(AND('Mapa final'!$AY$7="Alta",'Mapa final'!$BA$7="Mayor"),CONCATENATE("R1C",'Mapa final'!$AL$7),"")</f>
        <v/>
      </c>
      <c r="AC16" s="39" t="str">
        <f ca="1">IF(AND('Mapa final'!$AY$8="Alta",'Mapa final'!$BA$8="Mayor"),CONCATENATE("R1C",'Mapa final'!$AL$8),"")</f>
        <v/>
      </c>
      <c r="AD16" s="39" t="str">
        <f ca="1">IF(AND('Mapa final'!$AY$9="Alta",'Mapa final'!$BA$9="Mayor"),CONCATENATE("R1C",'Mapa final'!$AL$9),"")</f>
        <v/>
      </c>
      <c r="AE16" s="39" t="str">
        <f ca="1">IF(AND('Mapa final'!$AY$10="Alta",'Mapa final'!$BA$10="Mayor"),CONCATENATE("R1C",'Mapa final'!$AL$10),"")</f>
        <v/>
      </c>
      <c r="AF16" s="39" t="str">
        <f ca="1">IF(AND('Mapa final'!$AY$11="Alta",'Mapa final'!$BA$11="Mayor"),CONCATENATE("R1C",'Mapa final'!$AL$11),"")</f>
        <v/>
      </c>
      <c r="AG16" s="40" t="e">
        <f>IF(AND('Mapa final'!#REF!="Alta",'Mapa final'!#REF!="Mayor"),CONCATENATE("R1C",'Mapa final'!#REF!),"")</f>
        <v>#REF!</v>
      </c>
      <c r="AH16" s="41" t="str">
        <f ca="1">IF(AND('Mapa final'!$AY$7="Alta",'Mapa final'!$BA$7="Catastrófico"),CONCATENATE("R1C",'Mapa final'!$AL$7),"")</f>
        <v/>
      </c>
      <c r="AI16" s="42" t="str">
        <f ca="1">IF(AND('Mapa final'!$AY$8="Alta",'Mapa final'!$BA$8="Catastrófico"),CONCATENATE("R1C",'Mapa final'!$AL$8),"")</f>
        <v/>
      </c>
      <c r="AJ16" s="42" t="str">
        <f ca="1">IF(AND('Mapa final'!$AY$9="Alta",'Mapa final'!$BA$9="Catastrófico"),CONCATENATE("R1C",'Mapa final'!$AL$9),"")</f>
        <v/>
      </c>
      <c r="AK16" s="42" t="str">
        <f ca="1">IF(AND('Mapa final'!$AY$10="Alta",'Mapa final'!$BA$10="Catastrófico"),CONCATENATE("R1C",'Mapa final'!$AL$10),"")</f>
        <v/>
      </c>
      <c r="AL16" s="42" t="str">
        <f ca="1">IF(AND('Mapa final'!$AY$11="Alta",'Mapa final'!$BA$11="Catastrófico"),CONCATENATE("R1C",'Mapa final'!$AL$11),"")</f>
        <v/>
      </c>
      <c r="AM16" s="43" t="e">
        <f>IF(AND('Mapa final'!#REF!="Alta",'Mapa final'!#REF!="Catastrófico"),CONCATENATE("R1C",'Mapa final'!#REF!),"")</f>
        <v>#REF!</v>
      </c>
      <c r="AN16" s="1"/>
      <c r="AO16" s="277" t="s">
        <v>92</v>
      </c>
      <c r="AP16" s="254"/>
      <c r="AQ16" s="254"/>
      <c r="AR16" s="254"/>
      <c r="AS16" s="254"/>
      <c r="AT16" s="255"/>
      <c r="AU16" s="1"/>
      <c r="AV16" s="1"/>
      <c r="AW16" s="1"/>
      <c r="AX16" s="1"/>
      <c r="AY16" s="1"/>
      <c r="AZ16" s="1"/>
      <c r="BA16" s="1"/>
      <c r="BB16" s="1"/>
      <c r="BC16" s="1"/>
      <c r="BD16" s="1"/>
      <c r="BE16" s="1"/>
      <c r="BF16" s="1"/>
      <c r="BG16" s="1"/>
      <c r="BH16" s="1"/>
      <c r="BI16" s="1"/>
    </row>
    <row r="17" spans="1:61" ht="15" customHeight="1" x14ac:dyDescent="0.2">
      <c r="A17" s="1"/>
      <c r="B17" s="273"/>
      <c r="C17" s="153"/>
      <c r="D17" s="154"/>
      <c r="E17" s="165"/>
      <c r="F17" s="153"/>
      <c r="G17" s="153"/>
      <c r="H17" s="153"/>
      <c r="I17" s="153"/>
      <c r="J17" s="59" t="e">
        <f>IF(AND('Mapa final'!#REF!="Alta",'Mapa final'!#REF!="Leve"),CONCATENATE("R2C",'Mapa final'!#REF!),"")</f>
        <v>#REF!</v>
      </c>
      <c r="K17" s="60" t="e">
        <f>IF(AND('Mapa final'!#REF!="Alta",'Mapa final'!#REF!="Leve"),CONCATENATE("R2C",'Mapa final'!#REF!),"")</f>
        <v>#REF!</v>
      </c>
      <c r="L17" s="60" t="e">
        <f>IF(AND('Mapa final'!#REF!="Alta",'Mapa final'!#REF!="Leve"),CONCATENATE("R2C",'Mapa final'!#REF!),"")</f>
        <v>#REF!</v>
      </c>
      <c r="M17" s="60" t="e">
        <f>IF(AND('Mapa final'!#REF!="Alta",'Mapa final'!#REF!="Leve"),CONCATENATE("R2C",'Mapa final'!#REF!),"")</f>
        <v>#REF!</v>
      </c>
      <c r="N17" s="60" t="e">
        <f>IF(AND('Mapa final'!#REF!="Alta",'Mapa final'!#REF!="Leve"),CONCATENATE("R2C",'Mapa final'!#REF!),"")</f>
        <v>#REF!</v>
      </c>
      <c r="O17" s="61" t="e">
        <f>IF(AND('Mapa final'!#REF!="Alta",'Mapa final'!#REF!="Leve"),CONCATENATE("R2C",'Mapa final'!#REF!),"")</f>
        <v>#REF!</v>
      </c>
      <c r="P17" s="59" t="e">
        <f>IF(AND('Mapa final'!#REF!="Alta",'Mapa final'!#REF!="Menor"),CONCATENATE("R2C",'Mapa final'!#REF!),"")</f>
        <v>#REF!</v>
      </c>
      <c r="Q17" s="60" t="e">
        <f>IF(AND('Mapa final'!#REF!="Alta",'Mapa final'!#REF!="Menor"),CONCATENATE("R2C",'Mapa final'!#REF!),"")</f>
        <v>#REF!</v>
      </c>
      <c r="R17" s="60" t="e">
        <f>IF(AND('Mapa final'!#REF!="Alta",'Mapa final'!#REF!="Menor"),CONCATENATE("R2C",'Mapa final'!#REF!),"")</f>
        <v>#REF!</v>
      </c>
      <c r="S17" s="60" t="e">
        <f>IF(AND('Mapa final'!#REF!="Alta",'Mapa final'!#REF!="Menor"),CONCATENATE("R2C",'Mapa final'!#REF!),"")</f>
        <v>#REF!</v>
      </c>
      <c r="T17" s="60" t="e">
        <f>IF(AND('Mapa final'!#REF!="Alta",'Mapa final'!#REF!="Menor"),CONCATENATE("R2C",'Mapa final'!#REF!),"")</f>
        <v>#REF!</v>
      </c>
      <c r="U17" s="61" t="e">
        <f>IF(AND('Mapa final'!#REF!="Alta",'Mapa final'!#REF!="Menor"),CONCATENATE("R2C",'Mapa final'!#REF!),"")</f>
        <v>#REF!</v>
      </c>
      <c r="V17" s="44" t="e">
        <f>IF(AND('Mapa final'!#REF!="Alta",'Mapa final'!#REF!="Moderado"),CONCATENATE("R2C",'Mapa final'!#REF!),"")</f>
        <v>#REF!</v>
      </c>
      <c r="W17" s="45" t="e">
        <f>IF(AND('Mapa final'!#REF!="Alta",'Mapa final'!#REF!="Moderado"),CONCATENATE("R2C",'Mapa final'!#REF!),"")</f>
        <v>#REF!</v>
      </c>
      <c r="X17" s="45" t="e">
        <f>IF(AND('Mapa final'!#REF!="Alta",'Mapa final'!#REF!="Moderado"),CONCATENATE("R2C",'Mapa final'!#REF!),"")</f>
        <v>#REF!</v>
      </c>
      <c r="Y17" s="45" t="e">
        <f>IF(AND('Mapa final'!#REF!="Alta",'Mapa final'!#REF!="Moderado"),CONCATENATE("R2C",'Mapa final'!#REF!),"")</f>
        <v>#REF!</v>
      </c>
      <c r="Z17" s="45" t="e">
        <f>IF(AND('Mapa final'!#REF!="Alta",'Mapa final'!#REF!="Moderado"),CONCATENATE("R2C",'Mapa final'!#REF!),"")</f>
        <v>#REF!</v>
      </c>
      <c r="AA17" s="46" t="e">
        <f>IF(AND('Mapa final'!#REF!="Alta",'Mapa final'!#REF!="Moderado"),CONCATENATE("R2C",'Mapa final'!#REF!),"")</f>
        <v>#REF!</v>
      </c>
      <c r="AB17" s="44" t="e">
        <f>IF(AND('Mapa final'!#REF!="Alta",'Mapa final'!#REF!="Mayor"),CONCATENATE("R2C",'Mapa final'!#REF!),"")</f>
        <v>#REF!</v>
      </c>
      <c r="AC17" s="45" t="e">
        <f>IF(AND('Mapa final'!#REF!="Alta",'Mapa final'!#REF!="Mayor"),CONCATENATE("R2C",'Mapa final'!#REF!),"")</f>
        <v>#REF!</v>
      </c>
      <c r="AD17" s="45" t="e">
        <f>IF(AND('Mapa final'!#REF!="Alta",'Mapa final'!#REF!="Mayor"),CONCATENATE("R2C",'Mapa final'!#REF!),"")</f>
        <v>#REF!</v>
      </c>
      <c r="AE17" s="45" t="e">
        <f>IF(AND('Mapa final'!#REF!="Alta",'Mapa final'!#REF!="Mayor"),CONCATENATE("R2C",'Mapa final'!#REF!),"")</f>
        <v>#REF!</v>
      </c>
      <c r="AF17" s="45" t="e">
        <f>IF(AND('Mapa final'!#REF!="Alta",'Mapa final'!#REF!="Mayor"),CONCATENATE("R2C",'Mapa final'!#REF!),"")</f>
        <v>#REF!</v>
      </c>
      <c r="AG17" s="46" t="e">
        <f>IF(AND('Mapa final'!#REF!="Alta",'Mapa final'!#REF!="Mayor"),CONCATENATE("R2C",'Mapa final'!#REF!),"")</f>
        <v>#REF!</v>
      </c>
      <c r="AH17" s="47" t="e">
        <f>IF(AND('Mapa final'!#REF!="Alta",'Mapa final'!#REF!="Catastrófico"),CONCATENATE("R2C",'Mapa final'!#REF!),"")</f>
        <v>#REF!</v>
      </c>
      <c r="AI17" s="48" t="e">
        <f>IF(AND('Mapa final'!#REF!="Alta",'Mapa final'!#REF!="Catastrófico"),CONCATENATE("R2C",'Mapa final'!#REF!),"")</f>
        <v>#REF!</v>
      </c>
      <c r="AJ17" s="48" t="e">
        <f>IF(AND('Mapa final'!#REF!="Alta",'Mapa final'!#REF!="Catastrófico"),CONCATENATE("R2C",'Mapa final'!#REF!),"")</f>
        <v>#REF!</v>
      </c>
      <c r="AK17" s="48" t="e">
        <f>IF(AND('Mapa final'!#REF!="Alta",'Mapa final'!#REF!="Catastrófico"),CONCATENATE("R2C",'Mapa final'!#REF!),"")</f>
        <v>#REF!</v>
      </c>
      <c r="AL17" s="48" t="e">
        <f>IF(AND('Mapa final'!#REF!="Alta",'Mapa final'!#REF!="Catastrófico"),CONCATENATE("R2C",'Mapa final'!#REF!),"")</f>
        <v>#REF!</v>
      </c>
      <c r="AM17" s="49" t="e">
        <f>IF(AND('Mapa final'!#REF!="Alta",'Mapa final'!#REF!="Catastrófico"),CONCATENATE("R2C",'Mapa final'!#REF!),"")</f>
        <v>#REF!</v>
      </c>
      <c r="AN17" s="1"/>
      <c r="AO17" s="256"/>
      <c r="AP17" s="153"/>
      <c r="AQ17" s="153"/>
      <c r="AR17" s="153"/>
      <c r="AS17" s="153"/>
      <c r="AT17" s="257"/>
      <c r="AU17" s="1"/>
      <c r="AV17" s="1"/>
      <c r="AW17" s="1"/>
      <c r="AX17" s="1"/>
      <c r="AY17" s="1"/>
      <c r="AZ17" s="1"/>
      <c r="BA17" s="1"/>
      <c r="BB17" s="1"/>
      <c r="BC17" s="1"/>
      <c r="BD17" s="1"/>
      <c r="BE17" s="1"/>
      <c r="BF17" s="1"/>
      <c r="BG17" s="1"/>
      <c r="BH17" s="1"/>
      <c r="BI17" s="1"/>
    </row>
    <row r="18" spans="1:61" ht="15" customHeight="1" x14ac:dyDescent="0.2">
      <c r="A18" s="1"/>
      <c r="B18" s="273"/>
      <c r="C18" s="153"/>
      <c r="D18" s="154"/>
      <c r="E18" s="165"/>
      <c r="F18" s="153"/>
      <c r="G18" s="153"/>
      <c r="H18" s="153"/>
      <c r="I18" s="153"/>
      <c r="J18" s="59" t="e">
        <f>IF(AND('Mapa final'!#REF!="Alta",'Mapa final'!#REF!="Leve"),CONCATENATE("R3C",'Mapa final'!#REF!),"")</f>
        <v>#REF!</v>
      </c>
      <c r="K18" s="60" t="e">
        <f>IF(AND('Mapa final'!#REF!="Alta",'Mapa final'!#REF!="Leve"),CONCATENATE("R3C",'Mapa final'!#REF!),"")</f>
        <v>#REF!</v>
      </c>
      <c r="L18" s="60" t="e">
        <f>IF(AND('Mapa final'!#REF!="Alta",'Mapa final'!#REF!="Leve"),CONCATENATE("R3C",'Mapa final'!#REF!),"")</f>
        <v>#REF!</v>
      </c>
      <c r="M18" s="60" t="e">
        <f>IF(AND('Mapa final'!#REF!="Alta",'Mapa final'!#REF!="Leve"),CONCATENATE("R3C",'Mapa final'!#REF!),"")</f>
        <v>#REF!</v>
      </c>
      <c r="N18" s="60" t="e">
        <f>IF(AND('Mapa final'!#REF!="Alta",'Mapa final'!#REF!="Leve"),CONCATENATE("R3C",'Mapa final'!#REF!),"")</f>
        <v>#REF!</v>
      </c>
      <c r="O18" s="61" t="e">
        <f>IF(AND('Mapa final'!#REF!="Alta",'Mapa final'!#REF!="Leve"),CONCATENATE("R3C",'Mapa final'!#REF!),"")</f>
        <v>#REF!</v>
      </c>
      <c r="P18" s="59" t="e">
        <f>IF(AND('Mapa final'!#REF!="Alta",'Mapa final'!#REF!="Menor"),CONCATENATE("R3C",'Mapa final'!#REF!),"")</f>
        <v>#REF!</v>
      </c>
      <c r="Q18" s="60" t="e">
        <f>IF(AND('Mapa final'!#REF!="Alta",'Mapa final'!#REF!="Menor"),CONCATENATE("R3C",'Mapa final'!#REF!),"")</f>
        <v>#REF!</v>
      </c>
      <c r="R18" s="60" t="e">
        <f>IF(AND('Mapa final'!#REF!="Alta",'Mapa final'!#REF!="Menor"),CONCATENATE("R3C",'Mapa final'!#REF!),"")</f>
        <v>#REF!</v>
      </c>
      <c r="S18" s="60" t="e">
        <f>IF(AND('Mapa final'!#REF!="Alta",'Mapa final'!#REF!="Menor"),CONCATENATE("R3C",'Mapa final'!#REF!),"")</f>
        <v>#REF!</v>
      </c>
      <c r="T18" s="60" t="e">
        <f>IF(AND('Mapa final'!#REF!="Alta",'Mapa final'!#REF!="Menor"),CONCATENATE("R3C",'Mapa final'!#REF!),"")</f>
        <v>#REF!</v>
      </c>
      <c r="U18" s="61" t="e">
        <f>IF(AND('Mapa final'!#REF!="Alta",'Mapa final'!#REF!="Menor"),CONCATENATE("R3C",'Mapa final'!#REF!),"")</f>
        <v>#REF!</v>
      </c>
      <c r="V18" s="44" t="e">
        <f>IF(AND('Mapa final'!#REF!="Alta",'Mapa final'!#REF!="Moderado"),CONCATENATE("R3C",'Mapa final'!#REF!),"")</f>
        <v>#REF!</v>
      </c>
      <c r="W18" s="45" t="e">
        <f>IF(AND('Mapa final'!#REF!="Alta",'Mapa final'!#REF!="Moderado"),CONCATENATE("R3C",'Mapa final'!#REF!),"")</f>
        <v>#REF!</v>
      </c>
      <c r="X18" s="45" t="e">
        <f>IF(AND('Mapa final'!#REF!="Alta",'Mapa final'!#REF!="Moderado"),CONCATENATE("R3C",'Mapa final'!#REF!),"")</f>
        <v>#REF!</v>
      </c>
      <c r="Y18" s="45" t="e">
        <f>IF(AND('Mapa final'!#REF!="Alta",'Mapa final'!#REF!="Moderado"),CONCATENATE("R3C",'Mapa final'!#REF!),"")</f>
        <v>#REF!</v>
      </c>
      <c r="Z18" s="45" t="e">
        <f>IF(AND('Mapa final'!#REF!="Alta",'Mapa final'!#REF!="Moderado"),CONCATENATE("R3C",'Mapa final'!#REF!),"")</f>
        <v>#REF!</v>
      </c>
      <c r="AA18" s="46" t="e">
        <f>IF(AND('Mapa final'!#REF!="Alta",'Mapa final'!#REF!="Moderado"),CONCATENATE("R3C",'Mapa final'!#REF!),"")</f>
        <v>#REF!</v>
      </c>
      <c r="AB18" s="44" t="e">
        <f>IF(AND('Mapa final'!#REF!="Alta",'Mapa final'!#REF!="Mayor"),CONCATENATE("R3C",'Mapa final'!#REF!),"")</f>
        <v>#REF!</v>
      </c>
      <c r="AC18" s="45" t="e">
        <f>IF(AND('Mapa final'!#REF!="Alta",'Mapa final'!#REF!="Mayor"),CONCATENATE("R3C",'Mapa final'!#REF!),"")</f>
        <v>#REF!</v>
      </c>
      <c r="AD18" s="45" t="e">
        <f>IF(AND('Mapa final'!#REF!="Alta",'Mapa final'!#REF!="Mayor"),CONCATENATE("R3C",'Mapa final'!#REF!),"")</f>
        <v>#REF!</v>
      </c>
      <c r="AE18" s="45" t="e">
        <f>IF(AND('Mapa final'!#REF!="Alta",'Mapa final'!#REF!="Mayor"),CONCATENATE("R3C",'Mapa final'!#REF!),"")</f>
        <v>#REF!</v>
      </c>
      <c r="AF18" s="45" t="e">
        <f>IF(AND('Mapa final'!#REF!="Alta",'Mapa final'!#REF!="Mayor"),CONCATENATE("R3C",'Mapa final'!#REF!),"")</f>
        <v>#REF!</v>
      </c>
      <c r="AG18" s="46" t="e">
        <f>IF(AND('Mapa final'!#REF!="Alta",'Mapa final'!#REF!="Mayor"),CONCATENATE("R3C",'Mapa final'!#REF!),"")</f>
        <v>#REF!</v>
      </c>
      <c r="AH18" s="47" t="e">
        <f>IF(AND('Mapa final'!#REF!="Alta",'Mapa final'!#REF!="Catastrófico"),CONCATENATE("R3C",'Mapa final'!#REF!),"")</f>
        <v>#REF!</v>
      </c>
      <c r="AI18" s="48" t="e">
        <f>IF(AND('Mapa final'!#REF!="Alta",'Mapa final'!#REF!="Catastrófico"),CONCATENATE("R3C",'Mapa final'!#REF!),"")</f>
        <v>#REF!</v>
      </c>
      <c r="AJ18" s="48" t="e">
        <f>IF(AND('Mapa final'!#REF!="Alta",'Mapa final'!#REF!="Catastrófico"),CONCATENATE("R3C",'Mapa final'!#REF!),"")</f>
        <v>#REF!</v>
      </c>
      <c r="AK18" s="48" t="e">
        <f>IF(AND('Mapa final'!#REF!="Alta",'Mapa final'!#REF!="Catastrófico"),CONCATENATE("R3C",'Mapa final'!#REF!),"")</f>
        <v>#REF!</v>
      </c>
      <c r="AL18" s="48" t="e">
        <f>IF(AND('Mapa final'!#REF!="Alta",'Mapa final'!#REF!="Catastrófico"),CONCATENATE("R3C",'Mapa final'!#REF!),"")</f>
        <v>#REF!</v>
      </c>
      <c r="AM18" s="49" t="e">
        <f>IF(AND('Mapa final'!#REF!="Alta",'Mapa final'!#REF!="Catastrófico"),CONCATENATE("R3C",'Mapa final'!#REF!),"")</f>
        <v>#REF!</v>
      </c>
      <c r="AN18" s="1"/>
      <c r="AO18" s="256"/>
      <c r="AP18" s="153"/>
      <c r="AQ18" s="153"/>
      <c r="AR18" s="153"/>
      <c r="AS18" s="153"/>
      <c r="AT18" s="257"/>
      <c r="AU18" s="1"/>
      <c r="AV18" s="1"/>
      <c r="AW18" s="1"/>
      <c r="AX18" s="1"/>
      <c r="AY18" s="1"/>
      <c r="AZ18" s="1"/>
      <c r="BA18" s="1"/>
      <c r="BB18" s="1"/>
      <c r="BC18" s="1"/>
      <c r="BD18" s="1"/>
      <c r="BE18" s="1"/>
      <c r="BF18" s="1"/>
      <c r="BG18" s="1"/>
      <c r="BH18" s="1"/>
      <c r="BI18" s="1"/>
    </row>
    <row r="19" spans="1:61" ht="15" customHeight="1" x14ac:dyDescent="0.2">
      <c r="A19" s="1"/>
      <c r="B19" s="273"/>
      <c r="C19" s="153"/>
      <c r="D19" s="154"/>
      <c r="E19" s="165"/>
      <c r="F19" s="153"/>
      <c r="G19" s="153"/>
      <c r="H19" s="153"/>
      <c r="I19" s="153"/>
      <c r="J19" s="59" t="e">
        <f>IF(AND('Mapa final'!#REF!="Alta",'Mapa final'!#REF!="Leve"),CONCATENATE("R4C",'Mapa final'!#REF!),"")</f>
        <v>#REF!</v>
      </c>
      <c r="K19" s="60" t="e">
        <f>IF(AND('Mapa final'!#REF!="Alta",'Mapa final'!#REF!="Leve"),CONCATENATE("R4C",'Mapa final'!#REF!),"")</f>
        <v>#REF!</v>
      </c>
      <c r="L19" s="60" t="e">
        <f>IF(AND('Mapa final'!#REF!="Alta",'Mapa final'!#REF!="Leve"),CONCATENATE("R4C",'Mapa final'!#REF!),"")</f>
        <v>#REF!</v>
      </c>
      <c r="M19" s="60" t="e">
        <f>IF(AND('Mapa final'!#REF!="Alta",'Mapa final'!#REF!="Leve"),CONCATENATE("R4C",'Mapa final'!#REF!),"")</f>
        <v>#REF!</v>
      </c>
      <c r="N19" s="60" t="e">
        <f>IF(AND('Mapa final'!#REF!="Alta",'Mapa final'!#REF!="Leve"),CONCATENATE("R4C",'Mapa final'!#REF!),"")</f>
        <v>#REF!</v>
      </c>
      <c r="O19" s="61" t="e">
        <f>IF(AND('Mapa final'!#REF!="Alta",'Mapa final'!#REF!="Leve"),CONCATENATE("R4C",'Mapa final'!#REF!),"")</f>
        <v>#REF!</v>
      </c>
      <c r="P19" s="59" t="e">
        <f>IF(AND('Mapa final'!#REF!="Alta",'Mapa final'!#REF!="Menor"),CONCATENATE("R4C",'Mapa final'!#REF!),"")</f>
        <v>#REF!</v>
      </c>
      <c r="Q19" s="60" t="e">
        <f>IF(AND('Mapa final'!#REF!="Alta",'Mapa final'!#REF!="Menor"),CONCATENATE("R4C",'Mapa final'!#REF!),"")</f>
        <v>#REF!</v>
      </c>
      <c r="R19" s="60" t="e">
        <f>IF(AND('Mapa final'!#REF!="Alta",'Mapa final'!#REF!="Menor"),CONCATENATE("R4C",'Mapa final'!#REF!),"")</f>
        <v>#REF!</v>
      </c>
      <c r="S19" s="60" t="e">
        <f>IF(AND('Mapa final'!#REF!="Alta",'Mapa final'!#REF!="Menor"),CONCATENATE("R4C",'Mapa final'!#REF!),"")</f>
        <v>#REF!</v>
      </c>
      <c r="T19" s="60" t="e">
        <f>IF(AND('Mapa final'!#REF!="Alta",'Mapa final'!#REF!="Menor"),CONCATENATE("R4C",'Mapa final'!#REF!),"")</f>
        <v>#REF!</v>
      </c>
      <c r="U19" s="61" t="e">
        <f>IF(AND('Mapa final'!#REF!="Alta",'Mapa final'!#REF!="Menor"),CONCATENATE("R4C",'Mapa final'!#REF!),"")</f>
        <v>#REF!</v>
      </c>
      <c r="V19" s="44" t="e">
        <f>IF(AND('Mapa final'!#REF!="Alta",'Mapa final'!#REF!="Moderado"),CONCATENATE("R4C",'Mapa final'!#REF!),"")</f>
        <v>#REF!</v>
      </c>
      <c r="W19" s="45" t="e">
        <f>IF(AND('Mapa final'!#REF!="Alta",'Mapa final'!#REF!="Moderado"),CONCATENATE("R4C",'Mapa final'!#REF!),"")</f>
        <v>#REF!</v>
      </c>
      <c r="X19" s="45" t="e">
        <f>IF(AND('Mapa final'!#REF!="Alta",'Mapa final'!#REF!="Moderado"),CONCATENATE("R4C",'Mapa final'!#REF!),"")</f>
        <v>#REF!</v>
      </c>
      <c r="Y19" s="45" t="e">
        <f>IF(AND('Mapa final'!#REF!="Alta",'Mapa final'!#REF!="Moderado"),CONCATENATE("R4C",'Mapa final'!#REF!),"")</f>
        <v>#REF!</v>
      </c>
      <c r="Z19" s="45" t="e">
        <f>IF(AND('Mapa final'!#REF!="Alta",'Mapa final'!#REF!="Moderado"),CONCATENATE("R4C",'Mapa final'!#REF!),"")</f>
        <v>#REF!</v>
      </c>
      <c r="AA19" s="46" t="e">
        <f>IF(AND('Mapa final'!#REF!="Alta",'Mapa final'!#REF!="Moderado"),CONCATENATE("R4C",'Mapa final'!#REF!),"")</f>
        <v>#REF!</v>
      </c>
      <c r="AB19" s="44" t="e">
        <f>IF(AND('Mapa final'!#REF!="Alta",'Mapa final'!#REF!="Mayor"),CONCATENATE("R4C",'Mapa final'!#REF!),"")</f>
        <v>#REF!</v>
      </c>
      <c r="AC19" s="45" t="e">
        <f>IF(AND('Mapa final'!#REF!="Alta",'Mapa final'!#REF!="Mayor"),CONCATENATE("R4C",'Mapa final'!#REF!),"")</f>
        <v>#REF!</v>
      </c>
      <c r="AD19" s="45" t="e">
        <f>IF(AND('Mapa final'!#REF!="Alta",'Mapa final'!#REF!="Mayor"),CONCATENATE("R4C",'Mapa final'!#REF!),"")</f>
        <v>#REF!</v>
      </c>
      <c r="AE19" s="45" t="e">
        <f>IF(AND('Mapa final'!#REF!="Alta",'Mapa final'!#REF!="Mayor"),CONCATENATE("R4C",'Mapa final'!#REF!),"")</f>
        <v>#REF!</v>
      </c>
      <c r="AF19" s="45" t="e">
        <f>IF(AND('Mapa final'!#REF!="Alta",'Mapa final'!#REF!="Mayor"),CONCATENATE("R4C",'Mapa final'!#REF!),"")</f>
        <v>#REF!</v>
      </c>
      <c r="AG19" s="46" t="e">
        <f>IF(AND('Mapa final'!#REF!="Alta",'Mapa final'!#REF!="Mayor"),CONCATENATE("R4C",'Mapa final'!#REF!),"")</f>
        <v>#REF!</v>
      </c>
      <c r="AH19" s="47" t="e">
        <f>IF(AND('Mapa final'!#REF!="Alta",'Mapa final'!#REF!="Catastrófico"),CONCATENATE("R4C",'Mapa final'!#REF!),"")</f>
        <v>#REF!</v>
      </c>
      <c r="AI19" s="48" t="e">
        <f>IF(AND('Mapa final'!#REF!="Alta",'Mapa final'!#REF!="Catastrófico"),CONCATENATE("R4C",'Mapa final'!#REF!),"")</f>
        <v>#REF!</v>
      </c>
      <c r="AJ19" s="48" t="e">
        <f>IF(AND('Mapa final'!#REF!="Alta",'Mapa final'!#REF!="Catastrófico"),CONCATENATE("R4C",'Mapa final'!#REF!),"")</f>
        <v>#REF!</v>
      </c>
      <c r="AK19" s="48" t="e">
        <f>IF(AND('Mapa final'!#REF!="Alta",'Mapa final'!#REF!="Catastrófico"),CONCATENATE("R4C",'Mapa final'!#REF!),"")</f>
        <v>#REF!</v>
      </c>
      <c r="AL19" s="48" t="e">
        <f>IF(AND('Mapa final'!#REF!="Alta",'Mapa final'!#REF!="Catastrófico"),CONCATENATE("R4C",'Mapa final'!#REF!),"")</f>
        <v>#REF!</v>
      </c>
      <c r="AM19" s="49" t="e">
        <f>IF(AND('Mapa final'!#REF!="Alta",'Mapa final'!#REF!="Catastrófico"),CONCATENATE("R4C",'Mapa final'!#REF!),"")</f>
        <v>#REF!</v>
      </c>
      <c r="AN19" s="1"/>
      <c r="AO19" s="256"/>
      <c r="AP19" s="153"/>
      <c r="AQ19" s="153"/>
      <c r="AR19" s="153"/>
      <c r="AS19" s="153"/>
      <c r="AT19" s="257"/>
      <c r="AU19" s="1"/>
      <c r="AV19" s="1"/>
      <c r="AW19" s="1"/>
      <c r="AX19" s="1"/>
      <c r="AY19" s="1"/>
      <c r="AZ19" s="1"/>
      <c r="BA19" s="1"/>
      <c r="BB19" s="1"/>
      <c r="BC19" s="1"/>
      <c r="BD19" s="1"/>
      <c r="BE19" s="1"/>
      <c r="BF19" s="1"/>
      <c r="BG19" s="1"/>
      <c r="BH19" s="1"/>
      <c r="BI19" s="1"/>
    </row>
    <row r="20" spans="1:61" ht="15" customHeight="1" x14ac:dyDescent="0.2">
      <c r="A20" s="1"/>
      <c r="B20" s="273"/>
      <c r="C20" s="153"/>
      <c r="D20" s="154"/>
      <c r="E20" s="165"/>
      <c r="F20" s="153"/>
      <c r="G20" s="153"/>
      <c r="H20" s="153"/>
      <c r="I20" s="153"/>
      <c r="J20" s="59" t="e">
        <f>IF(AND('Mapa final'!#REF!="Alta",'Mapa final'!#REF!="Leve"),CONCATENATE("R5C",'Mapa final'!#REF!),"")</f>
        <v>#REF!</v>
      </c>
      <c r="K20" s="60" t="e">
        <f>IF(AND('Mapa final'!#REF!="Alta",'Mapa final'!#REF!="Leve"),CONCATENATE("R5C",'Mapa final'!#REF!),"")</f>
        <v>#REF!</v>
      </c>
      <c r="L20" s="60" t="e">
        <f>IF(AND('Mapa final'!#REF!="Alta",'Mapa final'!#REF!="Leve"),CONCATENATE("R5C",'Mapa final'!#REF!),"")</f>
        <v>#REF!</v>
      </c>
      <c r="M20" s="60" t="e">
        <f>IF(AND('Mapa final'!#REF!="Alta",'Mapa final'!#REF!="Leve"),CONCATENATE("R5C",'Mapa final'!#REF!),"")</f>
        <v>#REF!</v>
      </c>
      <c r="N20" s="60" t="e">
        <f>IF(AND('Mapa final'!#REF!="Alta",'Mapa final'!#REF!="Leve"),CONCATENATE("R5C",'Mapa final'!#REF!),"")</f>
        <v>#REF!</v>
      </c>
      <c r="O20" s="61" t="e">
        <f>IF(AND('Mapa final'!#REF!="Alta",'Mapa final'!#REF!="Leve"),CONCATENATE("R5C",'Mapa final'!#REF!),"")</f>
        <v>#REF!</v>
      </c>
      <c r="P20" s="59" t="e">
        <f>IF(AND('Mapa final'!#REF!="Alta",'Mapa final'!#REF!="Menor"),CONCATENATE("R5C",'Mapa final'!#REF!),"")</f>
        <v>#REF!</v>
      </c>
      <c r="Q20" s="60" t="e">
        <f>IF(AND('Mapa final'!#REF!="Alta",'Mapa final'!#REF!="Menor"),CONCATENATE("R5C",'Mapa final'!#REF!),"")</f>
        <v>#REF!</v>
      </c>
      <c r="R20" s="60" t="e">
        <f>IF(AND('Mapa final'!#REF!="Alta",'Mapa final'!#REF!="Menor"),CONCATENATE("R5C",'Mapa final'!#REF!),"")</f>
        <v>#REF!</v>
      </c>
      <c r="S20" s="60" t="e">
        <f>IF(AND('Mapa final'!#REF!="Alta",'Mapa final'!#REF!="Menor"),CONCATENATE("R5C",'Mapa final'!#REF!),"")</f>
        <v>#REF!</v>
      </c>
      <c r="T20" s="60" t="e">
        <f>IF(AND('Mapa final'!#REF!="Alta",'Mapa final'!#REF!="Menor"),CONCATENATE("R5C",'Mapa final'!#REF!),"")</f>
        <v>#REF!</v>
      </c>
      <c r="U20" s="61" t="e">
        <f>IF(AND('Mapa final'!#REF!="Alta",'Mapa final'!#REF!="Menor"),CONCATENATE("R5C",'Mapa final'!#REF!),"")</f>
        <v>#REF!</v>
      </c>
      <c r="V20" s="44" t="e">
        <f>IF(AND('Mapa final'!#REF!="Alta",'Mapa final'!#REF!="Moderado"),CONCATENATE("R5C",'Mapa final'!#REF!),"")</f>
        <v>#REF!</v>
      </c>
      <c r="W20" s="45" t="e">
        <f>IF(AND('Mapa final'!#REF!="Alta",'Mapa final'!#REF!="Moderado"),CONCATENATE("R5C",'Mapa final'!#REF!),"")</f>
        <v>#REF!</v>
      </c>
      <c r="X20" s="45" t="e">
        <f>IF(AND('Mapa final'!#REF!="Alta",'Mapa final'!#REF!="Moderado"),CONCATENATE("R5C",'Mapa final'!#REF!),"")</f>
        <v>#REF!</v>
      </c>
      <c r="Y20" s="45" t="e">
        <f>IF(AND('Mapa final'!#REF!="Alta",'Mapa final'!#REF!="Moderado"),CONCATENATE("R5C",'Mapa final'!#REF!),"")</f>
        <v>#REF!</v>
      </c>
      <c r="Z20" s="45" t="e">
        <f>IF(AND('Mapa final'!#REF!="Alta",'Mapa final'!#REF!="Moderado"),CONCATENATE("R5C",'Mapa final'!#REF!),"")</f>
        <v>#REF!</v>
      </c>
      <c r="AA20" s="46" t="e">
        <f>IF(AND('Mapa final'!#REF!="Alta",'Mapa final'!#REF!="Moderado"),CONCATENATE("R5C",'Mapa final'!#REF!),"")</f>
        <v>#REF!</v>
      </c>
      <c r="AB20" s="44" t="e">
        <f>IF(AND('Mapa final'!#REF!="Alta",'Mapa final'!#REF!="Mayor"),CONCATENATE("R5C",'Mapa final'!#REF!),"")</f>
        <v>#REF!</v>
      </c>
      <c r="AC20" s="45" t="e">
        <f>IF(AND('Mapa final'!#REF!="Alta",'Mapa final'!#REF!="Mayor"),CONCATENATE("R5C",'Mapa final'!#REF!),"")</f>
        <v>#REF!</v>
      </c>
      <c r="AD20" s="45" t="e">
        <f>IF(AND('Mapa final'!#REF!="Alta",'Mapa final'!#REF!="Mayor"),CONCATENATE("R5C",'Mapa final'!#REF!),"")</f>
        <v>#REF!</v>
      </c>
      <c r="AE20" s="45" t="e">
        <f>IF(AND('Mapa final'!#REF!="Alta",'Mapa final'!#REF!="Mayor"),CONCATENATE("R5C",'Mapa final'!#REF!),"")</f>
        <v>#REF!</v>
      </c>
      <c r="AF20" s="45" t="e">
        <f>IF(AND('Mapa final'!#REF!="Alta",'Mapa final'!#REF!="Mayor"),CONCATENATE("R5C",'Mapa final'!#REF!),"")</f>
        <v>#REF!</v>
      </c>
      <c r="AG20" s="46" t="e">
        <f>IF(AND('Mapa final'!#REF!="Alta",'Mapa final'!#REF!="Mayor"),CONCATENATE("R5C",'Mapa final'!#REF!),"")</f>
        <v>#REF!</v>
      </c>
      <c r="AH20" s="47" t="e">
        <f>IF(AND('Mapa final'!#REF!="Alta",'Mapa final'!#REF!="Catastrófico"),CONCATENATE("R5C",'Mapa final'!#REF!),"")</f>
        <v>#REF!</v>
      </c>
      <c r="AI20" s="48" t="e">
        <f>IF(AND('Mapa final'!#REF!="Alta",'Mapa final'!#REF!="Catastrófico"),CONCATENATE("R5C",'Mapa final'!#REF!),"")</f>
        <v>#REF!</v>
      </c>
      <c r="AJ20" s="48" t="e">
        <f>IF(AND('Mapa final'!#REF!="Alta",'Mapa final'!#REF!="Catastrófico"),CONCATENATE("R5C",'Mapa final'!#REF!),"")</f>
        <v>#REF!</v>
      </c>
      <c r="AK20" s="48" t="e">
        <f>IF(AND('Mapa final'!#REF!="Alta",'Mapa final'!#REF!="Catastrófico"),CONCATENATE("R5C",'Mapa final'!#REF!),"")</f>
        <v>#REF!</v>
      </c>
      <c r="AL20" s="48" t="e">
        <f>IF(AND('Mapa final'!#REF!="Alta",'Mapa final'!#REF!="Catastrófico"),CONCATENATE("R5C",'Mapa final'!#REF!),"")</f>
        <v>#REF!</v>
      </c>
      <c r="AM20" s="49" t="e">
        <f>IF(AND('Mapa final'!#REF!="Alta",'Mapa final'!#REF!="Catastrófico"),CONCATENATE("R5C",'Mapa final'!#REF!),"")</f>
        <v>#REF!</v>
      </c>
      <c r="AN20" s="1"/>
      <c r="AO20" s="256"/>
      <c r="AP20" s="153"/>
      <c r="AQ20" s="153"/>
      <c r="AR20" s="153"/>
      <c r="AS20" s="153"/>
      <c r="AT20" s="257"/>
      <c r="AU20" s="1"/>
      <c r="AV20" s="1"/>
      <c r="AW20" s="1"/>
      <c r="AX20" s="1"/>
      <c r="AY20" s="1"/>
      <c r="AZ20" s="1"/>
      <c r="BA20" s="1"/>
      <c r="BB20" s="1"/>
      <c r="BC20" s="1"/>
      <c r="BD20" s="1"/>
      <c r="BE20" s="1"/>
      <c r="BF20" s="1"/>
      <c r="BG20" s="1"/>
      <c r="BH20" s="1"/>
      <c r="BI20" s="1"/>
    </row>
    <row r="21" spans="1:61" ht="15" customHeight="1" x14ac:dyDescent="0.2">
      <c r="A21" s="1"/>
      <c r="B21" s="273"/>
      <c r="C21" s="153"/>
      <c r="D21" s="154"/>
      <c r="E21" s="165"/>
      <c r="F21" s="153"/>
      <c r="G21" s="153"/>
      <c r="H21" s="153"/>
      <c r="I21" s="153"/>
      <c r="J21" s="59" t="e">
        <f>IF(AND('Mapa final'!#REF!="Alta",'Mapa final'!#REF!="Leve"),CONCATENATE("R6C",'Mapa final'!#REF!),"")</f>
        <v>#REF!</v>
      </c>
      <c r="K21" s="60" t="e">
        <f>IF(AND('Mapa final'!#REF!="Alta",'Mapa final'!#REF!="Leve"),CONCATENATE("R6C",'Mapa final'!#REF!),"")</f>
        <v>#REF!</v>
      </c>
      <c r="L21" s="60" t="e">
        <f>IF(AND('Mapa final'!#REF!="Alta",'Mapa final'!#REF!="Leve"),CONCATENATE("R6C",'Mapa final'!#REF!),"")</f>
        <v>#REF!</v>
      </c>
      <c r="M21" s="60" t="e">
        <f>IF(AND('Mapa final'!#REF!="Alta",'Mapa final'!#REF!="Leve"),CONCATENATE("R6C",'Mapa final'!#REF!),"")</f>
        <v>#REF!</v>
      </c>
      <c r="N21" s="60" t="e">
        <f>IF(AND('Mapa final'!#REF!="Alta",'Mapa final'!#REF!="Leve"),CONCATENATE("R6C",'Mapa final'!#REF!),"")</f>
        <v>#REF!</v>
      </c>
      <c r="O21" s="61" t="e">
        <f>IF(AND('Mapa final'!#REF!="Alta",'Mapa final'!#REF!="Leve"),CONCATENATE("R6C",'Mapa final'!#REF!),"")</f>
        <v>#REF!</v>
      </c>
      <c r="P21" s="59" t="e">
        <f>IF(AND('Mapa final'!#REF!="Alta",'Mapa final'!#REF!="Menor"),CONCATENATE("R6C",'Mapa final'!#REF!),"")</f>
        <v>#REF!</v>
      </c>
      <c r="Q21" s="60" t="e">
        <f>IF(AND('Mapa final'!#REF!="Alta",'Mapa final'!#REF!="Menor"),CONCATENATE("R6C",'Mapa final'!#REF!),"")</f>
        <v>#REF!</v>
      </c>
      <c r="R21" s="60" t="e">
        <f>IF(AND('Mapa final'!#REF!="Alta",'Mapa final'!#REF!="Menor"),CONCATENATE("R6C",'Mapa final'!#REF!),"")</f>
        <v>#REF!</v>
      </c>
      <c r="S21" s="60" t="e">
        <f>IF(AND('Mapa final'!#REF!="Alta",'Mapa final'!#REF!="Menor"),CONCATENATE("R6C",'Mapa final'!#REF!),"")</f>
        <v>#REF!</v>
      </c>
      <c r="T21" s="60" t="e">
        <f>IF(AND('Mapa final'!#REF!="Alta",'Mapa final'!#REF!="Menor"),CONCATENATE("R6C",'Mapa final'!#REF!),"")</f>
        <v>#REF!</v>
      </c>
      <c r="U21" s="61" t="e">
        <f>IF(AND('Mapa final'!#REF!="Alta",'Mapa final'!#REF!="Menor"),CONCATENATE("R6C",'Mapa final'!#REF!),"")</f>
        <v>#REF!</v>
      </c>
      <c r="V21" s="44" t="e">
        <f>IF(AND('Mapa final'!#REF!="Alta",'Mapa final'!#REF!="Moderado"),CONCATENATE("R6C",'Mapa final'!#REF!),"")</f>
        <v>#REF!</v>
      </c>
      <c r="W21" s="45" t="e">
        <f>IF(AND('Mapa final'!#REF!="Alta",'Mapa final'!#REF!="Moderado"),CONCATENATE("R6C",'Mapa final'!#REF!),"")</f>
        <v>#REF!</v>
      </c>
      <c r="X21" s="45" t="e">
        <f>IF(AND('Mapa final'!#REF!="Alta",'Mapa final'!#REF!="Moderado"),CONCATENATE("R6C",'Mapa final'!#REF!),"")</f>
        <v>#REF!</v>
      </c>
      <c r="Y21" s="45" t="e">
        <f>IF(AND('Mapa final'!#REF!="Alta",'Mapa final'!#REF!="Moderado"),CONCATENATE("R6C",'Mapa final'!#REF!),"")</f>
        <v>#REF!</v>
      </c>
      <c r="Z21" s="45" t="e">
        <f>IF(AND('Mapa final'!#REF!="Alta",'Mapa final'!#REF!="Moderado"),CONCATENATE("R6C",'Mapa final'!#REF!),"")</f>
        <v>#REF!</v>
      </c>
      <c r="AA21" s="46" t="e">
        <f>IF(AND('Mapa final'!#REF!="Alta",'Mapa final'!#REF!="Moderado"),CONCATENATE("R6C",'Mapa final'!#REF!),"")</f>
        <v>#REF!</v>
      </c>
      <c r="AB21" s="44" t="e">
        <f>IF(AND('Mapa final'!#REF!="Alta",'Mapa final'!#REF!="Mayor"),CONCATENATE("R6C",'Mapa final'!#REF!),"")</f>
        <v>#REF!</v>
      </c>
      <c r="AC21" s="45" t="e">
        <f>IF(AND('Mapa final'!#REF!="Alta",'Mapa final'!#REF!="Mayor"),CONCATENATE("R6C",'Mapa final'!#REF!),"")</f>
        <v>#REF!</v>
      </c>
      <c r="AD21" s="45" t="e">
        <f>IF(AND('Mapa final'!#REF!="Alta",'Mapa final'!#REF!="Mayor"),CONCATENATE("R6C",'Mapa final'!#REF!),"")</f>
        <v>#REF!</v>
      </c>
      <c r="AE21" s="45" t="e">
        <f>IF(AND('Mapa final'!#REF!="Alta",'Mapa final'!#REF!="Mayor"),CONCATENATE("R6C",'Mapa final'!#REF!),"")</f>
        <v>#REF!</v>
      </c>
      <c r="AF21" s="45" t="e">
        <f>IF(AND('Mapa final'!#REF!="Alta",'Mapa final'!#REF!="Mayor"),CONCATENATE("R6C",'Mapa final'!#REF!),"")</f>
        <v>#REF!</v>
      </c>
      <c r="AG21" s="46" t="e">
        <f>IF(AND('Mapa final'!#REF!="Alta",'Mapa final'!#REF!="Mayor"),CONCATENATE("R6C",'Mapa final'!#REF!),"")</f>
        <v>#REF!</v>
      </c>
      <c r="AH21" s="47" t="e">
        <f>IF(AND('Mapa final'!#REF!="Alta",'Mapa final'!#REF!="Catastrófico"),CONCATENATE("R6C",'Mapa final'!#REF!),"")</f>
        <v>#REF!</v>
      </c>
      <c r="AI21" s="48" t="e">
        <f>IF(AND('Mapa final'!#REF!="Alta",'Mapa final'!#REF!="Catastrófico"),CONCATENATE("R6C",'Mapa final'!#REF!),"")</f>
        <v>#REF!</v>
      </c>
      <c r="AJ21" s="48" t="e">
        <f>IF(AND('Mapa final'!#REF!="Alta",'Mapa final'!#REF!="Catastrófico"),CONCATENATE("R6C",'Mapa final'!#REF!),"")</f>
        <v>#REF!</v>
      </c>
      <c r="AK21" s="48" t="e">
        <f>IF(AND('Mapa final'!#REF!="Alta",'Mapa final'!#REF!="Catastrófico"),CONCATENATE("R6C",'Mapa final'!#REF!),"")</f>
        <v>#REF!</v>
      </c>
      <c r="AL21" s="48" t="e">
        <f>IF(AND('Mapa final'!#REF!="Alta",'Mapa final'!#REF!="Catastrófico"),CONCATENATE("R6C",'Mapa final'!#REF!),"")</f>
        <v>#REF!</v>
      </c>
      <c r="AM21" s="49" t="e">
        <f>IF(AND('Mapa final'!#REF!="Alta",'Mapa final'!#REF!="Catastrófico"),CONCATENATE("R6C",'Mapa final'!#REF!),"")</f>
        <v>#REF!</v>
      </c>
      <c r="AN21" s="1"/>
      <c r="AO21" s="256"/>
      <c r="AP21" s="153"/>
      <c r="AQ21" s="153"/>
      <c r="AR21" s="153"/>
      <c r="AS21" s="153"/>
      <c r="AT21" s="257"/>
      <c r="AU21" s="1"/>
      <c r="AV21" s="1"/>
      <c r="AW21" s="1"/>
      <c r="AX21" s="1"/>
      <c r="AY21" s="1"/>
      <c r="AZ21" s="1"/>
      <c r="BA21" s="1"/>
      <c r="BB21" s="1"/>
      <c r="BC21" s="1"/>
      <c r="BD21" s="1"/>
      <c r="BE21" s="1"/>
      <c r="BF21" s="1"/>
      <c r="BG21" s="1"/>
      <c r="BH21" s="1"/>
      <c r="BI21" s="1"/>
    </row>
    <row r="22" spans="1:61" ht="15" customHeight="1" x14ac:dyDescent="0.2">
      <c r="A22" s="1"/>
      <c r="B22" s="273"/>
      <c r="C22" s="153"/>
      <c r="D22" s="154"/>
      <c r="E22" s="165"/>
      <c r="F22" s="153"/>
      <c r="G22" s="153"/>
      <c r="H22" s="153"/>
      <c r="I22" s="153"/>
      <c r="J22" s="59" t="e">
        <f>IF(AND('Mapa final'!#REF!="Alta",'Mapa final'!#REF!="Leve"),CONCATENATE("R7C",'Mapa final'!#REF!),"")</f>
        <v>#REF!</v>
      </c>
      <c r="K22" s="60" t="e">
        <f>IF(AND('Mapa final'!#REF!="Alta",'Mapa final'!#REF!="Leve"),CONCATENATE("R7C",'Mapa final'!#REF!),"")</f>
        <v>#REF!</v>
      </c>
      <c r="L22" s="60" t="e">
        <f>IF(AND('Mapa final'!#REF!="Alta",'Mapa final'!#REF!="Leve"),CONCATENATE("R7C",'Mapa final'!#REF!),"")</f>
        <v>#REF!</v>
      </c>
      <c r="M22" s="60" t="e">
        <f>IF(AND('Mapa final'!#REF!="Alta",'Mapa final'!#REF!="Leve"),CONCATENATE("R7C",'Mapa final'!#REF!),"")</f>
        <v>#REF!</v>
      </c>
      <c r="N22" s="60" t="e">
        <f>IF(AND('Mapa final'!#REF!="Alta",'Mapa final'!#REF!="Leve"),CONCATENATE("R7C",'Mapa final'!#REF!),"")</f>
        <v>#REF!</v>
      </c>
      <c r="O22" s="61" t="e">
        <f>IF(AND('Mapa final'!#REF!="Alta",'Mapa final'!#REF!="Leve"),CONCATENATE("R7C",'Mapa final'!#REF!),"")</f>
        <v>#REF!</v>
      </c>
      <c r="P22" s="59" t="e">
        <f>IF(AND('Mapa final'!#REF!="Alta",'Mapa final'!#REF!="Menor"),CONCATENATE("R7C",'Mapa final'!#REF!),"")</f>
        <v>#REF!</v>
      </c>
      <c r="Q22" s="60" t="e">
        <f>IF(AND('Mapa final'!#REF!="Alta",'Mapa final'!#REF!="Menor"),CONCATENATE("R7C",'Mapa final'!#REF!),"")</f>
        <v>#REF!</v>
      </c>
      <c r="R22" s="60" t="e">
        <f>IF(AND('Mapa final'!#REF!="Alta",'Mapa final'!#REF!="Menor"),CONCATENATE("R7C",'Mapa final'!#REF!),"")</f>
        <v>#REF!</v>
      </c>
      <c r="S22" s="60" t="e">
        <f>IF(AND('Mapa final'!#REF!="Alta",'Mapa final'!#REF!="Menor"),CONCATENATE("R7C",'Mapa final'!#REF!),"")</f>
        <v>#REF!</v>
      </c>
      <c r="T22" s="60" t="e">
        <f>IF(AND('Mapa final'!#REF!="Alta",'Mapa final'!#REF!="Menor"),CONCATENATE("R7C",'Mapa final'!#REF!),"")</f>
        <v>#REF!</v>
      </c>
      <c r="U22" s="61" t="e">
        <f>IF(AND('Mapa final'!#REF!="Alta",'Mapa final'!#REF!="Menor"),CONCATENATE("R7C",'Mapa final'!#REF!),"")</f>
        <v>#REF!</v>
      </c>
      <c r="V22" s="44" t="e">
        <f>IF(AND('Mapa final'!#REF!="Alta",'Mapa final'!#REF!="Moderado"),CONCATENATE("R7C",'Mapa final'!#REF!),"")</f>
        <v>#REF!</v>
      </c>
      <c r="W22" s="45" t="e">
        <f>IF(AND('Mapa final'!#REF!="Alta",'Mapa final'!#REF!="Moderado"),CONCATENATE("R7C",'Mapa final'!#REF!),"")</f>
        <v>#REF!</v>
      </c>
      <c r="X22" s="45" t="e">
        <f>IF(AND('Mapa final'!#REF!="Alta",'Mapa final'!#REF!="Moderado"),CONCATENATE("R7C",'Mapa final'!#REF!),"")</f>
        <v>#REF!</v>
      </c>
      <c r="Y22" s="45" t="e">
        <f>IF(AND('Mapa final'!#REF!="Alta",'Mapa final'!#REF!="Moderado"),CONCATENATE("R7C",'Mapa final'!#REF!),"")</f>
        <v>#REF!</v>
      </c>
      <c r="Z22" s="45" t="e">
        <f>IF(AND('Mapa final'!#REF!="Alta",'Mapa final'!#REF!="Moderado"),CONCATENATE("R7C",'Mapa final'!#REF!),"")</f>
        <v>#REF!</v>
      </c>
      <c r="AA22" s="46" t="e">
        <f>IF(AND('Mapa final'!#REF!="Alta",'Mapa final'!#REF!="Moderado"),CONCATENATE("R7C",'Mapa final'!#REF!),"")</f>
        <v>#REF!</v>
      </c>
      <c r="AB22" s="44" t="e">
        <f>IF(AND('Mapa final'!#REF!="Alta",'Mapa final'!#REF!="Mayor"),CONCATENATE("R7C",'Mapa final'!#REF!),"")</f>
        <v>#REF!</v>
      </c>
      <c r="AC22" s="45" t="e">
        <f>IF(AND('Mapa final'!#REF!="Alta",'Mapa final'!#REF!="Mayor"),CONCATENATE("R7C",'Mapa final'!#REF!),"")</f>
        <v>#REF!</v>
      </c>
      <c r="AD22" s="45" t="e">
        <f>IF(AND('Mapa final'!#REF!="Alta",'Mapa final'!#REF!="Mayor"),CONCATENATE("R7C",'Mapa final'!#REF!),"")</f>
        <v>#REF!</v>
      </c>
      <c r="AE22" s="45" t="e">
        <f>IF(AND('Mapa final'!#REF!="Alta",'Mapa final'!#REF!="Mayor"),CONCATENATE("R7C",'Mapa final'!#REF!),"")</f>
        <v>#REF!</v>
      </c>
      <c r="AF22" s="45" t="e">
        <f>IF(AND('Mapa final'!#REF!="Alta",'Mapa final'!#REF!="Mayor"),CONCATENATE("R7C",'Mapa final'!#REF!),"")</f>
        <v>#REF!</v>
      </c>
      <c r="AG22" s="46" t="e">
        <f>IF(AND('Mapa final'!#REF!="Alta",'Mapa final'!#REF!="Mayor"),CONCATENATE("R7C",'Mapa final'!#REF!),"")</f>
        <v>#REF!</v>
      </c>
      <c r="AH22" s="47" t="e">
        <f>IF(AND('Mapa final'!#REF!="Alta",'Mapa final'!#REF!="Catastrófico"),CONCATENATE("R7C",'Mapa final'!#REF!),"")</f>
        <v>#REF!</v>
      </c>
      <c r="AI22" s="48" t="e">
        <f>IF(AND('Mapa final'!#REF!="Alta",'Mapa final'!#REF!="Catastrófico"),CONCATENATE("R7C",'Mapa final'!#REF!),"")</f>
        <v>#REF!</v>
      </c>
      <c r="AJ22" s="48" t="e">
        <f>IF(AND('Mapa final'!#REF!="Alta",'Mapa final'!#REF!="Catastrófico"),CONCATENATE("R7C",'Mapa final'!#REF!),"")</f>
        <v>#REF!</v>
      </c>
      <c r="AK22" s="48" t="e">
        <f>IF(AND('Mapa final'!#REF!="Alta",'Mapa final'!#REF!="Catastrófico"),CONCATENATE("R7C",'Mapa final'!#REF!),"")</f>
        <v>#REF!</v>
      </c>
      <c r="AL22" s="48" t="e">
        <f>IF(AND('Mapa final'!#REF!="Alta",'Mapa final'!#REF!="Catastrófico"),CONCATENATE("R7C",'Mapa final'!#REF!),"")</f>
        <v>#REF!</v>
      </c>
      <c r="AM22" s="49" t="e">
        <f>IF(AND('Mapa final'!#REF!="Alta",'Mapa final'!#REF!="Catastrófico"),CONCATENATE("R7C",'Mapa final'!#REF!),"")</f>
        <v>#REF!</v>
      </c>
      <c r="AN22" s="1"/>
      <c r="AO22" s="256"/>
      <c r="AP22" s="153"/>
      <c r="AQ22" s="153"/>
      <c r="AR22" s="153"/>
      <c r="AS22" s="153"/>
      <c r="AT22" s="257"/>
      <c r="AU22" s="1"/>
      <c r="AV22" s="1"/>
      <c r="AW22" s="1"/>
      <c r="AX22" s="1"/>
      <c r="AY22" s="1"/>
      <c r="AZ22" s="1"/>
      <c r="BA22" s="1"/>
      <c r="BB22" s="1"/>
      <c r="BC22" s="1"/>
      <c r="BD22" s="1"/>
      <c r="BE22" s="1"/>
      <c r="BF22" s="1"/>
      <c r="BG22" s="1"/>
      <c r="BH22" s="1"/>
      <c r="BI22" s="1"/>
    </row>
    <row r="23" spans="1:61" ht="15" customHeight="1" x14ac:dyDescent="0.2">
      <c r="A23" s="1"/>
      <c r="B23" s="273"/>
      <c r="C23" s="153"/>
      <c r="D23" s="154"/>
      <c r="E23" s="165"/>
      <c r="F23" s="153"/>
      <c r="G23" s="153"/>
      <c r="H23" s="153"/>
      <c r="I23" s="153"/>
      <c r="J23" s="59" t="e">
        <f>IF(AND('Mapa final'!#REF!="Alta",'Mapa final'!#REF!="Leve"),CONCATENATE("R8C",'Mapa final'!#REF!),"")</f>
        <v>#REF!</v>
      </c>
      <c r="K23" s="60" t="e">
        <f>IF(AND('Mapa final'!#REF!="Alta",'Mapa final'!#REF!="Leve"),CONCATENATE("R8C",'Mapa final'!#REF!),"")</f>
        <v>#REF!</v>
      </c>
      <c r="L23" s="60" t="e">
        <f>IF(AND('Mapa final'!#REF!="Alta",'Mapa final'!#REF!="Leve"),CONCATENATE("R8C",'Mapa final'!#REF!),"")</f>
        <v>#REF!</v>
      </c>
      <c r="M23" s="60" t="e">
        <f>IF(AND('Mapa final'!#REF!="Alta",'Mapa final'!#REF!="Leve"),CONCATENATE("R8C",'Mapa final'!#REF!),"")</f>
        <v>#REF!</v>
      </c>
      <c r="N23" s="60" t="e">
        <f>IF(AND('Mapa final'!#REF!="Alta",'Mapa final'!#REF!="Leve"),CONCATENATE("R8C",'Mapa final'!#REF!),"")</f>
        <v>#REF!</v>
      </c>
      <c r="O23" s="61" t="e">
        <f>IF(AND('Mapa final'!#REF!="Alta",'Mapa final'!#REF!="Leve"),CONCATENATE("R8C",'Mapa final'!#REF!),"")</f>
        <v>#REF!</v>
      </c>
      <c r="P23" s="59" t="e">
        <f>IF(AND('Mapa final'!#REF!="Alta",'Mapa final'!#REF!="Menor"),CONCATENATE("R8C",'Mapa final'!#REF!),"")</f>
        <v>#REF!</v>
      </c>
      <c r="Q23" s="60" t="e">
        <f>IF(AND('Mapa final'!#REF!="Alta",'Mapa final'!#REF!="Menor"),CONCATENATE("R8C",'Mapa final'!#REF!),"")</f>
        <v>#REF!</v>
      </c>
      <c r="R23" s="60" t="e">
        <f>IF(AND('Mapa final'!#REF!="Alta",'Mapa final'!#REF!="Menor"),CONCATENATE("R8C",'Mapa final'!#REF!),"")</f>
        <v>#REF!</v>
      </c>
      <c r="S23" s="60" t="e">
        <f>IF(AND('Mapa final'!#REF!="Alta",'Mapa final'!#REF!="Menor"),CONCATENATE("R8C",'Mapa final'!#REF!),"")</f>
        <v>#REF!</v>
      </c>
      <c r="T23" s="60" t="e">
        <f>IF(AND('Mapa final'!#REF!="Alta",'Mapa final'!#REF!="Menor"),CONCATENATE("R8C",'Mapa final'!#REF!),"")</f>
        <v>#REF!</v>
      </c>
      <c r="U23" s="61" t="e">
        <f>IF(AND('Mapa final'!#REF!="Alta",'Mapa final'!#REF!="Menor"),CONCATENATE("R8C",'Mapa final'!#REF!),"")</f>
        <v>#REF!</v>
      </c>
      <c r="V23" s="44" t="e">
        <f>IF(AND('Mapa final'!#REF!="Alta",'Mapa final'!#REF!="Moderado"),CONCATENATE("R8C",'Mapa final'!#REF!),"")</f>
        <v>#REF!</v>
      </c>
      <c r="W23" s="45" t="e">
        <f>IF(AND('Mapa final'!#REF!="Alta",'Mapa final'!#REF!="Moderado"),CONCATENATE("R8C",'Mapa final'!#REF!),"")</f>
        <v>#REF!</v>
      </c>
      <c r="X23" s="45" t="e">
        <f>IF(AND('Mapa final'!#REF!="Alta",'Mapa final'!#REF!="Moderado"),CONCATENATE("R8C",'Mapa final'!#REF!),"")</f>
        <v>#REF!</v>
      </c>
      <c r="Y23" s="45" t="e">
        <f>IF(AND('Mapa final'!#REF!="Alta",'Mapa final'!#REF!="Moderado"),CONCATENATE("R8C",'Mapa final'!#REF!),"")</f>
        <v>#REF!</v>
      </c>
      <c r="Z23" s="45" t="e">
        <f>IF(AND('Mapa final'!#REF!="Alta",'Mapa final'!#REF!="Moderado"),CONCATENATE("R8C",'Mapa final'!#REF!),"")</f>
        <v>#REF!</v>
      </c>
      <c r="AA23" s="46" t="e">
        <f>IF(AND('Mapa final'!#REF!="Alta",'Mapa final'!#REF!="Moderado"),CONCATENATE("R8C",'Mapa final'!#REF!),"")</f>
        <v>#REF!</v>
      </c>
      <c r="AB23" s="44" t="e">
        <f>IF(AND('Mapa final'!#REF!="Alta",'Mapa final'!#REF!="Mayor"),CONCATENATE("R8C",'Mapa final'!#REF!),"")</f>
        <v>#REF!</v>
      </c>
      <c r="AC23" s="45" t="e">
        <f>IF(AND('Mapa final'!#REF!="Alta",'Mapa final'!#REF!="Mayor"),CONCATENATE("R8C",'Mapa final'!#REF!),"")</f>
        <v>#REF!</v>
      </c>
      <c r="AD23" s="45" t="e">
        <f>IF(AND('Mapa final'!#REF!="Alta",'Mapa final'!#REF!="Mayor"),CONCATENATE("R8C",'Mapa final'!#REF!),"")</f>
        <v>#REF!</v>
      </c>
      <c r="AE23" s="45" t="e">
        <f>IF(AND('Mapa final'!#REF!="Alta",'Mapa final'!#REF!="Mayor"),CONCATENATE("R8C",'Mapa final'!#REF!),"")</f>
        <v>#REF!</v>
      </c>
      <c r="AF23" s="45" t="e">
        <f>IF(AND('Mapa final'!#REF!="Alta",'Mapa final'!#REF!="Mayor"),CONCATENATE("R8C",'Mapa final'!#REF!),"")</f>
        <v>#REF!</v>
      </c>
      <c r="AG23" s="46" t="e">
        <f>IF(AND('Mapa final'!#REF!="Alta",'Mapa final'!#REF!="Mayor"),CONCATENATE("R8C",'Mapa final'!#REF!),"")</f>
        <v>#REF!</v>
      </c>
      <c r="AH23" s="47" t="e">
        <f>IF(AND('Mapa final'!#REF!="Alta",'Mapa final'!#REF!="Catastrófico"),CONCATENATE("R8C",'Mapa final'!#REF!),"")</f>
        <v>#REF!</v>
      </c>
      <c r="AI23" s="48" t="e">
        <f>IF(AND('Mapa final'!#REF!="Alta",'Mapa final'!#REF!="Catastrófico"),CONCATENATE("R8C",'Mapa final'!#REF!),"")</f>
        <v>#REF!</v>
      </c>
      <c r="AJ23" s="48" t="e">
        <f>IF(AND('Mapa final'!#REF!="Alta",'Mapa final'!#REF!="Catastrófico"),CONCATENATE("R8C",'Mapa final'!#REF!),"")</f>
        <v>#REF!</v>
      </c>
      <c r="AK23" s="48" t="e">
        <f>IF(AND('Mapa final'!#REF!="Alta",'Mapa final'!#REF!="Catastrófico"),CONCATENATE("R8C",'Mapa final'!#REF!),"")</f>
        <v>#REF!</v>
      </c>
      <c r="AL23" s="48" t="e">
        <f>IF(AND('Mapa final'!#REF!="Alta",'Mapa final'!#REF!="Catastrófico"),CONCATENATE("R8C",'Mapa final'!#REF!),"")</f>
        <v>#REF!</v>
      </c>
      <c r="AM23" s="49" t="e">
        <f>IF(AND('Mapa final'!#REF!="Alta",'Mapa final'!#REF!="Catastrófico"),CONCATENATE("R8C",'Mapa final'!#REF!),"")</f>
        <v>#REF!</v>
      </c>
      <c r="AN23" s="1"/>
      <c r="AO23" s="256"/>
      <c r="AP23" s="153"/>
      <c r="AQ23" s="153"/>
      <c r="AR23" s="153"/>
      <c r="AS23" s="153"/>
      <c r="AT23" s="257"/>
      <c r="AU23" s="1"/>
      <c r="AV23" s="1"/>
      <c r="AW23" s="1"/>
      <c r="AX23" s="1"/>
      <c r="AY23" s="1"/>
      <c r="AZ23" s="1"/>
      <c r="BA23" s="1"/>
      <c r="BB23" s="1"/>
      <c r="BC23" s="1"/>
      <c r="BD23" s="1"/>
      <c r="BE23" s="1"/>
      <c r="BF23" s="1"/>
      <c r="BG23" s="1"/>
      <c r="BH23" s="1"/>
      <c r="BI23" s="1"/>
    </row>
    <row r="24" spans="1:61" ht="15" customHeight="1" x14ac:dyDescent="0.2">
      <c r="A24" s="1"/>
      <c r="B24" s="273"/>
      <c r="C24" s="153"/>
      <c r="D24" s="154"/>
      <c r="E24" s="165"/>
      <c r="F24" s="153"/>
      <c r="G24" s="153"/>
      <c r="H24" s="153"/>
      <c r="I24" s="153"/>
      <c r="J24" s="59" t="e">
        <f>IF(AND('Mapa final'!#REF!="Alta",'Mapa final'!#REF!="Leve"),CONCATENATE("R9C",'Mapa final'!#REF!),"")</f>
        <v>#REF!</v>
      </c>
      <c r="K24" s="60" t="e">
        <f>IF(AND('Mapa final'!#REF!="Alta",'Mapa final'!#REF!="Leve"),CONCATENATE("R9C",'Mapa final'!#REF!),"")</f>
        <v>#REF!</v>
      </c>
      <c r="L24" s="60" t="e">
        <f>IF(AND('Mapa final'!#REF!="Alta",'Mapa final'!#REF!="Leve"),CONCATENATE("R9C",'Mapa final'!#REF!),"")</f>
        <v>#REF!</v>
      </c>
      <c r="M24" s="60" t="e">
        <f>IF(AND('Mapa final'!#REF!="Alta",'Mapa final'!#REF!="Leve"),CONCATENATE("R9C",'Mapa final'!#REF!),"")</f>
        <v>#REF!</v>
      </c>
      <c r="N24" s="60" t="e">
        <f>IF(AND('Mapa final'!#REF!="Alta",'Mapa final'!#REF!="Leve"),CONCATENATE("R9C",'Mapa final'!#REF!),"")</f>
        <v>#REF!</v>
      </c>
      <c r="O24" s="61" t="e">
        <f>IF(AND('Mapa final'!#REF!="Alta",'Mapa final'!#REF!="Leve"),CONCATENATE("R9C",'Mapa final'!#REF!),"")</f>
        <v>#REF!</v>
      </c>
      <c r="P24" s="59" t="e">
        <f>IF(AND('Mapa final'!#REF!="Alta",'Mapa final'!#REF!="Menor"),CONCATENATE("R9C",'Mapa final'!#REF!),"")</f>
        <v>#REF!</v>
      </c>
      <c r="Q24" s="60" t="e">
        <f>IF(AND('Mapa final'!#REF!="Alta",'Mapa final'!#REF!="Menor"),CONCATENATE("R9C",'Mapa final'!#REF!),"")</f>
        <v>#REF!</v>
      </c>
      <c r="R24" s="60" t="e">
        <f>IF(AND('Mapa final'!#REF!="Alta",'Mapa final'!#REF!="Menor"),CONCATENATE("R9C",'Mapa final'!#REF!),"")</f>
        <v>#REF!</v>
      </c>
      <c r="S24" s="60" t="e">
        <f>IF(AND('Mapa final'!#REF!="Alta",'Mapa final'!#REF!="Menor"),CONCATENATE("R9C",'Mapa final'!#REF!),"")</f>
        <v>#REF!</v>
      </c>
      <c r="T24" s="60" t="e">
        <f>IF(AND('Mapa final'!#REF!="Alta",'Mapa final'!#REF!="Menor"),CONCATENATE("R9C",'Mapa final'!#REF!),"")</f>
        <v>#REF!</v>
      </c>
      <c r="U24" s="61" t="e">
        <f>IF(AND('Mapa final'!#REF!="Alta",'Mapa final'!#REF!="Menor"),CONCATENATE("R9C",'Mapa final'!#REF!),"")</f>
        <v>#REF!</v>
      </c>
      <c r="V24" s="44" t="e">
        <f>IF(AND('Mapa final'!#REF!="Alta",'Mapa final'!#REF!="Moderado"),CONCATENATE("R9C",'Mapa final'!#REF!),"")</f>
        <v>#REF!</v>
      </c>
      <c r="W24" s="45" t="e">
        <f>IF(AND('Mapa final'!#REF!="Alta",'Mapa final'!#REF!="Moderado"),CONCATENATE("R9C",'Mapa final'!#REF!),"")</f>
        <v>#REF!</v>
      </c>
      <c r="X24" s="45" t="e">
        <f>IF(AND('Mapa final'!#REF!="Alta",'Mapa final'!#REF!="Moderado"),CONCATENATE("R9C",'Mapa final'!#REF!),"")</f>
        <v>#REF!</v>
      </c>
      <c r="Y24" s="45" t="e">
        <f>IF(AND('Mapa final'!#REF!="Alta",'Mapa final'!#REF!="Moderado"),CONCATENATE("R9C",'Mapa final'!#REF!),"")</f>
        <v>#REF!</v>
      </c>
      <c r="Z24" s="45" t="e">
        <f>IF(AND('Mapa final'!#REF!="Alta",'Mapa final'!#REF!="Moderado"),CONCATENATE("R9C",'Mapa final'!#REF!),"")</f>
        <v>#REF!</v>
      </c>
      <c r="AA24" s="46" t="e">
        <f>IF(AND('Mapa final'!#REF!="Alta",'Mapa final'!#REF!="Moderado"),CONCATENATE("R9C",'Mapa final'!#REF!),"")</f>
        <v>#REF!</v>
      </c>
      <c r="AB24" s="44" t="e">
        <f>IF(AND('Mapa final'!#REF!="Alta",'Mapa final'!#REF!="Mayor"),CONCATENATE("R9C",'Mapa final'!#REF!),"")</f>
        <v>#REF!</v>
      </c>
      <c r="AC24" s="45" t="e">
        <f>IF(AND('Mapa final'!#REF!="Alta",'Mapa final'!#REF!="Mayor"),CONCATENATE("R9C",'Mapa final'!#REF!),"")</f>
        <v>#REF!</v>
      </c>
      <c r="AD24" s="45" t="e">
        <f>IF(AND('Mapa final'!#REF!="Alta",'Mapa final'!#REF!="Mayor"),CONCATENATE("R9C",'Mapa final'!#REF!),"")</f>
        <v>#REF!</v>
      </c>
      <c r="AE24" s="45" t="e">
        <f>IF(AND('Mapa final'!#REF!="Alta",'Mapa final'!#REF!="Mayor"),CONCATENATE("R9C",'Mapa final'!#REF!),"")</f>
        <v>#REF!</v>
      </c>
      <c r="AF24" s="45" t="e">
        <f>IF(AND('Mapa final'!#REF!="Alta",'Mapa final'!#REF!="Mayor"),CONCATENATE("R9C",'Mapa final'!#REF!),"")</f>
        <v>#REF!</v>
      </c>
      <c r="AG24" s="46" t="e">
        <f>IF(AND('Mapa final'!#REF!="Alta",'Mapa final'!#REF!="Mayor"),CONCATENATE("R9C",'Mapa final'!#REF!),"")</f>
        <v>#REF!</v>
      </c>
      <c r="AH24" s="47" t="e">
        <f>IF(AND('Mapa final'!#REF!="Alta",'Mapa final'!#REF!="Catastrófico"),CONCATENATE("R9C",'Mapa final'!#REF!),"")</f>
        <v>#REF!</v>
      </c>
      <c r="AI24" s="48" t="e">
        <f>IF(AND('Mapa final'!#REF!="Alta",'Mapa final'!#REF!="Catastrófico"),CONCATENATE("R9C",'Mapa final'!#REF!),"")</f>
        <v>#REF!</v>
      </c>
      <c r="AJ24" s="48" t="e">
        <f>IF(AND('Mapa final'!#REF!="Alta",'Mapa final'!#REF!="Catastrófico"),CONCATENATE("R9C",'Mapa final'!#REF!),"")</f>
        <v>#REF!</v>
      </c>
      <c r="AK24" s="48" t="e">
        <f>IF(AND('Mapa final'!#REF!="Alta",'Mapa final'!#REF!="Catastrófico"),CONCATENATE("R9C",'Mapa final'!#REF!),"")</f>
        <v>#REF!</v>
      </c>
      <c r="AL24" s="48" t="e">
        <f>IF(AND('Mapa final'!#REF!="Alta",'Mapa final'!#REF!="Catastrófico"),CONCATENATE("R9C",'Mapa final'!#REF!),"")</f>
        <v>#REF!</v>
      </c>
      <c r="AM24" s="49" t="e">
        <f>IF(AND('Mapa final'!#REF!="Alta",'Mapa final'!#REF!="Catastrófico"),CONCATENATE("R9C",'Mapa final'!#REF!),"")</f>
        <v>#REF!</v>
      </c>
      <c r="AN24" s="1"/>
      <c r="AO24" s="256"/>
      <c r="AP24" s="153"/>
      <c r="AQ24" s="153"/>
      <c r="AR24" s="153"/>
      <c r="AS24" s="153"/>
      <c r="AT24" s="257"/>
      <c r="AU24" s="1"/>
      <c r="AV24" s="1"/>
      <c r="AW24" s="1"/>
      <c r="AX24" s="1"/>
      <c r="AY24" s="1"/>
      <c r="AZ24" s="1"/>
      <c r="BA24" s="1"/>
      <c r="BB24" s="1"/>
      <c r="BC24" s="1"/>
      <c r="BD24" s="1"/>
      <c r="BE24" s="1"/>
      <c r="BF24" s="1"/>
      <c r="BG24" s="1"/>
      <c r="BH24" s="1"/>
      <c r="BI24" s="1"/>
    </row>
    <row r="25" spans="1:61" ht="15.75" customHeight="1" x14ac:dyDescent="0.2">
      <c r="A25" s="1"/>
      <c r="B25" s="273"/>
      <c r="C25" s="153"/>
      <c r="D25" s="154"/>
      <c r="E25" s="242"/>
      <c r="F25" s="266"/>
      <c r="G25" s="266"/>
      <c r="H25" s="266"/>
      <c r="I25" s="266"/>
      <c r="J25" s="62" t="e">
        <f>IF(AND('Mapa final'!#REF!="Alta",'Mapa final'!#REF!="Leve"),CONCATENATE("R10C",'Mapa final'!#REF!),"")</f>
        <v>#REF!</v>
      </c>
      <c r="K25" s="63" t="e">
        <f>IF(AND('Mapa final'!#REF!="Alta",'Mapa final'!#REF!="Leve"),CONCATENATE("R10C",'Mapa final'!#REF!),"")</f>
        <v>#REF!</v>
      </c>
      <c r="L25" s="63" t="e">
        <f>IF(AND('Mapa final'!#REF!="Alta",'Mapa final'!#REF!="Leve"),CONCATENATE("R10C",'Mapa final'!#REF!),"")</f>
        <v>#REF!</v>
      </c>
      <c r="M25" s="63" t="e">
        <f>IF(AND('Mapa final'!#REF!="Alta",'Mapa final'!#REF!="Leve"),CONCATENATE("R10C",'Mapa final'!#REF!),"")</f>
        <v>#REF!</v>
      </c>
      <c r="N25" s="63" t="e">
        <f>IF(AND('Mapa final'!#REF!="Alta",'Mapa final'!#REF!="Leve"),CONCATENATE("R10C",'Mapa final'!#REF!),"")</f>
        <v>#REF!</v>
      </c>
      <c r="O25" s="64" t="e">
        <f>IF(AND('Mapa final'!#REF!="Alta",'Mapa final'!#REF!="Leve"),CONCATENATE("R10C",'Mapa final'!#REF!),"")</f>
        <v>#REF!</v>
      </c>
      <c r="P25" s="62" t="e">
        <f>IF(AND('Mapa final'!#REF!="Alta",'Mapa final'!#REF!="Menor"),CONCATENATE("R10C",'Mapa final'!#REF!),"")</f>
        <v>#REF!</v>
      </c>
      <c r="Q25" s="63" t="e">
        <f>IF(AND('Mapa final'!#REF!="Alta",'Mapa final'!#REF!="Menor"),CONCATENATE("R10C",'Mapa final'!#REF!),"")</f>
        <v>#REF!</v>
      </c>
      <c r="R25" s="63" t="e">
        <f>IF(AND('Mapa final'!#REF!="Alta",'Mapa final'!#REF!="Menor"),CONCATENATE("R10C",'Mapa final'!#REF!),"")</f>
        <v>#REF!</v>
      </c>
      <c r="S25" s="63" t="e">
        <f>IF(AND('Mapa final'!#REF!="Alta",'Mapa final'!#REF!="Menor"),CONCATENATE("R10C",'Mapa final'!#REF!),"")</f>
        <v>#REF!</v>
      </c>
      <c r="T25" s="63" t="e">
        <f>IF(AND('Mapa final'!#REF!="Alta",'Mapa final'!#REF!="Menor"),CONCATENATE("R10C",'Mapa final'!#REF!),"")</f>
        <v>#REF!</v>
      </c>
      <c r="U25" s="64" t="e">
        <f>IF(AND('Mapa final'!#REF!="Alta",'Mapa final'!#REF!="Menor"),CONCATENATE("R10C",'Mapa final'!#REF!),"")</f>
        <v>#REF!</v>
      </c>
      <c r="V25" s="50" t="e">
        <f>IF(AND('Mapa final'!#REF!="Alta",'Mapa final'!#REF!="Moderado"),CONCATENATE("R10C",'Mapa final'!#REF!),"")</f>
        <v>#REF!</v>
      </c>
      <c r="W25" s="51" t="e">
        <f>IF(AND('Mapa final'!#REF!="Alta",'Mapa final'!#REF!="Moderado"),CONCATENATE("R10C",'Mapa final'!#REF!),"")</f>
        <v>#REF!</v>
      </c>
      <c r="X25" s="51" t="e">
        <f>IF(AND('Mapa final'!#REF!="Alta",'Mapa final'!#REF!="Moderado"),CONCATENATE("R10C",'Mapa final'!#REF!),"")</f>
        <v>#REF!</v>
      </c>
      <c r="Y25" s="51" t="e">
        <f>IF(AND('Mapa final'!#REF!="Alta",'Mapa final'!#REF!="Moderado"),CONCATENATE("R10C",'Mapa final'!#REF!),"")</f>
        <v>#REF!</v>
      </c>
      <c r="Z25" s="51" t="e">
        <f>IF(AND('Mapa final'!#REF!="Alta",'Mapa final'!#REF!="Moderado"),CONCATENATE("R10C",'Mapa final'!#REF!),"")</f>
        <v>#REF!</v>
      </c>
      <c r="AA25" s="52" t="e">
        <f>IF(AND('Mapa final'!#REF!="Alta",'Mapa final'!#REF!="Moderado"),CONCATENATE("R10C",'Mapa final'!#REF!),"")</f>
        <v>#REF!</v>
      </c>
      <c r="AB25" s="50" t="e">
        <f>IF(AND('Mapa final'!#REF!="Alta",'Mapa final'!#REF!="Mayor"),CONCATENATE("R10C",'Mapa final'!#REF!),"")</f>
        <v>#REF!</v>
      </c>
      <c r="AC25" s="51" t="e">
        <f>IF(AND('Mapa final'!#REF!="Alta",'Mapa final'!#REF!="Mayor"),CONCATENATE("R10C",'Mapa final'!#REF!),"")</f>
        <v>#REF!</v>
      </c>
      <c r="AD25" s="51" t="e">
        <f>IF(AND('Mapa final'!#REF!="Alta",'Mapa final'!#REF!="Mayor"),CONCATENATE("R10C",'Mapa final'!#REF!),"")</f>
        <v>#REF!</v>
      </c>
      <c r="AE25" s="51" t="e">
        <f>IF(AND('Mapa final'!#REF!="Alta",'Mapa final'!#REF!="Mayor"),CONCATENATE("R10C",'Mapa final'!#REF!),"")</f>
        <v>#REF!</v>
      </c>
      <c r="AF25" s="51" t="e">
        <f>IF(AND('Mapa final'!#REF!="Alta",'Mapa final'!#REF!="Mayor"),CONCATENATE("R10C",'Mapa final'!#REF!),"")</f>
        <v>#REF!</v>
      </c>
      <c r="AG25" s="52" t="e">
        <f>IF(AND('Mapa final'!#REF!="Alta",'Mapa final'!#REF!="Mayor"),CONCATENATE("R10C",'Mapa final'!#REF!),"")</f>
        <v>#REF!</v>
      </c>
      <c r="AH25" s="53" t="e">
        <f>IF(AND('Mapa final'!#REF!="Alta",'Mapa final'!#REF!="Catastrófico"),CONCATENATE("R10C",'Mapa final'!#REF!),"")</f>
        <v>#REF!</v>
      </c>
      <c r="AI25" s="54" t="e">
        <f>IF(AND('Mapa final'!#REF!="Alta",'Mapa final'!#REF!="Catastrófico"),CONCATENATE("R10C",'Mapa final'!#REF!),"")</f>
        <v>#REF!</v>
      </c>
      <c r="AJ25" s="54" t="e">
        <f>IF(AND('Mapa final'!#REF!="Alta",'Mapa final'!#REF!="Catastrófico"),CONCATENATE("R10C",'Mapa final'!#REF!),"")</f>
        <v>#REF!</v>
      </c>
      <c r="AK25" s="54" t="e">
        <f>IF(AND('Mapa final'!#REF!="Alta",'Mapa final'!#REF!="Catastrófico"),CONCATENATE("R10C",'Mapa final'!#REF!),"")</f>
        <v>#REF!</v>
      </c>
      <c r="AL25" s="54" t="e">
        <f>IF(AND('Mapa final'!#REF!="Alta",'Mapa final'!#REF!="Catastrófico"),CONCATENATE("R10C",'Mapa final'!#REF!),"")</f>
        <v>#REF!</v>
      </c>
      <c r="AM25" s="55" t="e">
        <f>IF(AND('Mapa final'!#REF!="Alta",'Mapa final'!#REF!="Catastrófico"),CONCATENATE("R10C",'Mapa final'!#REF!),"")</f>
        <v>#REF!</v>
      </c>
      <c r="AN25" s="1"/>
      <c r="AO25" s="258"/>
      <c r="AP25" s="259"/>
      <c r="AQ25" s="259"/>
      <c r="AR25" s="259"/>
      <c r="AS25" s="259"/>
      <c r="AT25" s="260"/>
      <c r="AU25" s="1"/>
      <c r="AV25" s="1"/>
      <c r="AW25" s="1"/>
      <c r="AX25" s="1"/>
      <c r="AY25" s="1"/>
      <c r="AZ25" s="1"/>
      <c r="BA25" s="1"/>
      <c r="BB25" s="1"/>
      <c r="BC25" s="1"/>
      <c r="BD25" s="1"/>
      <c r="BE25" s="1"/>
      <c r="BF25" s="1"/>
      <c r="BG25" s="1"/>
      <c r="BH25" s="1"/>
      <c r="BI25" s="1"/>
    </row>
    <row r="26" spans="1:61" ht="15" customHeight="1" x14ac:dyDescent="0.2">
      <c r="A26" s="1"/>
      <c r="B26" s="273"/>
      <c r="C26" s="153"/>
      <c r="D26" s="154"/>
      <c r="E26" s="281" t="s">
        <v>93</v>
      </c>
      <c r="F26" s="265"/>
      <c r="G26" s="265"/>
      <c r="H26" s="265"/>
      <c r="I26" s="247"/>
      <c r="J26" s="56" t="str">
        <f ca="1">IF(AND('Mapa final'!$AY$7="Media",'Mapa final'!$BA$7="Leve"),CONCATENATE("R1C",'Mapa final'!$AL$7),"")</f>
        <v/>
      </c>
      <c r="K26" s="57" t="str">
        <f ca="1">IF(AND('Mapa final'!$AY$8="Media",'Mapa final'!$BA$8="Leve"),CONCATENATE("R1C",'Mapa final'!$AL$8),"")</f>
        <v/>
      </c>
      <c r="L26" s="57" t="str">
        <f ca="1">IF(AND('Mapa final'!$AY$9="Media",'Mapa final'!$BA$9="Leve"),CONCATENATE("R1C",'Mapa final'!$AL$9),"")</f>
        <v/>
      </c>
      <c r="M26" s="57" t="str">
        <f ca="1">IF(AND('Mapa final'!$AY$10="Media",'Mapa final'!$BA$10="Leve"),CONCATENATE("R1C",'Mapa final'!$AL$10),"")</f>
        <v/>
      </c>
      <c r="N26" s="57" t="str">
        <f ca="1">IF(AND('Mapa final'!$AY$11="Media",'Mapa final'!$BA$11="Leve"),CONCATENATE("R1C",'Mapa final'!$AL$11),"")</f>
        <v/>
      </c>
      <c r="O26" s="58" t="e">
        <f>IF(AND('Mapa final'!#REF!="Media",'Mapa final'!#REF!="Leve"),CONCATENATE("R1C",'Mapa final'!#REF!),"")</f>
        <v>#REF!</v>
      </c>
      <c r="P26" s="56" t="str">
        <f ca="1">IF(AND('Mapa final'!$AY$7="Media",'Mapa final'!$BA$7="Menor"),CONCATENATE("R1C",'Mapa final'!$AL$7),"")</f>
        <v/>
      </c>
      <c r="Q26" s="57" t="str">
        <f ca="1">IF(AND('Mapa final'!$AY$8="Media",'Mapa final'!$BA$8="Menor"),CONCATENATE("R1C",'Mapa final'!$AL$8),"")</f>
        <v/>
      </c>
      <c r="R26" s="57" t="str">
        <f ca="1">IF(AND('Mapa final'!$AY$9="Media",'Mapa final'!$BA$9="Menor"),CONCATENATE("R1C",'Mapa final'!$AL$9),"")</f>
        <v/>
      </c>
      <c r="S26" s="57" t="str">
        <f ca="1">IF(AND('Mapa final'!$AY$10="Media",'Mapa final'!$BA$10="Menor"),CONCATENATE("R1C",'Mapa final'!$AL$10),"")</f>
        <v/>
      </c>
      <c r="T26" s="57" t="str">
        <f ca="1">IF(AND('Mapa final'!$AY$11="Media",'Mapa final'!$BA$11="Menor"),CONCATENATE("R1C",'Mapa final'!$AL$11),"")</f>
        <v/>
      </c>
      <c r="U26" s="58" t="e">
        <f>IF(AND('Mapa final'!#REF!="Media",'Mapa final'!#REF!="Menor"),CONCATENATE("R1C",'Mapa final'!#REF!),"")</f>
        <v>#REF!</v>
      </c>
      <c r="V26" s="56" t="str">
        <f ca="1">IF(AND('Mapa final'!$AY$7="Media",'Mapa final'!$BA$7="Moderado"),CONCATENATE("R1C",'Mapa final'!$AL$7),"")</f>
        <v/>
      </c>
      <c r="W26" s="57" t="str">
        <f ca="1">IF(AND('Mapa final'!$AY$8="Media",'Mapa final'!$BA$8="Moderado"),CONCATENATE("R1C",'Mapa final'!$AL$8),"")</f>
        <v/>
      </c>
      <c r="X26" s="57" t="str">
        <f ca="1">IF(AND('Mapa final'!$AY$9="Media",'Mapa final'!$BA$9="Moderado"),CONCATENATE("R1C",'Mapa final'!$AL$9),"")</f>
        <v/>
      </c>
      <c r="Y26" s="57" t="str">
        <f ca="1">IF(AND('Mapa final'!$AY$10="Media",'Mapa final'!$BA$10="Moderado"),CONCATENATE("R1C",'Mapa final'!$AL$10),"")</f>
        <v/>
      </c>
      <c r="Z26" s="57" t="str">
        <f ca="1">IF(AND('Mapa final'!$AY$11="Media",'Mapa final'!$BA$11="Moderado"),CONCATENATE("R1C",'Mapa final'!$AL$11),"")</f>
        <v/>
      </c>
      <c r="AA26" s="58" t="e">
        <f>IF(AND('Mapa final'!#REF!="Media",'Mapa final'!#REF!="Moderado"),CONCATENATE("R1C",'Mapa final'!#REF!),"")</f>
        <v>#REF!</v>
      </c>
      <c r="AB26" s="38" t="str">
        <f ca="1">IF(AND('Mapa final'!$AY$7="Media",'Mapa final'!$BA$7="Mayor"),CONCATENATE("R1C",'Mapa final'!$AL$7),"")</f>
        <v/>
      </c>
      <c r="AC26" s="39" t="str">
        <f ca="1">IF(AND('Mapa final'!$AY$8="Media",'Mapa final'!$BA$8="Mayor"),CONCATENATE("R1C",'Mapa final'!$AL$8),"")</f>
        <v/>
      </c>
      <c r="AD26" s="39" t="str">
        <f ca="1">IF(AND('Mapa final'!$AY$9="Media",'Mapa final'!$BA$9="Mayor"),CONCATENATE("R1C",'Mapa final'!$AL$9),"")</f>
        <v/>
      </c>
      <c r="AE26" s="39" t="str">
        <f ca="1">IF(AND('Mapa final'!$AY$10="Media",'Mapa final'!$BA$10="Mayor"),CONCATENATE("R1C",'Mapa final'!$AL$10),"")</f>
        <v/>
      </c>
      <c r="AF26" s="39" t="str">
        <f ca="1">IF(AND('Mapa final'!$AY$11="Media",'Mapa final'!$BA$11="Mayor"),CONCATENATE("R1C",'Mapa final'!$AL$11),"")</f>
        <v/>
      </c>
      <c r="AG26" s="40" t="e">
        <f>IF(AND('Mapa final'!#REF!="Media",'Mapa final'!#REF!="Mayor"),CONCATENATE("R1C",'Mapa final'!#REF!),"")</f>
        <v>#REF!</v>
      </c>
      <c r="AH26" s="41" t="str">
        <f ca="1">IF(AND('Mapa final'!$AY$7="Media",'Mapa final'!$BA$7="Catastrófico"),CONCATENATE("R1C",'Mapa final'!$AL$7),"")</f>
        <v>R1C1</v>
      </c>
      <c r="AI26" s="42" t="str">
        <f ca="1">IF(AND('Mapa final'!$AY$8="Media",'Mapa final'!$BA$8="Catastrófico"),CONCATENATE("R1C",'Mapa final'!$AL$8),"")</f>
        <v/>
      </c>
      <c r="AJ26" s="42" t="str">
        <f ca="1">IF(AND('Mapa final'!$AY$9="Media",'Mapa final'!$BA$9="Catastrófico"),CONCATENATE("R1C",'Mapa final'!$AL$9),"")</f>
        <v/>
      </c>
      <c r="AK26" s="42" t="str">
        <f ca="1">IF(AND('Mapa final'!$AY$10="Media",'Mapa final'!$BA$10="Catastrófico"),CONCATENATE("R1C",'Mapa final'!$AL$10),"")</f>
        <v/>
      </c>
      <c r="AL26" s="42" t="str">
        <f ca="1">IF(AND('Mapa final'!$AY$11="Media",'Mapa final'!$BA$11="Catastrófico"),CONCATENATE("R1C",'Mapa final'!$AL$11),"")</f>
        <v/>
      </c>
      <c r="AM26" s="43" t="e">
        <f>IF(AND('Mapa final'!#REF!="Media",'Mapa final'!#REF!="Catastrófico"),CONCATENATE("R1C",'Mapa final'!#REF!),"")</f>
        <v>#REF!</v>
      </c>
      <c r="AN26" s="1"/>
      <c r="AO26" s="278" t="s">
        <v>94</v>
      </c>
      <c r="AP26" s="254"/>
      <c r="AQ26" s="254"/>
      <c r="AR26" s="254"/>
      <c r="AS26" s="254"/>
      <c r="AT26" s="255"/>
      <c r="AU26" s="1"/>
      <c r="AV26" s="1"/>
      <c r="AW26" s="1"/>
      <c r="AX26" s="1"/>
      <c r="AY26" s="1"/>
      <c r="AZ26" s="1"/>
      <c r="BA26" s="1"/>
      <c r="BB26" s="1"/>
      <c r="BC26" s="1"/>
      <c r="BD26" s="1"/>
      <c r="BE26" s="1"/>
      <c r="BF26" s="1"/>
      <c r="BG26" s="1"/>
      <c r="BH26" s="1"/>
      <c r="BI26" s="1"/>
    </row>
    <row r="27" spans="1:61" ht="15" customHeight="1" x14ac:dyDescent="0.2">
      <c r="A27" s="1"/>
      <c r="B27" s="273"/>
      <c r="C27" s="153"/>
      <c r="D27" s="154"/>
      <c r="E27" s="165"/>
      <c r="F27" s="153"/>
      <c r="G27" s="153"/>
      <c r="H27" s="153"/>
      <c r="I27" s="154"/>
      <c r="J27" s="59" t="e">
        <f>IF(AND('Mapa final'!#REF!="Media",'Mapa final'!#REF!="Leve"),CONCATENATE("R2C",'Mapa final'!#REF!),"")</f>
        <v>#REF!</v>
      </c>
      <c r="K27" s="60" t="e">
        <f>IF(AND('Mapa final'!#REF!="Media",'Mapa final'!#REF!="Leve"),CONCATENATE("R2C",'Mapa final'!#REF!),"")</f>
        <v>#REF!</v>
      </c>
      <c r="L27" s="60" t="e">
        <f>IF(AND('Mapa final'!#REF!="Media",'Mapa final'!#REF!="Leve"),CONCATENATE("R2C",'Mapa final'!#REF!),"")</f>
        <v>#REF!</v>
      </c>
      <c r="M27" s="60" t="e">
        <f>IF(AND('Mapa final'!#REF!="Media",'Mapa final'!#REF!="Leve"),CONCATENATE("R2C",'Mapa final'!#REF!),"")</f>
        <v>#REF!</v>
      </c>
      <c r="N27" s="60" t="e">
        <f>IF(AND('Mapa final'!#REF!="Media",'Mapa final'!#REF!="Leve"),CONCATENATE("R2C",'Mapa final'!#REF!),"")</f>
        <v>#REF!</v>
      </c>
      <c r="O27" s="61" t="e">
        <f>IF(AND('Mapa final'!#REF!="Media",'Mapa final'!#REF!="Leve"),CONCATENATE("R2C",'Mapa final'!#REF!),"")</f>
        <v>#REF!</v>
      </c>
      <c r="P27" s="59" t="e">
        <f>IF(AND('Mapa final'!#REF!="Media",'Mapa final'!#REF!="Menor"),CONCATENATE("R2C",'Mapa final'!#REF!),"")</f>
        <v>#REF!</v>
      </c>
      <c r="Q27" s="60" t="e">
        <f>IF(AND('Mapa final'!#REF!="Media",'Mapa final'!#REF!="Menor"),CONCATENATE("R2C",'Mapa final'!#REF!),"")</f>
        <v>#REF!</v>
      </c>
      <c r="R27" s="60" t="e">
        <f>IF(AND('Mapa final'!#REF!="Media",'Mapa final'!#REF!="Menor"),CONCATENATE("R2C",'Mapa final'!#REF!),"")</f>
        <v>#REF!</v>
      </c>
      <c r="S27" s="60" t="e">
        <f>IF(AND('Mapa final'!#REF!="Media",'Mapa final'!#REF!="Menor"),CONCATENATE("R2C",'Mapa final'!#REF!),"")</f>
        <v>#REF!</v>
      </c>
      <c r="T27" s="60" t="e">
        <f>IF(AND('Mapa final'!#REF!="Media",'Mapa final'!#REF!="Menor"),CONCATENATE("R2C",'Mapa final'!#REF!),"")</f>
        <v>#REF!</v>
      </c>
      <c r="U27" s="61" t="e">
        <f>IF(AND('Mapa final'!#REF!="Media",'Mapa final'!#REF!="Menor"),CONCATENATE("R2C",'Mapa final'!#REF!),"")</f>
        <v>#REF!</v>
      </c>
      <c r="V27" s="59" t="e">
        <f>IF(AND('Mapa final'!#REF!="Media",'Mapa final'!#REF!="Moderado"),CONCATENATE("R2C",'Mapa final'!#REF!),"")</f>
        <v>#REF!</v>
      </c>
      <c r="W27" s="60" t="e">
        <f>IF(AND('Mapa final'!#REF!="Media",'Mapa final'!#REF!="Moderado"),CONCATENATE("R2C",'Mapa final'!#REF!),"")</f>
        <v>#REF!</v>
      </c>
      <c r="X27" s="60" t="e">
        <f>IF(AND('Mapa final'!#REF!="Media",'Mapa final'!#REF!="Moderado"),CONCATENATE("R2C",'Mapa final'!#REF!),"")</f>
        <v>#REF!</v>
      </c>
      <c r="Y27" s="60" t="e">
        <f>IF(AND('Mapa final'!#REF!="Media",'Mapa final'!#REF!="Moderado"),CONCATENATE("R2C",'Mapa final'!#REF!),"")</f>
        <v>#REF!</v>
      </c>
      <c r="Z27" s="60" t="e">
        <f>IF(AND('Mapa final'!#REF!="Media",'Mapa final'!#REF!="Moderado"),CONCATENATE("R2C",'Mapa final'!#REF!),"")</f>
        <v>#REF!</v>
      </c>
      <c r="AA27" s="61" t="e">
        <f>IF(AND('Mapa final'!#REF!="Media",'Mapa final'!#REF!="Moderado"),CONCATENATE("R2C",'Mapa final'!#REF!),"")</f>
        <v>#REF!</v>
      </c>
      <c r="AB27" s="44" t="e">
        <f>IF(AND('Mapa final'!#REF!="Media",'Mapa final'!#REF!="Mayor"),CONCATENATE("R2C",'Mapa final'!#REF!),"")</f>
        <v>#REF!</v>
      </c>
      <c r="AC27" s="45" t="e">
        <f>IF(AND('Mapa final'!#REF!="Media",'Mapa final'!#REF!="Mayor"),CONCATENATE("R2C",'Mapa final'!#REF!),"")</f>
        <v>#REF!</v>
      </c>
      <c r="AD27" s="45" t="e">
        <f>IF(AND('Mapa final'!#REF!="Media",'Mapa final'!#REF!="Mayor"),CONCATENATE("R2C",'Mapa final'!#REF!),"")</f>
        <v>#REF!</v>
      </c>
      <c r="AE27" s="45" t="e">
        <f>IF(AND('Mapa final'!#REF!="Media",'Mapa final'!#REF!="Mayor"),CONCATENATE("R2C",'Mapa final'!#REF!),"")</f>
        <v>#REF!</v>
      </c>
      <c r="AF27" s="45" t="e">
        <f>IF(AND('Mapa final'!#REF!="Media",'Mapa final'!#REF!="Mayor"),CONCATENATE("R2C",'Mapa final'!#REF!),"")</f>
        <v>#REF!</v>
      </c>
      <c r="AG27" s="46" t="e">
        <f>IF(AND('Mapa final'!#REF!="Media",'Mapa final'!#REF!="Mayor"),CONCATENATE("R2C",'Mapa final'!#REF!),"")</f>
        <v>#REF!</v>
      </c>
      <c r="AH27" s="47" t="e">
        <f>IF(AND('Mapa final'!#REF!="Media",'Mapa final'!#REF!="Catastrófico"),CONCATENATE("R2C",'Mapa final'!#REF!),"")</f>
        <v>#REF!</v>
      </c>
      <c r="AI27" s="48" t="e">
        <f>IF(AND('Mapa final'!#REF!="Media",'Mapa final'!#REF!="Catastrófico"),CONCATENATE("R2C",'Mapa final'!#REF!),"")</f>
        <v>#REF!</v>
      </c>
      <c r="AJ27" s="48" t="e">
        <f>IF(AND('Mapa final'!#REF!="Media",'Mapa final'!#REF!="Catastrófico"),CONCATENATE("R2C",'Mapa final'!#REF!),"")</f>
        <v>#REF!</v>
      </c>
      <c r="AK27" s="48" t="e">
        <f>IF(AND('Mapa final'!#REF!="Media",'Mapa final'!#REF!="Catastrófico"),CONCATENATE("R2C",'Mapa final'!#REF!),"")</f>
        <v>#REF!</v>
      </c>
      <c r="AL27" s="48" t="e">
        <f>IF(AND('Mapa final'!#REF!="Media",'Mapa final'!#REF!="Catastrófico"),CONCATENATE("R2C",'Mapa final'!#REF!),"")</f>
        <v>#REF!</v>
      </c>
      <c r="AM27" s="49" t="e">
        <f>IF(AND('Mapa final'!#REF!="Media",'Mapa final'!#REF!="Catastrófico"),CONCATENATE("R2C",'Mapa final'!#REF!),"")</f>
        <v>#REF!</v>
      </c>
      <c r="AN27" s="1"/>
      <c r="AO27" s="256"/>
      <c r="AP27" s="153"/>
      <c r="AQ27" s="153"/>
      <c r="AR27" s="153"/>
      <c r="AS27" s="153"/>
      <c r="AT27" s="257"/>
      <c r="AU27" s="1"/>
      <c r="AV27" s="1"/>
      <c r="AW27" s="1"/>
      <c r="AX27" s="1"/>
      <c r="AY27" s="1"/>
      <c r="AZ27" s="1"/>
      <c r="BA27" s="1"/>
      <c r="BB27" s="1"/>
      <c r="BC27" s="1"/>
      <c r="BD27" s="1"/>
      <c r="BE27" s="1"/>
      <c r="BF27" s="1"/>
      <c r="BG27" s="1"/>
      <c r="BH27" s="1"/>
      <c r="BI27" s="1"/>
    </row>
    <row r="28" spans="1:61" ht="15" customHeight="1" x14ac:dyDescent="0.2">
      <c r="A28" s="1"/>
      <c r="B28" s="273"/>
      <c r="C28" s="153"/>
      <c r="D28" s="154"/>
      <c r="E28" s="165"/>
      <c r="F28" s="153"/>
      <c r="G28" s="153"/>
      <c r="H28" s="153"/>
      <c r="I28" s="154"/>
      <c r="J28" s="59" t="e">
        <f>IF(AND('Mapa final'!#REF!="Media",'Mapa final'!#REF!="Leve"),CONCATENATE("R3C",'Mapa final'!#REF!),"")</f>
        <v>#REF!</v>
      </c>
      <c r="K28" s="60" t="e">
        <f>IF(AND('Mapa final'!#REF!="Media",'Mapa final'!#REF!="Leve"),CONCATENATE("R3C",'Mapa final'!#REF!),"")</f>
        <v>#REF!</v>
      </c>
      <c r="L28" s="60" t="e">
        <f>IF(AND('Mapa final'!#REF!="Media",'Mapa final'!#REF!="Leve"),CONCATENATE("R3C",'Mapa final'!#REF!),"")</f>
        <v>#REF!</v>
      </c>
      <c r="M28" s="60" t="e">
        <f>IF(AND('Mapa final'!#REF!="Media",'Mapa final'!#REF!="Leve"),CONCATENATE("R3C",'Mapa final'!#REF!),"")</f>
        <v>#REF!</v>
      </c>
      <c r="N28" s="60" t="e">
        <f>IF(AND('Mapa final'!#REF!="Media",'Mapa final'!#REF!="Leve"),CONCATENATE("R3C",'Mapa final'!#REF!),"")</f>
        <v>#REF!</v>
      </c>
      <c r="O28" s="61" t="e">
        <f>IF(AND('Mapa final'!#REF!="Media",'Mapa final'!#REF!="Leve"),CONCATENATE("R3C",'Mapa final'!#REF!),"")</f>
        <v>#REF!</v>
      </c>
      <c r="P28" s="59" t="e">
        <f>IF(AND('Mapa final'!#REF!="Media",'Mapa final'!#REF!="Menor"),CONCATENATE("R3C",'Mapa final'!#REF!),"")</f>
        <v>#REF!</v>
      </c>
      <c r="Q28" s="60" t="e">
        <f>IF(AND('Mapa final'!#REF!="Media",'Mapa final'!#REF!="Menor"),CONCATENATE("R3C",'Mapa final'!#REF!),"")</f>
        <v>#REF!</v>
      </c>
      <c r="R28" s="60" t="e">
        <f>IF(AND('Mapa final'!#REF!="Media",'Mapa final'!#REF!="Menor"),CONCATENATE("R3C",'Mapa final'!#REF!),"")</f>
        <v>#REF!</v>
      </c>
      <c r="S28" s="60" t="e">
        <f>IF(AND('Mapa final'!#REF!="Media",'Mapa final'!#REF!="Menor"),CONCATENATE("R3C",'Mapa final'!#REF!),"")</f>
        <v>#REF!</v>
      </c>
      <c r="T28" s="60" t="e">
        <f>IF(AND('Mapa final'!#REF!="Media",'Mapa final'!#REF!="Menor"),CONCATENATE("R3C",'Mapa final'!#REF!),"")</f>
        <v>#REF!</v>
      </c>
      <c r="U28" s="61" t="e">
        <f>IF(AND('Mapa final'!#REF!="Media",'Mapa final'!#REF!="Menor"),CONCATENATE("R3C",'Mapa final'!#REF!),"")</f>
        <v>#REF!</v>
      </c>
      <c r="V28" s="59" t="e">
        <f>IF(AND('Mapa final'!#REF!="Media",'Mapa final'!#REF!="Moderado"),CONCATENATE("R3C",'Mapa final'!#REF!),"")</f>
        <v>#REF!</v>
      </c>
      <c r="W28" s="60" t="e">
        <f>IF(AND('Mapa final'!#REF!="Media",'Mapa final'!#REF!="Moderado"),CONCATENATE("R3C",'Mapa final'!#REF!),"")</f>
        <v>#REF!</v>
      </c>
      <c r="X28" s="60" t="e">
        <f>IF(AND('Mapa final'!#REF!="Media",'Mapa final'!#REF!="Moderado"),CONCATENATE("R3C",'Mapa final'!#REF!),"")</f>
        <v>#REF!</v>
      </c>
      <c r="Y28" s="60" t="e">
        <f>IF(AND('Mapa final'!#REF!="Media",'Mapa final'!#REF!="Moderado"),CONCATENATE("R3C",'Mapa final'!#REF!),"")</f>
        <v>#REF!</v>
      </c>
      <c r="Z28" s="60" t="e">
        <f>IF(AND('Mapa final'!#REF!="Media",'Mapa final'!#REF!="Moderado"),CONCATENATE("R3C",'Mapa final'!#REF!),"")</f>
        <v>#REF!</v>
      </c>
      <c r="AA28" s="61" t="e">
        <f>IF(AND('Mapa final'!#REF!="Media",'Mapa final'!#REF!="Moderado"),CONCATENATE("R3C",'Mapa final'!#REF!),"")</f>
        <v>#REF!</v>
      </c>
      <c r="AB28" s="44" t="e">
        <f>IF(AND('Mapa final'!#REF!="Media",'Mapa final'!#REF!="Mayor"),CONCATENATE("R3C",'Mapa final'!#REF!),"")</f>
        <v>#REF!</v>
      </c>
      <c r="AC28" s="45" t="e">
        <f>IF(AND('Mapa final'!#REF!="Media",'Mapa final'!#REF!="Mayor"),CONCATENATE("R3C",'Mapa final'!#REF!),"")</f>
        <v>#REF!</v>
      </c>
      <c r="AD28" s="45" t="e">
        <f>IF(AND('Mapa final'!#REF!="Media",'Mapa final'!#REF!="Mayor"),CONCATENATE("R3C",'Mapa final'!#REF!),"")</f>
        <v>#REF!</v>
      </c>
      <c r="AE28" s="45" t="e">
        <f>IF(AND('Mapa final'!#REF!="Media",'Mapa final'!#REF!="Mayor"),CONCATENATE("R3C",'Mapa final'!#REF!),"")</f>
        <v>#REF!</v>
      </c>
      <c r="AF28" s="45" t="e">
        <f>IF(AND('Mapa final'!#REF!="Media",'Mapa final'!#REF!="Mayor"),CONCATENATE("R3C",'Mapa final'!#REF!),"")</f>
        <v>#REF!</v>
      </c>
      <c r="AG28" s="46" t="e">
        <f>IF(AND('Mapa final'!#REF!="Media",'Mapa final'!#REF!="Mayor"),CONCATENATE("R3C",'Mapa final'!#REF!),"")</f>
        <v>#REF!</v>
      </c>
      <c r="AH28" s="47" t="e">
        <f>IF(AND('Mapa final'!#REF!="Media",'Mapa final'!#REF!="Catastrófico"),CONCATENATE("R3C",'Mapa final'!#REF!),"")</f>
        <v>#REF!</v>
      </c>
      <c r="AI28" s="48" t="e">
        <f>IF(AND('Mapa final'!#REF!="Media",'Mapa final'!#REF!="Catastrófico"),CONCATENATE("R3C",'Mapa final'!#REF!),"")</f>
        <v>#REF!</v>
      </c>
      <c r="AJ28" s="48" t="e">
        <f>IF(AND('Mapa final'!#REF!="Media",'Mapa final'!#REF!="Catastrófico"),CONCATENATE("R3C",'Mapa final'!#REF!),"")</f>
        <v>#REF!</v>
      </c>
      <c r="AK28" s="48" t="e">
        <f>IF(AND('Mapa final'!#REF!="Media",'Mapa final'!#REF!="Catastrófico"),CONCATENATE("R3C",'Mapa final'!#REF!),"")</f>
        <v>#REF!</v>
      </c>
      <c r="AL28" s="48" t="e">
        <f>IF(AND('Mapa final'!#REF!="Media",'Mapa final'!#REF!="Catastrófico"),CONCATENATE("R3C",'Mapa final'!#REF!),"")</f>
        <v>#REF!</v>
      </c>
      <c r="AM28" s="49" t="e">
        <f>IF(AND('Mapa final'!#REF!="Media",'Mapa final'!#REF!="Catastrófico"),CONCATENATE("R3C",'Mapa final'!#REF!),"")</f>
        <v>#REF!</v>
      </c>
      <c r="AN28" s="1"/>
      <c r="AO28" s="256"/>
      <c r="AP28" s="153"/>
      <c r="AQ28" s="153"/>
      <c r="AR28" s="153"/>
      <c r="AS28" s="153"/>
      <c r="AT28" s="257"/>
      <c r="AU28" s="1"/>
      <c r="AV28" s="1"/>
      <c r="AW28" s="1"/>
      <c r="AX28" s="1"/>
      <c r="AY28" s="1"/>
      <c r="AZ28" s="1"/>
      <c r="BA28" s="1"/>
      <c r="BB28" s="1"/>
      <c r="BC28" s="1"/>
      <c r="BD28" s="1"/>
      <c r="BE28" s="1"/>
      <c r="BF28" s="1"/>
      <c r="BG28" s="1"/>
      <c r="BH28" s="1"/>
      <c r="BI28" s="1"/>
    </row>
    <row r="29" spans="1:61" ht="15" customHeight="1" x14ac:dyDescent="0.2">
      <c r="A29" s="1"/>
      <c r="B29" s="273"/>
      <c r="C29" s="153"/>
      <c r="D29" s="154"/>
      <c r="E29" s="165"/>
      <c r="F29" s="153"/>
      <c r="G29" s="153"/>
      <c r="H29" s="153"/>
      <c r="I29" s="154"/>
      <c r="J29" s="59" t="e">
        <f>IF(AND('Mapa final'!#REF!="Media",'Mapa final'!#REF!="Leve"),CONCATENATE("R4C",'Mapa final'!#REF!),"")</f>
        <v>#REF!</v>
      </c>
      <c r="K29" s="60" t="e">
        <f>IF(AND('Mapa final'!#REF!="Media",'Mapa final'!#REF!="Leve"),CONCATENATE("R4C",'Mapa final'!#REF!),"")</f>
        <v>#REF!</v>
      </c>
      <c r="L29" s="60" t="e">
        <f>IF(AND('Mapa final'!#REF!="Media",'Mapa final'!#REF!="Leve"),CONCATENATE("R4C",'Mapa final'!#REF!),"")</f>
        <v>#REF!</v>
      </c>
      <c r="M29" s="60" t="e">
        <f>IF(AND('Mapa final'!#REF!="Media",'Mapa final'!#REF!="Leve"),CONCATENATE("R4C",'Mapa final'!#REF!),"")</f>
        <v>#REF!</v>
      </c>
      <c r="N29" s="60" t="e">
        <f>IF(AND('Mapa final'!#REF!="Media",'Mapa final'!#REF!="Leve"),CONCATENATE("R4C",'Mapa final'!#REF!),"")</f>
        <v>#REF!</v>
      </c>
      <c r="O29" s="61" t="e">
        <f>IF(AND('Mapa final'!#REF!="Media",'Mapa final'!#REF!="Leve"),CONCATENATE("R4C",'Mapa final'!#REF!),"")</f>
        <v>#REF!</v>
      </c>
      <c r="P29" s="59" t="e">
        <f>IF(AND('Mapa final'!#REF!="Media",'Mapa final'!#REF!="Menor"),CONCATENATE("R4C",'Mapa final'!#REF!),"")</f>
        <v>#REF!</v>
      </c>
      <c r="Q29" s="60" t="e">
        <f>IF(AND('Mapa final'!#REF!="Media",'Mapa final'!#REF!="Menor"),CONCATENATE("R4C",'Mapa final'!#REF!),"")</f>
        <v>#REF!</v>
      </c>
      <c r="R29" s="60" t="e">
        <f>IF(AND('Mapa final'!#REF!="Media",'Mapa final'!#REF!="Menor"),CONCATENATE("R4C",'Mapa final'!#REF!),"")</f>
        <v>#REF!</v>
      </c>
      <c r="S29" s="60" t="e">
        <f>IF(AND('Mapa final'!#REF!="Media",'Mapa final'!#REF!="Menor"),CONCATENATE("R4C",'Mapa final'!#REF!),"")</f>
        <v>#REF!</v>
      </c>
      <c r="T29" s="60" t="e">
        <f>IF(AND('Mapa final'!#REF!="Media",'Mapa final'!#REF!="Menor"),CONCATENATE("R4C",'Mapa final'!#REF!),"")</f>
        <v>#REF!</v>
      </c>
      <c r="U29" s="61" t="e">
        <f>IF(AND('Mapa final'!#REF!="Media",'Mapa final'!#REF!="Menor"),CONCATENATE("R4C",'Mapa final'!#REF!),"")</f>
        <v>#REF!</v>
      </c>
      <c r="V29" s="59" t="e">
        <f>IF(AND('Mapa final'!#REF!="Media",'Mapa final'!#REF!="Moderado"),CONCATENATE("R4C",'Mapa final'!#REF!),"")</f>
        <v>#REF!</v>
      </c>
      <c r="W29" s="60" t="e">
        <f>IF(AND('Mapa final'!#REF!="Media",'Mapa final'!#REF!="Moderado"),CONCATENATE("R4C",'Mapa final'!#REF!),"")</f>
        <v>#REF!</v>
      </c>
      <c r="X29" s="60" t="e">
        <f>IF(AND('Mapa final'!#REF!="Media",'Mapa final'!#REF!="Moderado"),CONCATENATE("R4C",'Mapa final'!#REF!),"")</f>
        <v>#REF!</v>
      </c>
      <c r="Y29" s="60" t="e">
        <f>IF(AND('Mapa final'!#REF!="Media",'Mapa final'!#REF!="Moderado"),CONCATENATE("R4C",'Mapa final'!#REF!),"")</f>
        <v>#REF!</v>
      </c>
      <c r="Z29" s="60" t="e">
        <f>IF(AND('Mapa final'!#REF!="Media",'Mapa final'!#REF!="Moderado"),CONCATENATE("R4C",'Mapa final'!#REF!),"")</f>
        <v>#REF!</v>
      </c>
      <c r="AA29" s="61" t="e">
        <f>IF(AND('Mapa final'!#REF!="Media",'Mapa final'!#REF!="Moderado"),CONCATENATE("R4C",'Mapa final'!#REF!),"")</f>
        <v>#REF!</v>
      </c>
      <c r="AB29" s="44" t="e">
        <f>IF(AND('Mapa final'!#REF!="Media",'Mapa final'!#REF!="Mayor"),CONCATENATE("R4C",'Mapa final'!#REF!),"")</f>
        <v>#REF!</v>
      </c>
      <c r="AC29" s="45" t="e">
        <f>IF(AND('Mapa final'!#REF!="Media",'Mapa final'!#REF!="Mayor"),CONCATENATE("R4C",'Mapa final'!#REF!),"")</f>
        <v>#REF!</v>
      </c>
      <c r="AD29" s="45" t="e">
        <f>IF(AND('Mapa final'!#REF!="Media",'Mapa final'!#REF!="Mayor"),CONCATENATE("R4C",'Mapa final'!#REF!),"")</f>
        <v>#REF!</v>
      </c>
      <c r="AE29" s="45" t="e">
        <f>IF(AND('Mapa final'!#REF!="Media",'Mapa final'!#REF!="Mayor"),CONCATENATE("R4C",'Mapa final'!#REF!),"")</f>
        <v>#REF!</v>
      </c>
      <c r="AF29" s="45" t="e">
        <f>IF(AND('Mapa final'!#REF!="Media",'Mapa final'!#REF!="Mayor"),CONCATENATE("R4C",'Mapa final'!#REF!),"")</f>
        <v>#REF!</v>
      </c>
      <c r="AG29" s="46" t="e">
        <f>IF(AND('Mapa final'!#REF!="Media",'Mapa final'!#REF!="Mayor"),CONCATENATE("R4C",'Mapa final'!#REF!),"")</f>
        <v>#REF!</v>
      </c>
      <c r="AH29" s="47" t="e">
        <f>IF(AND('Mapa final'!#REF!="Media",'Mapa final'!#REF!="Catastrófico"),CONCATENATE("R4C",'Mapa final'!#REF!),"")</f>
        <v>#REF!</v>
      </c>
      <c r="AI29" s="48" t="e">
        <f>IF(AND('Mapa final'!#REF!="Media",'Mapa final'!#REF!="Catastrófico"),CONCATENATE("R4C",'Mapa final'!#REF!),"")</f>
        <v>#REF!</v>
      </c>
      <c r="AJ29" s="48" t="e">
        <f>IF(AND('Mapa final'!#REF!="Media",'Mapa final'!#REF!="Catastrófico"),CONCATENATE("R4C",'Mapa final'!#REF!),"")</f>
        <v>#REF!</v>
      </c>
      <c r="AK29" s="48" t="e">
        <f>IF(AND('Mapa final'!#REF!="Media",'Mapa final'!#REF!="Catastrófico"),CONCATENATE("R4C",'Mapa final'!#REF!),"")</f>
        <v>#REF!</v>
      </c>
      <c r="AL29" s="48" t="e">
        <f>IF(AND('Mapa final'!#REF!="Media",'Mapa final'!#REF!="Catastrófico"),CONCATENATE("R4C",'Mapa final'!#REF!),"")</f>
        <v>#REF!</v>
      </c>
      <c r="AM29" s="49" t="e">
        <f>IF(AND('Mapa final'!#REF!="Media",'Mapa final'!#REF!="Catastrófico"),CONCATENATE("R4C",'Mapa final'!#REF!),"")</f>
        <v>#REF!</v>
      </c>
      <c r="AN29" s="1"/>
      <c r="AO29" s="256"/>
      <c r="AP29" s="153"/>
      <c r="AQ29" s="153"/>
      <c r="AR29" s="153"/>
      <c r="AS29" s="153"/>
      <c r="AT29" s="257"/>
      <c r="AU29" s="1"/>
      <c r="AV29" s="1"/>
      <c r="AW29" s="1"/>
      <c r="AX29" s="1"/>
      <c r="AY29" s="1"/>
      <c r="AZ29" s="1"/>
      <c r="BA29" s="1"/>
      <c r="BB29" s="1"/>
      <c r="BC29" s="1"/>
      <c r="BD29" s="1"/>
      <c r="BE29" s="1"/>
      <c r="BF29" s="1"/>
      <c r="BG29" s="1"/>
      <c r="BH29" s="1"/>
      <c r="BI29" s="1"/>
    </row>
    <row r="30" spans="1:61" ht="15" customHeight="1" x14ac:dyDescent="0.2">
      <c r="A30" s="1"/>
      <c r="B30" s="273"/>
      <c r="C30" s="153"/>
      <c r="D30" s="154"/>
      <c r="E30" s="165"/>
      <c r="F30" s="153"/>
      <c r="G30" s="153"/>
      <c r="H30" s="153"/>
      <c r="I30" s="154"/>
      <c r="J30" s="59" t="e">
        <f>IF(AND('Mapa final'!#REF!="Media",'Mapa final'!#REF!="Leve"),CONCATENATE("R5C",'Mapa final'!#REF!),"")</f>
        <v>#REF!</v>
      </c>
      <c r="K30" s="60" t="e">
        <f>IF(AND('Mapa final'!#REF!="Media",'Mapa final'!#REF!="Leve"),CONCATENATE("R5C",'Mapa final'!#REF!),"")</f>
        <v>#REF!</v>
      </c>
      <c r="L30" s="60" t="e">
        <f>IF(AND('Mapa final'!#REF!="Media",'Mapa final'!#REF!="Leve"),CONCATENATE("R5C",'Mapa final'!#REF!),"")</f>
        <v>#REF!</v>
      </c>
      <c r="M30" s="60" t="e">
        <f>IF(AND('Mapa final'!#REF!="Media",'Mapa final'!#REF!="Leve"),CONCATENATE("R5C",'Mapa final'!#REF!),"")</f>
        <v>#REF!</v>
      </c>
      <c r="N30" s="60" t="e">
        <f>IF(AND('Mapa final'!#REF!="Media",'Mapa final'!#REF!="Leve"),CONCATENATE("R5C",'Mapa final'!#REF!),"")</f>
        <v>#REF!</v>
      </c>
      <c r="O30" s="61" t="e">
        <f>IF(AND('Mapa final'!#REF!="Media",'Mapa final'!#REF!="Leve"),CONCATENATE("R5C",'Mapa final'!#REF!),"")</f>
        <v>#REF!</v>
      </c>
      <c r="P30" s="59" t="e">
        <f>IF(AND('Mapa final'!#REF!="Media",'Mapa final'!#REF!="Menor"),CONCATENATE("R5C",'Mapa final'!#REF!),"")</f>
        <v>#REF!</v>
      </c>
      <c r="Q30" s="60" t="e">
        <f>IF(AND('Mapa final'!#REF!="Media",'Mapa final'!#REF!="Menor"),CONCATENATE("R5C",'Mapa final'!#REF!),"")</f>
        <v>#REF!</v>
      </c>
      <c r="R30" s="60" t="e">
        <f>IF(AND('Mapa final'!#REF!="Media",'Mapa final'!#REF!="Menor"),CONCATENATE("R5C",'Mapa final'!#REF!),"")</f>
        <v>#REF!</v>
      </c>
      <c r="S30" s="60" t="e">
        <f>IF(AND('Mapa final'!#REF!="Media",'Mapa final'!#REF!="Menor"),CONCATENATE("R5C",'Mapa final'!#REF!),"")</f>
        <v>#REF!</v>
      </c>
      <c r="T30" s="60" t="e">
        <f>IF(AND('Mapa final'!#REF!="Media",'Mapa final'!#REF!="Menor"),CONCATENATE("R5C",'Mapa final'!#REF!),"")</f>
        <v>#REF!</v>
      </c>
      <c r="U30" s="61" t="e">
        <f>IF(AND('Mapa final'!#REF!="Media",'Mapa final'!#REF!="Menor"),CONCATENATE("R5C",'Mapa final'!#REF!),"")</f>
        <v>#REF!</v>
      </c>
      <c r="V30" s="59" t="e">
        <f>IF(AND('Mapa final'!#REF!="Media",'Mapa final'!#REF!="Moderado"),CONCATENATE("R5C",'Mapa final'!#REF!),"")</f>
        <v>#REF!</v>
      </c>
      <c r="W30" s="60" t="e">
        <f>IF(AND('Mapa final'!#REF!="Media",'Mapa final'!#REF!="Moderado"),CONCATENATE("R5C",'Mapa final'!#REF!),"")</f>
        <v>#REF!</v>
      </c>
      <c r="X30" s="60" t="e">
        <f>IF(AND('Mapa final'!#REF!="Media",'Mapa final'!#REF!="Moderado"),CONCATENATE("R5C",'Mapa final'!#REF!),"")</f>
        <v>#REF!</v>
      </c>
      <c r="Y30" s="60" t="e">
        <f>IF(AND('Mapa final'!#REF!="Media",'Mapa final'!#REF!="Moderado"),CONCATENATE("R5C",'Mapa final'!#REF!),"")</f>
        <v>#REF!</v>
      </c>
      <c r="Z30" s="60" t="e">
        <f>IF(AND('Mapa final'!#REF!="Media",'Mapa final'!#REF!="Moderado"),CONCATENATE("R5C",'Mapa final'!#REF!),"")</f>
        <v>#REF!</v>
      </c>
      <c r="AA30" s="61" t="e">
        <f>IF(AND('Mapa final'!#REF!="Media",'Mapa final'!#REF!="Moderado"),CONCATENATE("R5C",'Mapa final'!#REF!),"")</f>
        <v>#REF!</v>
      </c>
      <c r="AB30" s="44" t="e">
        <f>IF(AND('Mapa final'!#REF!="Media",'Mapa final'!#REF!="Mayor"),CONCATENATE("R5C",'Mapa final'!#REF!),"")</f>
        <v>#REF!</v>
      </c>
      <c r="AC30" s="45" t="e">
        <f>IF(AND('Mapa final'!#REF!="Media",'Mapa final'!#REF!="Mayor"),CONCATENATE("R5C",'Mapa final'!#REF!),"")</f>
        <v>#REF!</v>
      </c>
      <c r="AD30" s="45" t="e">
        <f>IF(AND('Mapa final'!#REF!="Media",'Mapa final'!#REF!="Mayor"),CONCATENATE("R5C",'Mapa final'!#REF!),"")</f>
        <v>#REF!</v>
      </c>
      <c r="AE30" s="45" t="e">
        <f>IF(AND('Mapa final'!#REF!="Media",'Mapa final'!#REF!="Mayor"),CONCATENATE("R5C",'Mapa final'!#REF!),"")</f>
        <v>#REF!</v>
      </c>
      <c r="AF30" s="45" t="e">
        <f>IF(AND('Mapa final'!#REF!="Media",'Mapa final'!#REF!="Mayor"),CONCATENATE("R5C",'Mapa final'!#REF!),"")</f>
        <v>#REF!</v>
      </c>
      <c r="AG30" s="46" t="e">
        <f>IF(AND('Mapa final'!#REF!="Media",'Mapa final'!#REF!="Mayor"),CONCATENATE("R5C",'Mapa final'!#REF!),"")</f>
        <v>#REF!</v>
      </c>
      <c r="AH30" s="47" t="e">
        <f>IF(AND('Mapa final'!#REF!="Media",'Mapa final'!#REF!="Catastrófico"),CONCATENATE("R5C",'Mapa final'!#REF!),"")</f>
        <v>#REF!</v>
      </c>
      <c r="AI30" s="48" t="e">
        <f>IF(AND('Mapa final'!#REF!="Media",'Mapa final'!#REF!="Catastrófico"),CONCATENATE("R5C",'Mapa final'!#REF!),"")</f>
        <v>#REF!</v>
      </c>
      <c r="AJ30" s="48" t="e">
        <f>IF(AND('Mapa final'!#REF!="Media",'Mapa final'!#REF!="Catastrófico"),CONCATENATE("R5C",'Mapa final'!#REF!),"")</f>
        <v>#REF!</v>
      </c>
      <c r="AK30" s="48" t="e">
        <f>IF(AND('Mapa final'!#REF!="Media",'Mapa final'!#REF!="Catastrófico"),CONCATENATE("R5C",'Mapa final'!#REF!),"")</f>
        <v>#REF!</v>
      </c>
      <c r="AL30" s="48" t="e">
        <f>IF(AND('Mapa final'!#REF!="Media",'Mapa final'!#REF!="Catastrófico"),CONCATENATE("R5C",'Mapa final'!#REF!),"")</f>
        <v>#REF!</v>
      </c>
      <c r="AM30" s="49" t="e">
        <f>IF(AND('Mapa final'!#REF!="Media",'Mapa final'!#REF!="Catastrófico"),CONCATENATE("R5C",'Mapa final'!#REF!),"")</f>
        <v>#REF!</v>
      </c>
      <c r="AN30" s="1"/>
      <c r="AO30" s="256"/>
      <c r="AP30" s="153"/>
      <c r="AQ30" s="153"/>
      <c r="AR30" s="153"/>
      <c r="AS30" s="153"/>
      <c r="AT30" s="257"/>
      <c r="AU30" s="1"/>
      <c r="AV30" s="1"/>
      <c r="AW30" s="1"/>
      <c r="AX30" s="1"/>
      <c r="AY30" s="1"/>
      <c r="AZ30" s="1"/>
      <c r="BA30" s="1"/>
      <c r="BB30" s="1"/>
      <c r="BC30" s="1"/>
      <c r="BD30" s="1"/>
      <c r="BE30" s="1"/>
      <c r="BF30" s="1"/>
      <c r="BG30" s="1"/>
      <c r="BH30" s="1"/>
      <c r="BI30" s="1"/>
    </row>
    <row r="31" spans="1:61" ht="15" customHeight="1" x14ac:dyDescent="0.2">
      <c r="A31" s="1"/>
      <c r="B31" s="273"/>
      <c r="C31" s="153"/>
      <c r="D31" s="154"/>
      <c r="E31" s="165"/>
      <c r="F31" s="153"/>
      <c r="G31" s="153"/>
      <c r="H31" s="153"/>
      <c r="I31" s="154"/>
      <c r="J31" s="59" t="e">
        <f>IF(AND('Mapa final'!#REF!="Media",'Mapa final'!#REF!="Leve"),CONCATENATE("R6C",'Mapa final'!#REF!),"")</f>
        <v>#REF!</v>
      </c>
      <c r="K31" s="60" t="e">
        <f>IF(AND('Mapa final'!#REF!="Media",'Mapa final'!#REF!="Leve"),CONCATENATE("R6C",'Mapa final'!#REF!),"")</f>
        <v>#REF!</v>
      </c>
      <c r="L31" s="60" t="e">
        <f>IF(AND('Mapa final'!#REF!="Media",'Mapa final'!#REF!="Leve"),CONCATENATE("R6C",'Mapa final'!#REF!),"")</f>
        <v>#REF!</v>
      </c>
      <c r="M31" s="60" t="e">
        <f>IF(AND('Mapa final'!#REF!="Media",'Mapa final'!#REF!="Leve"),CONCATENATE("R6C",'Mapa final'!#REF!),"")</f>
        <v>#REF!</v>
      </c>
      <c r="N31" s="60" t="e">
        <f>IF(AND('Mapa final'!#REF!="Media",'Mapa final'!#REF!="Leve"),CONCATENATE("R6C",'Mapa final'!#REF!),"")</f>
        <v>#REF!</v>
      </c>
      <c r="O31" s="61" t="e">
        <f>IF(AND('Mapa final'!#REF!="Media",'Mapa final'!#REF!="Leve"),CONCATENATE("R6C",'Mapa final'!#REF!),"")</f>
        <v>#REF!</v>
      </c>
      <c r="P31" s="59" t="e">
        <f>IF(AND('Mapa final'!#REF!="Media",'Mapa final'!#REF!="Menor"),CONCATENATE("R6C",'Mapa final'!#REF!),"")</f>
        <v>#REF!</v>
      </c>
      <c r="Q31" s="60" t="e">
        <f>IF(AND('Mapa final'!#REF!="Media",'Mapa final'!#REF!="Menor"),CONCATENATE("R6C",'Mapa final'!#REF!),"")</f>
        <v>#REF!</v>
      </c>
      <c r="R31" s="60" t="e">
        <f>IF(AND('Mapa final'!#REF!="Media",'Mapa final'!#REF!="Menor"),CONCATENATE("R6C",'Mapa final'!#REF!),"")</f>
        <v>#REF!</v>
      </c>
      <c r="S31" s="60" t="e">
        <f>IF(AND('Mapa final'!#REF!="Media",'Mapa final'!#REF!="Menor"),CONCATENATE("R6C",'Mapa final'!#REF!),"")</f>
        <v>#REF!</v>
      </c>
      <c r="T31" s="60" t="e">
        <f>IF(AND('Mapa final'!#REF!="Media",'Mapa final'!#REF!="Menor"),CONCATENATE("R6C",'Mapa final'!#REF!),"")</f>
        <v>#REF!</v>
      </c>
      <c r="U31" s="61" t="e">
        <f>IF(AND('Mapa final'!#REF!="Media",'Mapa final'!#REF!="Menor"),CONCATENATE("R6C",'Mapa final'!#REF!),"")</f>
        <v>#REF!</v>
      </c>
      <c r="V31" s="59" t="e">
        <f>IF(AND('Mapa final'!#REF!="Media",'Mapa final'!#REF!="Moderado"),CONCATENATE("R6C",'Mapa final'!#REF!),"")</f>
        <v>#REF!</v>
      </c>
      <c r="W31" s="60" t="e">
        <f>IF(AND('Mapa final'!#REF!="Media",'Mapa final'!#REF!="Moderado"),CONCATENATE("R6C",'Mapa final'!#REF!),"")</f>
        <v>#REF!</v>
      </c>
      <c r="X31" s="60" t="e">
        <f>IF(AND('Mapa final'!#REF!="Media",'Mapa final'!#REF!="Moderado"),CONCATENATE("R6C",'Mapa final'!#REF!),"")</f>
        <v>#REF!</v>
      </c>
      <c r="Y31" s="60" t="e">
        <f>IF(AND('Mapa final'!#REF!="Media",'Mapa final'!#REF!="Moderado"),CONCATENATE("R6C",'Mapa final'!#REF!),"")</f>
        <v>#REF!</v>
      </c>
      <c r="Z31" s="60" t="e">
        <f>IF(AND('Mapa final'!#REF!="Media",'Mapa final'!#REF!="Moderado"),CONCATENATE("R6C",'Mapa final'!#REF!),"")</f>
        <v>#REF!</v>
      </c>
      <c r="AA31" s="61" t="e">
        <f>IF(AND('Mapa final'!#REF!="Media",'Mapa final'!#REF!="Moderado"),CONCATENATE("R6C",'Mapa final'!#REF!),"")</f>
        <v>#REF!</v>
      </c>
      <c r="AB31" s="44" t="e">
        <f>IF(AND('Mapa final'!#REF!="Media",'Mapa final'!#REF!="Mayor"),CONCATENATE("R6C",'Mapa final'!#REF!),"")</f>
        <v>#REF!</v>
      </c>
      <c r="AC31" s="45" t="e">
        <f>IF(AND('Mapa final'!#REF!="Media",'Mapa final'!#REF!="Mayor"),CONCATENATE("R6C",'Mapa final'!#REF!),"")</f>
        <v>#REF!</v>
      </c>
      <c r="AD31" s="45" t="e">
        <f>IF(AND('Mapa final'!#REF!="Media",'Mapa final'!#REF!="Mayor"),CONCATENATE("R6C",'Mapa final'!#REF!),"")</f>
        <v>#REF!</v>
      </c>
      <c r="AE31" s="45" t="e">
        <f>IF(AND('Mapa final'!#REF!="Media",'Mapa final'!#REF!="Mayor"),CONCATENATE("R6C",'Mapa final'!#REF!),"")</f>
        <v>#REF!</v>
      </c>
      <c r="AF31" s="45" t="e">
        <f>IF(AND('Mapa final'!#REF!="Media",'Mapa final'!#REF!="Mayor"),CONCATENATE("R6C",'Mapa final'!#REF!),"")</f>
        <v>#REF!</v>
      </c>
      <c r="AG31" s="46" t="e">
        <f>IF(AND('Mapa final'!#REF!="Media",'Mapa final'!#REF!="Mayor"),CONCATENATE("R6C",'Mapa final'!#REF!),"")</f>
        <v>#REF!</v>
      </c>
      <c r="AH31" s="47" t="e">
        <f>IF(AND('Mapa final'!#REF!="Media",'Mapa final'!#REF!="Catastrófico"),CONCATENATE("R6C",'Mapa final'!#REF!),"")</f>
        <v>#REF!</v>
      </c>
      <c r="AI31" s="48" t="e">
        <f>IF(AND('Mapa final'!#REF!="Media",'Mapa final'!#REF!="Catastrófico"),CONCATENATE("R6C",'Mapa final'!#REF!),"")</f>
        <v>#REF!</v>
      </c>
      <c r="AJ31" s="48" t="e">
        <f>IF(AND('Mapa final'!#REF!="Media",'Mapa final'!#REF!="Catastrófico"),CONCATENATE("R6C",'Mapa final'!#REF!),"")</f>
        <v>#REF!</v>
      </c>
      <c r="AK31" s="48" t="e">
        <f>IF(AND('Mapa final'!#REF!="Media",'Mapa final'!#REF!="Catastrófico"),CONCATENATE("R6C",'Mapa final'!#REF!),"")</f>
        <v>#REF!</v>
      </c>
      <c r="AL31" s="48" t="e">
        <f>IF(AND('Mapa final'!#REF!="Media",'Mapa final'!#REF!="Catastrófico"),CONCATENATE("R6C",'Mapa final'!#REF!),"")</f>
        <v>#REF!</v>
      </c>
      <c r="AM31" s="49" t="e">
        <f>IF(AND('Mapa final'!#REF!="Media",'Mapa final'!#REF!="Catastrófico"),CONCATENATE("R6C",'Mapa final'!#REF!),"")</f>
        <v>#REF!</v>
      </c>
      <c r="AN31" s="1"/>
      <c r="AO31" s="256"/>
      <c r="AP31" s="153"/>
      <c r="AQ31" s="153"/>
      <c r="AR31" s="153"/>
      <c r="AS31" s="153"/>
      <c r="AT31" s="257"/>
      <c r="AU31" s="1"/>
      <c r="AV31" s="1"/>
      <c r="AW31" s="1"/>
      <c r="AX31" s="1"/>
      <c r="AY31" s="1"/>
      <c r="AZ31" s="1"/>
      <c r="BA31" s="1"/>
      <c r="BB31" s="1"/>
      <c r="BC31" s="1"/>
      <c r="BD31" s="1"/>
      <c r="BE31" s="1"/>
      <c r="BF31" s="1"/>
      <c r="BG31" s="1"/>
      <c r="BH31" s="1"/>
      <c r="BI31" s="1"/>
    </row>
    <row r="32" spans="1:61" ht="15" customHeight="1" x14ac:dyDescent="0.2">
      <c r="A32" s="1"/>
      <c r="B32" s="273"/>
      <c r="C32" s="153"/>
      <c r="D32" s="154"/>
      <c r="E32" s="165"/>
      <c r="F32" s="153"/>
      <c r="G32" s="153"/>
      <c r="H32" s="153"/>
      <c r="I32" s="154"/>
      <c r="J32" s="59" t="e">
        <f>IF(AND('Mapa final'!#REF!="Media",'Mapa final'!#REF!="Leve"),CONCATENATE("R7C",'Mapa final'!#REF!),"")</f>
        <v>#REF!</v>
      </c>
      <c r="K32" s="60" t="e">
        <f>IF(AND('Mapa final'!#REF!="Media",'Mapa final'!#REF!="Leve"),CONCATENATE("R7C",'Mapa final'!#REF!),"")</f>
        <v>#REF!</v>
      </c>
      <c r="L32" s="60" t="e">
        <f>IF(AND('Mapa final'!#REF!="Media",'Mapa final'!#REF!="Leve"),CONCATENATE("R7C",'Mapa final'!#REF!),"")</f>
        <v>#REF!</v>
      </c>
      <c r="M32" s="60" t="e">
        <f>IF(AND('Mapa final'!#REF!="Media",'Mapa final'!#REF!="Leve"),CONCATENATE("R7C",'Mapa final'!#REF!),"")</f>
        <v>#REF!</v>
      </c>
      <c r="N32" s="60" t="e">
        <f>IF(AND('Mapa final'!#REF!="Media",'Mapa final'!#REF!="Leve"),CONCATENATE("R7C",'Mapa final'!#REF!),"")</f>
        <v>#REF!</v>
      </c>
      <c r="O32" s="61" t="e">
        <f>IF(AND('Mapa final'!#REF!="Media",'Mapa final'!#REF!="Leve"),CONCATENATE("R7C",'Mapa final'!#REF!),"")</f>
        <v>#REF!</v>
      </c>
      <c r="P32" s="59" t="e">
        <f>IF(AND('Mapa final'!#REF!="Media",'Mapa final'!#REF!="Menor"),CONCATENATE("R7C",'Mapa final'!#REF!),"")</f>
        <v>#REF!</v>
      </c>
      <c r="Q32" s="60" t="e">
        <f>IF(AND('Mapa final'!#REF!="Media",'Mapa final'!#REF!="Menor"),CONCATENATE("R7C",'Mapa final'!#REF!),"")</f>
        <v>#REF!</v>
      </c>
      <c r="R32" s="60" t="e">
        <f>IF(AND('Mapa final'!#REF!="Media",'Mapa final'!#REF!="Menor"),CONCATENATE("R7C",'Mapa final'!#REF!),"")</f>
        <v>#REF!</v>
      </c>
      <c r="S32" s="60" t="e">
        <f>IF(AND('Mapa final'!#REF!="Media",'Mapa final'!#REF!="Menor"),CONCATENATE("R7C",'Mapa final'!#REF!),"")</f>
        <v>#REF!</v>
      </c>
      <c r="T32" s="60" t="e">
        <f>IF(AND('Mapa final'!#REF!="Media",'Mapa final'!#REF!="Menor"),CONCATENATE("R7C",'Mapa final'!#REF!),"")</f>
        <v>#REF!</v>
      </c>
      <c r="U32" s="61" t="e">
        <f>IF(AND('Mapa final'!#REF!="Media",'Mapa final'!#REF!="Menor"),CONCATENATE("R7C",'Mapa final'!#REF!),"")</f>
        <v>#REF!</v>
      </c>
      <c r="V32" s="59" t="e">
        <f>IF(AND('Mapa final'!#REF!="Media",'Mapa final'!#REF!="Moderado"),CONCATENATE("R7C",'Mapa final'!#REF!),"")</f>
        <v>#REF!</v>
      </c>
      <c r="W32" s="60" t="e">
        <f>IF(AND('Mapa final'!#REF!="Media",'Mapa final'!#REF!="Moderado"),CONCATENATE("R7C",'Mapa final'!#REF!),"")</f>
        <v>#REF!</v>
      </c>
      <c r="X32" s="60" t="e">
        <f>IF(AND('Mapa final'!#REF!="Media",'Mapa final'!#REF!="Moderado"),CONCATENATE("R7C",'Mapa final'!#REF!),"")</f>
        <v>#REF!</v>
      </c>
      <c r="Y32" s="60" t="e">
        <f>IF(AND('Mapa final'!#REF!="Media",'Mapa final'!#REF!="Moderado"),CONCATENATE("R7C",'Mapa final'!#REF!),"")</f>
        <v>#REF!</v>
      </c>
      <c r="Z32" s="60" t="e">
        <f>IF(AND('Mapa final'!#REF!="Media",'Mapa final'!#REF!="Moderado"),CONCATENATE("R7C",'Mapa final'!#REF!),"")</f>
        <v>#REF!</v>
      </c>
      <c r="AA32" s="61" t="e">
        <f>IF(AND('Mapa final'!#REF!="Media",'Mapa final'!#REF!="Moderado"),CONCATENATE("R7C",'Mapa final'!#REF!),"")</f>
        <v>#REF!</v>
      </c>
      <c r="AB32" s="44" t="e">
        <f>IF(AND('Mapa final'!#REF!="Media",'Mapa final'!#REF!="Mayor"),CONCATENATE("R7C",'Mapa final'!#REF!),"")</f>
        <v>#REF!</v>
      </c>
      <c r="AC32" s="45" t="e">
        <f>IF(AND('Mapa final'!#REF!="Media",'Mapa final'!#REF!="Mayor"),CONCATENATE("R7C",'Mapa final'!#REF!),"")</f>
        <v>#REF!</v>
      </c>
      <c r="AD32" s="45" t="e">
        <f>IF(AND('Mapa final'!#REF!="Media",'Mapa final'!#REF!="Mayor"),CONCATENATE("R7C",'Mapa final'!#REF!),"")</f>
        <v>#REF!</v>
      </c>
      <c r="AE32" s="45" t="e">
        <f>IF(AND('Mapa final'!#REF!="Media",'Mapa final'!#REF!="Mayor"),CONCATENATE("R7C",'Mapa final'!#REF!),"")</f>
        <v>#REF!</v>
      </c>
      <c r="AF32" s="45" t="e">
        <f>IF(AND('Mapa final'!#REF!="Media",'Mapa final'!#REF!="Mayor"),CONCATENATE("R7C",'Mapa final'!#REF!),"")</f>
        <v>#REF!</v>
      </c>
      <c r="AG32" s="46" t="e">
        <f>IF(AND('Mapa final'!#REF!="Media",'Mapa final'!#REF!="Mayor"),CONCATENATE("R7C",'Mapa final'!#REF!),"")</f>
        <v>#REF!</v>
      </c>
      <c r="AH32" s="47" t="e">
        <f>IF(AND('Mapa final'!#REF!="Media",'Mapa final'!#REF!="Catastrófico"),CONCATENATE("R7C",'Mapa final'!#REF!),"")</f>
        <v>#REF!</v>
      </c>
      <c r="AI32" s="48" t="e">
        <f>IF(AND('Mapa final'!#REF!="Media",'Mapa final'!#REF!="Catastrófico"),CONCATENATE("R7C",'Mapa final'!#REF!),"")</f>
        <v>#REF!</v>
      </c>
      <c r="AJ32" s="48" t="e">
        <f>IF(AND('Mapa final'!#REF!="Media",'Mapa final'!#REF!="Catastrófico"),CONCATENATE("R7C",'Mapa final'!#REF!),"")</f>
        <v>#REF!</v>
      </c>
      <c r="AK32" s="48" t="e">
        <f>IF(AND('Mapa final'!#REF!="Media",'Mapa final'!#REF!="Catastrófico"),CONCATENATE("R7C",'Mapa final'!#REF!),"")</f>
        <v>#REF!</v>
      </c>
      <c r="AL32" s="48" t="e">
        <f>IF(AND('Mapa final'!#REF!="Media",'Mapa final'!#REF!="Catastrófico"),CONCATENATE("R7C",'Mapa final'!#REF!),"")</f>
        <v>#REF!</v>
      </c>
      <c r="AM32" s="49" t="e">
        <f>IF(AND('Mapa final'!#REF!="Media",'Mapa final'!#REF!="Catastrófico"),CONCATENATE("R7C",'Mapa final'!#REF!),"")</f>
        <v>#REF!</v>
      </c>
      <c r="AN32" s="1"/>
      <c r="AO32" s="256"/>
      <c r="AP32" s="153"/>
      <c r="AQ32" s="153"/>
      <c r="AR32" s="153"/>
      <c r="AS32" s="153"/>
      <c r="AT32" s="257"/>
      <c r="AU32" s="1"/>
      <c r="AV32" s="1"/>
      <c r="AW32" s="1"/>
      <c r="AX32" s="1"/>
      <c r="AY32" s="1"/>
      <c r="AZ32" s="1"/>
      <c r="BA32" s="1"/>
      <c r="BB32" s="1"/>
      <c r="BC32" s="1"/>
      <c r="BD32" s="1"/>
      <c r="BE32" s="1"/>
      <c r="BF32" s="1"/>
      <c r="BG32" s="1"/>
      <c r="BH32" s="1"/>
      <c r="BI32" s="1"/>
    </row>
    <row r="33" spans="1:61" ht="15" customHeight="1" x14ac:dyDescent="0.2">
      <c r="A33" s="1"/>
      <c r="B33" s="273"/>
      <c r="C33" s="153"/>
      <c r="D33" s="154"/>
      <c r="E33" s="165"/>
      <c r="F33" s="153"/>
      <c r="G33" s="153"/>
      <c r="H33" s="153"/>
      <c r="I33" s="154"/>
      <c r="J33" s="59" t="e">
        <f>IF(AND('Mapa final'!#REF!="Media",'Mapa final'!#REF!="Leve"),CONCATENATE("R8C",'Mapa final'!#REF!),"")</f>
        <v>#REF!</v>
      </c>
      <c r="K33" s="60" t="e">
        <f>IF(AND('Mapa final'!#REF!="Media",'Mapa final'!#REF!="Leve"),CONCATENATE("R8C",'Mapa final'!#REF!),"")</f>
        <v>#REF!</v>
      </c>
      <c r="L33" s="60" t="e">
        <f>IF(AND('Mapa final'!#REF!="Media",'Mapa final'!#REF!="Leve"),CONCATENATE("R8C",'Mapa final'!#REF!),"")</f>
        <v>#REF!</v>
      </c>
      <c r="M33" s="60" t="e">
        <f>IF(AND('Mapa final'!#REF!="Media",'Mapa final'!#REF!="Leve"),CONCATENATE("R8C",'Mapa final'!#REF!),"")</f>
        <v>#REF!</v>
      </c>
      <c r="N33" s="60" t="e">
        <f>IF(AND('Mapa final'!#REF!="Media",'Mapa final'!#REF!="Leve"),CONCATENATE("R8C",'Mapa final'!#REF!),"")</f>
        <v>#REF!</v>
      </c>
      <c r="O33" s="61" t="e">
        <f>IF(AND('Mapa final'!#REF!="Media",'Mapa final'!#REF!="Leve"),CONCATENATE("R8C",'Mapa final'!#REF!),"")</f>
        <v>#REF!</v>
      </c>
      <c r="P33" s="59" t="e">
        <f>IF(AND('Mapa final'!#REF!="Media",'Mapa final'!#REF!="Menor"),CONCATENATE("R8C",'Mapa final'!#REF!),"")</f>
        <v>#REF!</v>
      </c>
      <c r="Q33" s="60" t="e">
        <f>IF(AND('Mapa final'!#REF!="Media",'Mapa final'!#REF!="Menor"),CONCATENATE("R8C",'Mapa final'!#REF!),"")</f>
        <v>#REF!</v>
      </c>
      <c r="R33" s="60" t="e">
        <f>IF(AND('Mapa final'!#REF!="Media",'Mapa final'!#REF!="Menor"),CONCATENATE("R8C",'Mapa final'!#REF!),"")</f>
        <v>#REF!</v>
      </c>
      <c r="S33" s="60" t="e">
        <f>IF(AND('Mapa final'!#REF!="Media",'Mapa final'!#REF!="Menor"),CONCATENATE("R8C",'Mapa final'!#REF!),"")</f>
        <v>#REF!</v>
      </c>
      <c r="T33" s="60" t="e">
        <f>IF(AND('Mapa final'!#REF!="Media",'Mapa final'!#REF!="Menor"),CONCATENATE("R8C",'Mapa final'!#REF!),"")</f>
        <v>#REF!</v>
      </c>
      <c r="U33" s="61" t="e">
        <f>IF(AND('Mapa final'!#REF!="Media",'Mapa final'!#REF!="Menor"),CONCATENATE("R8C",'Mapa final'!#REF!),"")</f>
        <v>#REF!</v>
      </c>
      <c r="V33" s="59" t="e">
        <f>IF(AND('Mapa final'!#REF!="Media",'Mapa final'!#REF!="Moderado"),CONCATENATE("R8C",'Mapa final'!#REF!),"")</f>
        <v>#REF!</v>
      </c>
      <c r="W33" s="60" t="e">
        <f>IF(AND('Mapa final'!#REF!="Media",'Mapa final'!#REF!="Moderado"),CONCATENATE("R8C",'Mapa final'!#REF!),"")</f>
        <v>#REF!</v>
      </c>
      <c r="X33" s="60" t="e">
        <f>IF(AND('Mapa final'!#REF!="Media",'Mapa final'!#REF!="Moderado"),CONCATENATE("R8C",'Mapa final'!#REF!),"")</f>
        <v>#REF!</v>
      </c>
      <c r="Y33" s="60" t="e">
        <f>IF(AND('Mapa final'!#REF!="Media",'Mapa final'!#REF!="Moderado"),CONCATENATE("R8C",'Mapa final'!#REF!),"")</f>
        <v>#REF!</v>
      </c>
      <c r="Z33" s="60" t="e">
        <f>IF(AND('Mapa final'!#REF!="Media",'Mapa final'!#REF!="Moderado"),CONCATENATE("R8C",'Mapa final'!#REF!),"")</f>
        <v>#REF!</v>
      </c>
      <c r="AA33" s="61" t="e">
        <f>IF(AND('Mapa final'!#REF!="Media",'Mapa final'!#REF!="Moderado"),CONCATENATE("R8C",'Mapa final'!#REF!),"")</f>
        <v>#REF!</v>
      </c>
      <c r="AB33" s="44" t="e">
        <f>IF(AND('Mapa final'!#REF!="Media",'Mapa final'!#REF!="Mayor"),CONCATENATE("R8C",'Mapa final'!#REF!),"")</f>
        <v>#REF!</v>
      </c>
      <c r="AC33" s="45" t="e">
        <f>IF(AND('Mapa final'!#REF!="Media",'Mapa final'!#REF!="Mayor"),CONCATENATE("R8C",'Mapa final'!#REF!),"")</f>
        <v>#REF!</v>
      </c>
      <c r="AD33" s="45" t="e">
        <f>IF(AND('Mapa final'!#REF!="Media",'Mapa final'!#REF!="Mayor"),CONCATENATE("R8C",'Mapa final'!#REF!),"")</f>
        <v>#REF!</v>
      </c>
      <c r="AE33" s="45" t="e">
        <f>IF(AND('Mapa final'!#REF!="Media",'Mapa final'!#REF!="Mayor"),CONCATENATE("R8C",'Mapa final'!#REF!),"")</f>
        <v>#REF!</v>
      </c>
      <c r="AF33" s="45" t="e">
        <f>IF(AND('Mapa final'!#REF!="Media",'Mapa final'!#REF!="Mayor"),CONCATENATE("R8C",'Mapa final'!#REF!),"")</f>
        <v>#REF!</v>
      </c>
      <c r="AG33" s="46" t="e">
        <f>IF(AND('Mapa final'!#REF!="Media",'Mapa final'!#REF!="Mayor"),CONCATENATE("R8C",'Mapa final'!#REF!),"")</f>
        <v>#REF!</v>
      </c>
      <c r="AH33" s="47" t="e">
        <f>IF(AND('Mapa final'!#REF!="Media",'Mapa final'!#REF!="Catastrófico"),CONCATENATE("R8C",'Mapa final'!#REF!),"")</f>
        <v>#REF!</v>
      </c>
      <c r="AI33" s="48" t="e">
        <f>IF(AND('Mapa final'!#REF!="Media",'Mapa final'!#REF!="Catastrófico"),CONCATENATE("R8C",'Mapa final'!#REF!),"")</f>
        <v>#REF!</v>
      </c>
      <c r="AJ33" s="48" t="e">
        <f>IF(AND('Mapa final'!#REF!="Media",'Mapa final'!#REF!="Catastrófico"),CONCATENATE("R8C",'Mapa final'!#REF!),"")</f>
        <v>#REF!</v>
      </c>
      <c r="AK33" s="48" t="e">
        <f>IF(AND('Mapa final'!#REF!="Media",'Mapa final'!#REF!="Catastrófico"),CONCATENATE("R8C",'Mapa final'!#REF!),"")</f>
        <v>#REF!</v>
      </c>
      <c r="AL33" s="48" t="e">
        <f>IF(AND('Mapa final'!#REF!="Media",'Mapa final'!#REF!="Catastrófico"),CONCATENATE("R8C",'Mapa final'!#REF!),"")</f>
        <v>#REF!</v>
      </c>
      <c r="AM33" s="49" t="e">
        <f>IF(AND('Mapa final'!#REF!="Media",'Mapa final'!#REF!="Catastrófico"),CONCATENATE("R8C",'Mapa final'!#REF!),"")</f>
        <v>#REF!</v>
      </c>
      <c r="AN33" s="1"/>
      <c r="AO33" s="256"/>
      <c r="AP33" s="153"/>
      <c r="AQ33" s="153"/>
      <c r="AR33" s="153"/>
      <c r="AS33" s="153"/>
      <c r="AT33" s="257"/>
      <c r="AU33" s="1"/>
      <c r="AV33" s="1"/>
      <c r="AW33" s="1"/>
      <c r="AX33" s="1"/>
      <c r="AY33" s="1"/>
      <c r="AZ33" s="1"/>
      <c r="BA33" s="1"/>
      <c r="BB33" s="1"/>
      <c r="BC33" s="1"/>
      <c r="BD33" s="1"/>
      <c r="BE33" s="1"/>
      <c r="BF33" s="1"/>
      <c r="BG33" s="1"/>
      <c r="BH33" s="1"/>
      <c r="BI33" s="1"/>
    </row>
    <row r="34" spans="1:61" ht="15" customHeight="1" x14ac:dyDescent="0.2">
      <c r="A34" s="1"/>
      <c r="B34" s="273"/>
      <c r="C34" s="153"/>
      <c r="D34" s="154"/>
      <c r="E34" s="165"/>
      <c r="F34" s="153"/>
      <c r="G34" s="153"/>
      <c r="H34" s="153"/>
      <c r="I34" s="154"/>
      <c r="J34" s="59" t="e">
        <f>IF(AND('Mapa final'!#REF!="Media",'Mapa final'!#REF!="Leve"),CONCATENATE("R9C",'Mapa final'!#REF!),"")</f>
        <v>#REF!</v>
      </c>
      <c r="K34" s="60" t="e">
        <f>IF(AND('Mapa final'!#REF!="Media",'Mapa final'!#REF!="Leve"),CONCATENATE("R9C",'Mapa final'!#REF!),"")</f>
        <v>#REF!</v>
      </c>
      <c r="L34" s="60" t="e">
        <f>IF(AND('Mapa final'!#REF!="Media",'Mapa final'!#REF!="Leve"),CONCATENATE("R9C",'Mapa final'!#REF!),"")</f>
        <v>#REF!</v>
      </c>
      <c r="M34" s="60" t="e">
        <f>IF(AND('Mapa final'!#REF!="Media",'Mapa final'!#REF!="Leve"),CONCATENATE("R9C",'Mapa final'!#REF!),"")</f>
        <v>#REF!</v>
      </c>
      <c r="N34" s="60" t="e">
        <f>IF(AND('Mapa final'!#REF!="Media",'Mapa final'!#REF!="Leve"),CONCATENATE("R9C",'Mapa final'!#REF!),"")</f>
        <v>#REF!</v>
      </c>
      <c r="O34" s="61" t="e">
        <f>IF(AND('Mapa final'!#REF!="Media",'Mapa final'!#REF!="Leve"),CONCATENATE("R9C",'Mapa final'!#REF!),"")</f>
        <v>#REF!</v>
      </c>
      <c r="P34" s="59" t="e">
        <f>IF(AND('Mapa final'!#REF!="Media",'Mapa final'!#REF!="Menor"),CONCATENATE("R9C",'Mapa final'!#REF!),"")</f>
        <v>#REF!</v>
      </c>
      <c r="Q34" s="60" t="e">
        <f>IF(AND('Mapa final'!#REF!="Media",'Mapa final'!#REF!="Menor"),CONCATENATE("R9C",'Mapa final'!#REF!),"")</f>
        <v>#REF!</v>
      </c>
      <c r="R34" s="60" t="e">
        <f>IF(AND('Mapa final'!#REF!="Media",'Mapa final'!#REF!="Menor"),CONCATENATE("R9C",'Mapa final'!#REF!),"")</f>
        <v>#REF!</v>
      </c>
      <c r="S34" s="60" t="e">
        <f>IF(AND('Mapa final'!#REF!="Media",'Mapa final'!#REF!="Menor"),CONCATENATE("R9C",'Mapa final'!#REF!),"")</f>
        <v>#REF!</v>
      </c>
      <c r="T34" s="60" t="e">
        <f>IF(AND('Mapa final'!#REF!="Media",'Mapa final'!#REF!="Menor"),CONCATENATE("R9C",'Mapa final'!#REF!),"")</f>
        <v>#REF!</v>
      </c>
      <c r="U34" s="61" t="e">
        <f>IF(AND('Mapa final'!#REF!="Media",'Mapa final'!#REF!="Menor"),CONCATENATE("R9C",'Mapa final'!#REF!),"")</f>
        <v>#REF!</v>
      </c>
      <c r="V34" s="59" t="e">
        <f>IF(AND('Mapa final'!#REF!="Media",'Mapa final'!#REF!="Moderado"),CONCATENATE("R9C",'Mapa final'!#REF!),"")</f>
        <v>#REF!</v>
      </c>
      <c r="W34" s="60" t="e">
        <f>IF(AND('Mapa final'!#REF!="Media",'Mapa final'!#REF!="Moderado"),CONCATENATE("R9C",'Mapa final'!#REF!),"")</f>
        <v>#REF!</v>
      </c>
      <c r="X34" s="60" t="e">
        <f>IF(AND('Mapa final'!#REF!="Media",'Mapa final'!#REF!="Moderado"),CONCATENATE("R9C",'Mapa final'!#REF!),"")</f>
        <v>#REF!</v>
      </c>
      <c r="Y34" s="60" t="e">
        <f>IF(AND('Mapa final'!#REF!="Media",'Mapa final'!#REF!="Moderado"),CONCATENATE("R9C",'Mapa final'!#REF!),"")</f>
        <v>#REF!</v>
      </c>
      <c r="Z34" s="60" t="e">
        <f>IF(AND('Mapa final'!#REF!="Media",'Mapa final'!#REF!="Moderado"),CONCATENATE("R9C",'Mapa final'!#REF!),"")</f>
        <v>#REF!</v>
      </c>
      <c r="AA34" s="61" t="e">
        <f>IF(AND('Mapa final'!#REF!="Media",'Mapa final'!#REF!="Moderado"),CONCATENATE("R9C",'Mapa final'!#REF!),"")</f>
        <v>#REF!</v>
      </c>
      <c r="AB34" s="44" t="e">
        <f>IF(AND('Mapa final'!#REF!="Media",'Mapa final'!#REF!="Mayor"),CONCATENATE("R9C",'Mapa final'!#REF!),"")</f>
        <v>#REF!</v>
      </c>
      <c r="AC34" s="45" t="e">
        <f>IF(AND('Mapa final'!#REF!="Media",'Mapa final'!#REF!="Mayor"),CONCATENATE("R9C",'Mapa final'!#REF!),"")</f>
        <v>#REF!</v>
      </c>
      <c r="AD34" s="45" t="e">
        <f>IF(AND('Mapa final'!#REF!="Media",'Mapa final'!#REF!="Mayor"),CONCATENATE("R9C",'Mapa final'!#REF!),"")</f>
        <v>#REF!</v>
      </c>
      <c r="AE34" s="45" t="e">
        <f>IF(AND('Mapa final'!#REF!="Media",'Mapa final'!#REF!="Mayor"),CONCATENATE("R9C",'Mapa final'!#REF!),"")</f>
        <v>#REF!</v>
      </c>
      <c r="AF34" s="45" t="e">
        <f>IF(AND('Mapa final'!#REF!="Media",'Mapa final'!#REF!="Mayor"),CONCATENATE("R9C",'Mapa final'!#REF!),"")</f>
        <v>#REF!</v>
      </c>
      <c r="AG34" s="46" t="e">
        <f>IF(AND('Mapa final'!#REF!="Media",'Mapa final'!#REF!="Mayor"),CONCATENATE("R9C",'Mapa final'!#REF!),"")</f>
        <v>#REF!</v>
      </c>
      <c r="AH34" s="47" t="e">
        <f>IF(AND('Mapa final'!#REF!="Media",'Mapa final'!#REF!="Catastrófico"),CONCATENATE("R9C",'Mapa final'!#REF!),"")</f>
        <v>#REF!</v>
      </c>
      <c r="AI34" s="48" t="e">
        <f>IF(AND('Mapa final'!#REF!="Media",'Mapa final'!#REF!="Catastrófico"),CONCATENATE("R9C",'Mapa final'!#REF!),"")</f>
        <v>#REF!</v>
      </c>
      <c r="AJ34" s="48" t="e">
        <f>IF(AND('Mapa final'!#REF!="Media",'Mapa final'!#REF!="Catastrófico"),CONCATENATE("R9C",'Mapa final'!#REF!),"")</f>
        <v>#REF!</v>
      </c>
      <c r="AK34" s="48" t="e">
        <f>IF(AND('Mapa final'!#REF!="Media",'Mapa final'!#REF!="Catastrófico"),CONCATENATE("R9C",'Mapa final'!#REF!),"")</f>
        <v>#REF!</v>
      </c>
      <c r="AL34" s="48" t="e">
        <f>IF(AND('Mapa final'!#REF!="Media",'Mapa final'!#REF!="Catastrófico"),CONCATENATE("R9C",'Mapa final'!#REF!),"")</f>
        <v>#REF!</v>
      </c>
      <c r="AM34" s="49" t="e">
        <f>IF(AND('Mapa final'!#REF!="Media",'Mapa final'!#REF!="Catastrófico"),CONCATENATE("R9C",'Mapa final'!#REF!),"")</f>
        <v>#REF!</v>
      </c>
      <c r="AN34" s="1"/>
      <c r="AO34" s="256"/>
      <c r="AP34" s="153"/>
      <c r="AQ34" s="153"/>
      <c r="AR34" s="153"/>
      <c r="AS34" s="153"/>
      <c r="AT34" s="257"/>
      <c r="AU34" s="1"/>
      <c r="AV34" s="1"/>
      <c r="AW34" s="1"/>
      <c r="AX34" s="1"/>
      <c r="AY34" s="1"/>
      <c r="AZ34" s="1"/>
      <c r="BA34" s="1"/>
      <c r="BB34" s="1"/>
      <c r="BC34" s="1"/>
      <c r="BD34" s="1"/>
      <c r="BE34" s="1"/>
      <c r="BF34" s="1"/>
      <c r="BG34" s="1"/>
      <c r="BH34" s="1"/>
      <c r="BI34" s="1"/>
    </row>
    <row r="35" spans="1:61" ht="15.75" customHeight="1" x14ac:dyDescent="0.2">
      <c r="A35" s="1"/>
      <c r="B35" s="273"/>
      <c r="C35" s="153"/>
      <c r="D35" s="154"/>
      <c r="E35" s="242"/>
      <c r="F35" s="266"/>
      <c r="G35" s="266"/>
      <c r="H35" s="266"/>
      <c r="I35" s="245"/>
      <c r="J35" s="59" t="e">
        <f>IF(AND('Mapa final'!#REF!="Media",'Mapa final'!#REF!="Leve"),CONCATENATE("R10C",'Mapa final'!#REF!),"")</f>
        <v>#REF!</v>
      </c>
      <c r="K35" s="60" t="e">
        <f>IF(AND('Mapa final'!#REF!="Media",'Mapa final'!#REF!="Leve"),CONCATENATE("R10C",'Mapa final'!#REF!),"")</f>
        <v>#REF!</v>
      </c>
      <c r="L35" s="60" t="e">
        <f>IF(AND('Mapa final'!#REF!="Media",'Mapa final'!#REF!="Leve"),CONCATENATE("R10C",'Mapa final'!#REF!),"")</f>
        <v>#REF!</v>
      </c>
      <c r="M35" s="60" t="e">
        <f>IF(AND('Mapa final'!#REF!="Media",'Mapa final'!#REF!="Leve"),CONCATENATE("R10C",'Mapa final'!#REF!),"")</f>
        <v>#REF!</v>
      </c>
      <c r="N35" s="60" t="e">
        <f>IF(AND('Mapa final'!#REF!="Media",'Mapa final'!#REF!="Leve"),CONCATENATE("R10C",'Mapa final'!#REF!),"")</f>
        <v>#REF!</v>
      </c>
      <c r="O35" s="61" t="e">
        <f>IF(AND('Mapa final'!#REF!="Media",'Mapa final'!#REF!="Leve"),CONCATENATE("R10C",'Mapa final'!#REF!),"")</f>
        <v>#REF!</v>
      </c>
      <c r="P35" s="59" t="e">
        <f>IF(AND('Mapa final'!#REF!="Media",'Mapa final'!#REF!="Menor"),CONCATENATE("R10C",'Mapa final'!#REF!),"")</f>
        <v>#REF!</v>
      </c>
      <c r="Q35" s="60" t="e">
        <f>IF(AND('Mapa final'!#REF!="Media",'Mapa final'!#REF!="Menor"),CONCATENATE("R10C",'Mapa final'!#REF!),"")</f>
        <v>#REF!</v>
      </c>
      <c r="R35" s="60" t="e">
        <f>IF(AND('Mapa final'!#REF!="Media",'Mapa final'!#REF!="Menor"),CONCATENATE("R10C",'Mapa final'!#REF!),"")</f>
        <v>#REF!</v>
      </c>
      <c r="S35" s="60" t="e">
        <f>IF(AND('Mapa final'!#REF!="Media",'Mapa final'!#REF!="Menor"),CONCATENATE("R10C",'Mapa final'!#REF!),"")</f>
        <v>#REF!</v>
      </c>
      <c r="T35" s="60" t="e">
        <f>IF(AND('Mapa final'!#REF!="Media",'Mapa final'!#REF!="Menor"),CONCATENATE("R10C",'Mapa final'!#REF!),"")</f>
        <v>#REF!</v>
      </c>
      <c r="U35" s="61" t="e">
        <f>IF(AND('Mapa final'!#REF!="Media",'Mapa final'!#REF!="Menor"),CONCATENATE("R10C",'Mapa final'!#REF!),"")</f>
        <v>#REF!</v>
      </c>
      <c r="V35" s="59" t="e">
        <f>IF(AND('Mapa final'!#REF!="Media",'Mapa final'!#REF!="Moderado"),CONCATENATE("R10C",'Mapa final'!#REF!),"")</f>
        <v>#REF!</v>
      </c>
      <c r="W35" s="60" t="e">
        <f>IF(AND('Mapa final'!#REF!="Media",'Mapa final'!#REF!="Moderado"),CONCATENATE("R10C",'Mapa final'!#REF!),"")</f>
        <v>#REF!</v>
      </c>
      <c r="X35" s="60" t="e">
        <f>IF(AND('Mapa final'!#REF!="Media",'Mapa final'!#REF!="Moderado"),CONCATENATE("R10C",'Mapa final'!#REF!),"")</f>
        <v>#REF!</v>
      </c>
      <c r="Y35" s="60" t="e">
        <f>IF(AND('Mapa final'!#REF!="Media",'Mapa final'!#REF!="Moderado"),CONCATENATE("R10C",'Mapa final'!#REF!),"")</f>
        <v>#REF!</v>
      </c>
      <c r="Z35" s="60" t="e">
        <f>IF(AND('Mapa final'!#REF!="Media",'Mapa final'!#REF!="Moderado"),CONCATENATE("R10C",'Mapa final'!#REF!),"")</f>
        <v>#REF!</v>
      </c>
      <c r="AA35" s="61" t="e">
        <f>IF(AND('Mapa final'!#REF!="Media",'Mapa final'!#REF!="Moderado"),CONCATENATE("R10C",'Mapa final'!#REF!),"")</f>
        <v>#REF!</v>
      </c>
      <c r="AB35" s="50" t="e">
        <f>IF(AND('Mapa final'!#REF!="Media",'Mapa final'!#REF!="Mayor"),CONCATENATE("R10C",'Mapa final'!#REF!),"")</f>
        <v>#REF!</v>
      </c>
      <c r="AC35" s="51" t="e">
        <f>IF(AND('Mapa final'!#REF!="Media",'Mapa final'!#REF!="Mayor"),CONCATENATE("R10C",'Mapa final'!#REF!),"")</f>
        <v>#REF!</v>
      </c>
      <c r="AD35" s="51" t="e">
        <f>IF(AND('Mapa final'!#REF!="Media",'Mapa final'!#REF!="Mayor"),CONCATENATE("R10C",'Mapa final'!#REF!),"")</f>
        <v>#REF!</v>
      </c>
      <c r="AE35" s="51" t="e">
        <f>IF(AND('Mapa final'!#REF!="Media",'Mapa final'!#REF!="Mayor"),CONCATENATE("R10C",'Mapa final'!#REF!),"")</f>
        <v>#REF!</v>
      </c>
      <c r="AF35" s="51" t="e">
        <f>IF(AND('Mapa final'!#REF!="Media",'Mapa final'!#REF!="Mayor"),CONCATENATE("R10C",'Mapa final'!#REF!),"")</f>
        <v>#REF!</v>
      </c>
      <c r="AG35" s="52" t="e">
        <f>IF(AND('Mapa final'!#REF!="Media",'Mapa final'!#REF!="Mayor"),CONCATENATE("R10C",'Mapa final'!#REF!),"")</f>
        <v>#REF!</v>
      </c>
      <c r="AH35" s="53" t="e">
        <f>IF(AND('Mapa final'!#REF!="Media",'Mapa final'!#REF!="Catastrófico"),CONCATENATE("R10C",'Mapa final'!#REF!),"")</f>
        <v>#REF!</v>
      </c>
      <c r="AI35" s="54" t="e">
        <f>IF(AND('Mapa final'!#REF!="Media",'Mapa final'!#REF!="Catastrófico"),CONCATENATE("R10C",'Mapa final'!#REF!),"")</f>
        <v>#REF!</v>
      </c>
      <c r="AJ35" s="54" t="e">
        <f>IF(AND('Mapa final'!#REF!="Media",'Mapa final'!#REF!="Catastrófico"),CONCATENATE("R10C",'Mapa final'!#REF!),"")</f>
        <v>#REF!</v>
      </c>
      <c r="AK35" s="54" t="e">
        <f>IF(AND('Mapa final'!#REF!="Media",'Mapa final'!#REF!="Catastrófico"),CONCATENATE("R10C",'Mapa final'!#REF!),"")</f>
        <v>#REF!</v>
      </c>
      <c r="AL35" s="54" t="e">
        <f>IF(AND('Mapa final'!#REF!="Media",'Mapa final'!#REF!="Catastrófico"),CONCATENATE("R10C",'Mapa final'!#REF!),"")</f>
        <v>#REF!</v>
      </c>
      <c r="AM35" s="55" t="e">
        <f>IF(AND('Mapa final'!#REF!="Media",'Mapa final'!#REF!="Catastrófico"),CONCATENATE("R10C",'Mapa final'!#REF!),"")</f>
        <v>#REF!</v>
      </c>
      <c r="AN35" s="1"/>
      <c r="AO35" s="258"/>
      <c r="AP35" s="259"/>
      <c r="AQ35" s="259"/>
      <c r="AR35" s="259"/>
      <c r="AS35" s="259"/>
      <c r="AT35" s="260"/>
      <c r="AU35" s="1"/>
      <c r="AV35" s="1"/>
      <c r="AW35" s="1"/>
      <c r="AX35" s="1"/>
      <c r="AY35" s="1"/>
      <c r="AZ35" s="1"/>
      <c r="BA35" s="1"/>
      <c r="BB35" s="1"/>
      <c r="BC35" s="1"/>
      <c r="BD35" s="1"/>
      <c r="BE35" s="1"/>
      <c r="BF35" s="1"/>
      <c r="BG35" s="1"/>
      <c r="BH35" s="1"/>
      <c r="BI35" s="1"/>
    </row>
    <row r="36" spans="1:61" ht="15" customHeight="1" x14ac:dyDescent="0.2">
      <c r="A36" s="1"/>
      <c r="B36" s="273"/>
      <c r="C36" s="153"/>
      <c r="D36" s="154"/>
      <c r="E36" s="281" t="s">
        <v>95</v>
      </c>
      <c r="F36" s="265"/>
      <c r="G36" s="265"/>
      <c r="H36" s="265"/>
      <c r="I36" s="265"/>
      <c r="J36" s="65" t="str">
        <f ca="1">IF(AND('Mapa final'!$AY$7="Baja",'Mapa final'!$BA$7="Leve"),CONCATENATE("R1C",'Mapa final'!$AL$7),"")</f>
        <v/>
      </c>
      <c r="K36" s="66" t="str">
        <f ca="1">IF(AND('Mapa final'!$AY$8="Baja",'Mapa final'!$BA$8="Leve"),CONCATENATE("R1C",'Mapa final'!$AL$8),"")</f>
        <v/>
      </c>
      <c r="L36" s="66" t="str">
        <f ca="1">IF(AND('Mapa final'!$AY$9="Baja",'Mapa final'!$BA$9="Leve"),CONCATENATE("R1C",'Mapa final'!$AL$9),"")</f>
        <v/>
      </c>
      <c r="M36" s="66" t="str">
        <f ca="1">IF(AND('Mapa final'!$AY$10="Baja",'Mapa final'!$BA$10="Leve"),CONCATENATE("R1C",'Mapa final'!$AL$10),"")</f>
        <v/>
      </c>
      <c r="N36" s="66" t="str">
        <f ca="1">IF(AND('Mapa final'!$AY$11="Baja",'Mapa final'!$BA$11="Leve"),CONCATENATE("R1C",'Mapa final'!$AL$11),"")</f>
        <v/>
      </c>
      <c r="O36" s="67" t="e">
        <f>IF(AND('Mapa final'!#REF!="Baja",'Mapa final'!#REF!="Leve"),CONCATENATE("R1C",'Mapa final'!#REF!),"")</f>
        <v>#REF!</v>
      </c>
      <c r="P36" s="56" t="str">
        <f ca="1">IF(AND('Mapa final'!$AY$7="Baja",'Mapa final'!$BA$7="Menor"),CONCATENATE("R1C",'Mapa final'!$AL$7),"")</f>
        <v/>
      </c>
      <c r="Q36" s="57" t="str">
        <f ca="1">IF(AND('Mapa final'!$AY$8="Baja",'Mapa final'!$BA$8="Menor"),CONCATENATE("R1C",'Mapa final'!$AL$8),"")</f>
        <v/>
      </c>
      <c r="R36" s="57" t="str">
        <f ca="1">IF(AND('Mapa final'!$AY$9="Baja",'Mapa final'!$BA$9="Menor"),CONCATENATE("R1C",'Mapa final'!$AL$9),"")</f>
        <v/>
      </c>
      <c r="S36" s="57" t="str">
        <f ca="1">IF(AND('Mapa final'!$AY$10="Baja",'Mapa final'!$BA$10="Menor"),CONCATENATE("R1C",'Mapa final'!$AL$10),"")</f>
        <v/>
      </c>
      <c r="T36" s="57" t="str">
        <f ca="1">IF(AND('Mapa final'!$AY$11="Baja",'Mapa final'!$BA$11="Menor"),CONCATENATE("R1C",'Mapa final'!$AL$11),"")</f>
        <v/>
      </c>
      <c r="U36" s="58" t="e">
        <f>IF(AND('Mapa final'!#REF!="Baja",'Mapa final'!#REF!="Menor"),CONCATENATE("R1C",'Mapa final'!#REF!),"")</f>
        <v>#REF!</v>
      </c>
      <c r="V36" s="56" t="str">
        <f ca="1">IF(AND('Mapa final'!$AY$7="Baja",'Mapa final'!$BA$7="Moderado"),CONCATENATE("R1C",'Mapa final'!$AL$7),"")</f>
        <v/>
      </c>
      <c r="W36" s="57" t="str">
        <f ca="1">IF(AND('Mapa final'!$AY$8="Baja",'Mapa final'!$BA$8="Moderado"),CONCATENATE("R1C",'Mapa final'!$AL$8),"")</f>
        <v/>
      </c>
      <c r="X36" s="57" t="str">
        <f ca="1">IF(AND('Mapa final'!$AY$9="Baja",'Mapa final'!$BA$9="Moderado"),CONCATENATE("R1C",'Mapa final'!$AL$9),"")</f>
        <v/>
      </c>
      <c r="Y36" s="57" t="str">
        <f ca="1">IF(AND('Mapa final'!$AY$10="Baja",'Mapa final'!$BA$10="Moderado"),CONCATENATE("R1C",'Mapa final'!$AL$10),"")</f>
        <v/>
      </c>
      <c r="Z36" s="57" t="str">
        <f ca="1">IF(AND('Mapa final'!$AY$11="Baja",'Mapa final'!$BA$11="Moderado"),CONCATENATE("R1C",'Mapa final'!$AL$11),"")</f>
        <v/>
      </c>
      <c r="AA36" s="58" t="e">
        <f>IF(AND('Mapa final'!#REF!="Baja",'Mapa final'!#REF!="Moderado"),CONCATENATE("R1C",'Mapa final'!#REF!),"")</f>
        <v>#REF!</v>
      </c>
      <c r="AB36" s="38" t="str">
        <f ca="1">IF(AND('Mapa final'!$AY$7="Baja",'Mapa final'!$BA$7="Mayor"),CONCATENATE("R1C",'Mapa final'!$AL$7),"")</f>
        <v/>
      </c>
      <c r="AC36" s="39" t="str">
        <f ca="1">IF(AND('Mapa final'!$AY$8="Baja",'Mapa final'!$BA$8="Mayor"),CONCATENATE("R1C",'Mapa final'!$AL$8),"")</f>
        <v/>
      </c>
      <c r="AD36" s="39" t="str">
        <f ca="1">IF(AND('Mapa final'!$AY$9="Baja",'Mapa final'!$BA$9="Mayor"),CONCATENATE("R1C",'Mapa final'!$AL$9),"")</f>
        <v/>
      </c>
      <c r="AE36" s="39" t="str">
        <f ca="1">IF(AND('Mapa final'!$AY$10="Baja",'Mapa final'!$BA$10="Mayor"),CONCATENATE("R1C",'Mapa final'!$AL$10),"")</f>
        <v/>
      </c>
      <c r="AF36" s="39" t="str">
        <f ca="1">IF(AND('Mapa final'!$AY$11="Baja",'Mapa final'!$BA$11="Mayor"),CONCATENATE("R1C",'Mapa final'!$AL$11),"")</f>
        <v/>
      </c>
      <c r="AG36" s="40" t="e">
        <f>IF(AND('Mapa final'!#REF!="Baja",'Mapa final'!#REF!="Mayor"),CONCATENATE("R1C",'Mapa final'!#REF!),"")</f>
        <v>#REF!</v>
      </c>
      <c r="AH36" s="41" t="str">
        <f ca="1">IF(AND('Mapa final'!$AY$7="Baja",'Mapa final'!$BA$7="Catastrófico"),CONCATENATE("R1C",'Mapa final'!$AL$7),"")</f>
        <v/>
      </c>
      <c r="AI36" s="42" t="str">
        <f ca="1">IF(AND('Mapa final'!$AY$8="Baja",'Mapa final'!$BA$8="Catastrófico"),CONCATENATE("R1C",'Mapa final'!$AL$8),"")</f>
        <v>R1C2</v>
      </c>
      <c r="AJ36" s="42" t="str">
        <f ca="1">IF(AND('Mapa final'!$AY$9="Baja",'Mapa final'!$BA$9="Catastrófico"),CONCATENATE("R1C",'Mapa final'!$AL$9),"")</f>
        <v/>
      </c>
      <c r="AK36" s="42" t="str">
        <f ca="1">IF(AND('Mapa final'!$AY$10="Baja",'Mapa final'!$BA$10="Catastrófico"),CONCATENATE("R1C",'Mapa final'!$AL$10),"")</f>
        <v/>
      </c>
      <c r="AL36" s="42" t="str">
        <f ca="1">IF(AND('Mapa final'!$AY$11="Baja",'Mapa final'!$BA$11="Catastrófico"),CONCATENATE("R1C",'Mapa final'!$AL$11),"")</f>
        <v/>
      </c>
      <c r="AM36" s="43" t="e">
        <f>IF(AND('Mapa final'!#REF!="Baja",'Mapa final'!#REF!="Catastrófico"),CONCATENATE("R1C",'Mapa final'!#REF!),"")</f>
        <v>#REF!</v>
      </c>
      <c r="AN36" s="1"/>
      <c r="AO36" s="280" t="s">
        <v>96</v>
      </c>
      <c r="AP36" s="254"/>
      <c r="AQ36" s="254"/>
      <c r="AR36" s="254"/>
      <c r="AS36" s="254"/>
      <c r="AT36" s="255"/>
      <c r="AU36" s="1"/>
      <c r="AV36" s="1"/>
      <c r="AW36" s="1"/>
      <c r="AX36" s="1"/>
      <c r="AY36" s="1"/>
      <c r="AZ36" s="1"/>
      <c r="BA36" s="1"/>
      <c r="BB36" s="1"/>
      <c r="BC36" s="1"/>
      <c r="BD36" s="1"/>
      <c r="BE36" s="1"/>
      <c r="BF36" s="1"/>
      <c r="BG36" s="1"/>
      <c r="BH36" s="1"/>
      <c r="BI36" s="1"/>
    </row>
    <row r="37" spans="1:61" ht="15" customHeight="1" x14ac:dyDescent="0.2">
      <c r="A37" s="1"/>
      <c r="B37" s="273"/>
      <c r="C37" s="153"/>
      <c r="D37" s="154"/>
      <c r="E37" s="165"/>
      <c r="F37" s="153"/>
      <c r="G37" s="153"/>
      <c r="H37" s="153"/>
      <c r="I37" s="153"/>
      <c r="J37" s="68" t="e">
        <f>IF(AND('Mapa final'!#REF!="Baja",'Mapa final'!#REF!="Leve"),CONCATENATE("R2C",'Mapa final'!#REF!),"")</f>
        <v>#REF!</v>
      </c>
      <c r="K37" s="69" t="e">
        <f>IF(AND('Mapa final'!#REF!="Baja",'Mapa final'!#REF!="Leve"),CONCATENATE("R2C",'Mapa final'!#REF!),"")</f>
        <v>#REF!</v>
      </c>
      <c r="L37" s="69" t="e">
        <f>IF(AND('Mapa final'!#REF!="Baja",'Mapa final'!#REF!="Leve"),CONCATENATE("R2C",'Mapa final'!#REF!),"")</f>
        <v>#REF!</v>
      </c>
      <c r="M37" s="69" t="e">
        <f>IF(AND('Mapa final'!#REF!="Baja",'Mapa final'!#REF!="Leve"),CONCATENATE("R2C",'Mapa final'!#REF!),"")</f>
        <v>#REF!</v>
      </c>
      <c r="N37" s="69" t="e">
        <f>IF(AND('Mapa final'!#REF!="Baja",'Mapa final'!#REF!="Leve"),CONCATENATE("R2C",'Mapa final'!#REF!),"")</f>
        <v>#REF!</v>
      </c>
      <c r="O37" s="70" t="e">
        <f>IF(AND('Mapa final'!#REF!="Baja",'Mapa final'!#REF!="Leve"),CONCATENATE("R2C",'Mapa final'!#REF!),"")</f>
        <v>#REF!</v>
      </c>
      <c r="P37" s="59" t="e">
        <f>IF(AND('Mapa final'!#REF!="Baja",'Mapa final'!#REF!="Menor"),CONCATENATE("R2C",'Mapa final'!#REF!),"")</f>
        <v>#REF!</v>
      </c>
      <c r="Q37" s="60" t="e">
        <f>IF(AND('Mapa final'!#REF!="Baja",'Mapa final'!#REF!="Menor"),CONCATENATE("R2C",'Mapa final'!#REF!),"")</f>
        <v>#REF!</v>
      </c>
      <c r="R37" s="60" t="e">
        <f>IF(AND('Mapa final'!#REF!="Baja",'Mapa final'!#REF!="Menor"),CONCATENATE("R2C",'Mapa final'!#REF!),"")</f>
        <v>#REF!</v>
      </c>
      <c r="S37" s="60" t="e">
        <f>IF(AND('Mapa final'!#REF!="Baja",'Mapa final'!#REF!="Menor"),CONCATENATE("R2C",'Mapa final'!#REF!),"")</f>
        <v>#REF!</v>
      </c>
      <c r="T37" s="60" t="e">
        <f>IF(AND('Mapa final'!#REF!="Baja",'Mapa final'!#REF!="Menor"),CONCATENATE("R2C",'Mapa final'!#REF!),"")</f>
        <v>#REF!</v>
      </c>
      <c r="U37" s="61" t="e">
        <f>IF(AND('Mapa final'!#REF!="Baja",'Mapa final'!#REF!="Menor"),CONCATENATE("R2C",'Mapa final'!#REF!),"")</f>
        <v>#REF!</v>
      </c>
      <c r="V37" s="59" t="e">
        <f>IF(AND('Mapa final'!#REF!="Baja",'Mapa final'!#REF!="Moderado"),CONCATENATE("R2C",'Mapa final'!#REF!),"")</f>
        <v>#REF!</v>
      </c>
      <c r="W37" s="60" t="e">
        <f>IF(AND('Mapa final'!#REF!="Baja",'Mapa final'!#REF!="Moderado"),CONCATENATE("R2C",'Mapa final'!#REF!),"")</f>
        <v>#REF!</v>
      </c>
      <c r="X37" s="60" t="e">
        <f>IF(AND('Mapa final'!#REF!="Baja",'Mapa final'!#REF!="Moderado"),CONCATENATE("R2C",'Mapa final'!#REF!),"")</f>
        <v>#REF!</v>
      </c>
      <c r="Y37" s="60" t="e">
        <f>IF(AND('Mapa final'!#REF!="Baja",'Mapa final'!#REF!="Moderado"),CONCATENATE("R2C",'Mapa final'!#REF!),"")</f>
        <v>#REF!</v>
      </c>
      <c r="Z37" s="60" t="e">
        <f>IF(AND('Mapa final'!#REF!="Baja",'Mapa final'!#REF!="Moderado"),CONCATENATE("R2C",'Mapa final'!#REF!),"")</f>
        <v>#REF!</v>
      </c>
      <c r="AA37" s="61" t="e">
        <f>IF(AND('Mapa final'!#REF!="Baja",'Mapa final'!#REF!="Moderado"),CONCATENATE("R2C",'Mapa final'!#REF!),"")</f>
        <v>#REF!</v>
      </c>
      <c r="AB37" s="44" t="e">
        <f>IF(AND('Mapa final'!#REF!="Baja",'Mapa final'!#REF!="Mayor"),CONCATENATE("R2C",'Mapa final'!#REF!),"")</f>
        <v>#REF!</v>
      </c>
      <c r="AC37" s="45" t="e">
        <f>IF(AND('Mapa final'!#REF!="Baja",'Mapa final'!#REF!="Mayor"),CONCATENATE("R2C",'Mapa final'!#REF!),"")</f>
        <v>#REF!</v>
      </c>
      <c r="AD37" s="45" t="e">
        <f>IF(AND('Mapa final'!#REF!="Baja",'Mapa final'!#REF!="Mayor"),CONCATENATE("R2C",'Mapa final'!#REF!),"")</f>
        <v>#REF!</v>
      </c>
      <c r="AE37" s="45" t="e">
        <f>IF(AND('Mapa final'!#REF!="Baja",'Mapa final'!#REF!="Mayor"),CONCATENATE("R2C",'Mapa final'!#REF!),"")</f>
        <v>#REF!</v>
      </c>
      <c r="AF37" s="45" t="e">
        <f>IF(AND('Mapa final'!#REF!="Baja",'Mapa final'!#REF!="Mayor"),CONCATENATE("R2C",'Mapa final'!#REF!),"")</f>
        <v>#REF!</v>
      </c>
      <c r="AG37" s="46" t="e">
        <f>IF(AND('Mapa final'!#REF!="Baja",'Mapa final'!#REF!="Mayor"),CONCATENATE("R2C",'Mapa final'!#REF!),"")</f>
        <v>#REF!</v>
      </c>
      <c r="AH37" s="47" t="e">
        <f>IF(AND('Mapa final'!#REF!="Baja",'Mapa final'!#REF!="Catastrófico"),CONCATENATE("R2C",'Mapa final'!#REF!),"")</f>
        <v>#REF!</v>
      </c>
      <c r="AI37" s="48" t="e">
        <f>IF(AND('Mapa final'!#REF!="Baja",'Mapa final'!#REF!="Catastrófico"),CONCATENATE("R2C",'Mapa final'!#REF!),"")</f>
        <v>#REF!</v>
      </c>
      <c r="AJ37" s="48" t="e">
        <f>IF(AND('Mapa final'!#REF!="Baja",'Mapa final'!#REF!="Catastrófico"),CONCATENATE("R2C",'Mapa final'!#REF!),"")</f>
        <v>#REF!</v>
      </c>
      <c r="AK37" s="48" t="e">
        <f>IF(AND('Mapa final'!#REF!="Baja",'Mapa final'!#REF!="Catastrófico"),CONCATENATE("R2C",'Mapa final'!#REF!),"")</f>
        <v>#REF!</v>
      </c>
      <c r="AL37" s="48" t="e">
        <f>IF(AND('Mapa final'!#REF!="Baja",'Mapa final'!#REF!="Catastrófico"),CONCATENATE("R2C",'Mapa final'!#REF!),"")</f>
        <v>#REF!</v>
      </c>
      <c r="AM37" s="49" t="e">
        <f>IF(AND('Mapa final'!#REF!="Baja",'Mapa final'!#REF!="Catastrófico"),CONCATENATE("R2C",'Mapa final'!#REF!),"")</f>
        <v>#REF!</v>
      </c>
      <c r="AN37" s="1"/>
      <c r="AO37" s="256"/>
      <c r="AP37" s="153"/>
      <c r="AQ37" s="153"/>
      <c r="AR37" s="153"/>
      <c r="AS37" s="153"/>
      <c r="AT37" s="257"/>
      <c r="AU37" s="1"/>
      <c r="AV37" s="1"/>
      <c r="AW37" s="1"/>
      <c r="AX37" s="1"/>
      <c r="AY37" s="1"/>
      <c r="AZ37" s="1"/>
      <c r="BA37" s="1"/>
      <c r="BB37" s="1"/>
      <c r="BC37" s="1"/>
      <c r="BD37" s="1"/>
      <c r="BE37" s="1"/>
      <c r="BF37" s="1"/>
      <c r="BG37" s="1"/>
      <c r="BH37" s="1"/>
      <c r="BI37" s="1"/>
    </row>
    <row r="38" spans="1:61" ht="15" customHeight="1" x14ac:dyDescent="0.2">
      <c r="A38" s="1"/>
      <c r="B38" s="273"/>
      <c r="C38" s="153"/>
      <c r="D38" s="154"/>
      <c r="E38" s="165"/>
      <c r="F38" s="153"/>
      <c r="G38" s="153"/>
      <c r="H38" s="153"/>
      <c r="I38" s="153"/>
      <c r="J38" s="68" t="e">
        <f>IF(AND('Mapa final'!#REF!="Baja",'Mapa final'!#REF!="Leve"),CONCATENATE("R3C",'Mapa final'!#REF!),"")</f>
        <v>#REF!</v>
      </c>
      <c r="K38" s="69" t="e">
        <f>IF(AND('Mapa final'!#REF!="Baja",'Mapa final'!#REF!="Leve"),CONCATENATE("R3C",'Mapa final'!#REF!),"")</f>
        <v>#REF!</v>
      </c>
      <c r="L38" s="69" t="e">
        <f>IF(AND('Mapa final'!#REF!="Baja",'Mapa final'!#REF!="Leve"),CONCATENATE("R3C",'Mapa final'!#REF!),"")</f>
        <v>#REF!</v>
      </c>
      <c r="M38" s="69" t="e">
        <f>IF(AND('Mapa final'!#REF!="Baja",'Mapa final'!#REF!="Leve"),CONCATENATE("R3C",'Mapa final'!#REF!),"")</f>
        <v>#REF!</v>
      </c>
      <c r="N38" s="69" t="e">
        <f>IF(AND('Mapa final'!#REF!="Baja",'Mapa final'!#REF!="Leve"),CONCATENATE("R3C",'Mapa final'!#REF!),"")</f>
        <v>#REF!</v>
      </c>
      <c r="O38" s="70" t="e">
        <f>IF(AND('Mapa final'!#REF!="Baja",'Mapa final'!#REF!="Leve"),CONCATENATE("R3C",'Mapa final'!#REF!),"")</f>
        <v>#REF!</v>
      </c>
      <c r="P38" s="59" t="e">
        <f>IF(AND('Mapa final'!#REF!="Baja",'Mapa final'!#REF!="Menor"),CONCATENATE("R3C",'Mapa final'!#REF!),"")</f>
        <v>#REF!</v>
      </c>
      <c r="Q38" s="60" t="e">
        <f>IF(AND('Mapa final'!#REF!="Baja",'Mapa final'!#REF!="Menor"),CONCATENATE("R3C",'Mapa final'!#REF!),"")</f>
        <v>#REF!</v>
      </c>
      <c r="R38" s="60" t="e">
        <f>IF(AND('Mapa final'!#REF!="Baja",'Mapa final'!#REF!="Menor"),CONCATENATE("R3C",'Mapa final'!#REF!),"")</f>
        <v>#REF!</v>
      </c>
      <c r="S38" s="60" t="e">
        <f>IF(AND('Mapa final'!#REF!="Baja",'Mapa final'!#REF!="Menor"),CONCATENATE("R3C",'Mapa final'!#REF!),"")</f>
        <v>#REF!</v>
      </c>
      <c r="T38" s="60" t="e">
        <f>IF(AND('Mapa final'!#REF!="Baja",'Mapa final'!#REF!="Menor"),CONCATENATE("R3C",'Mapa final'!#REF!),"")</f>
        <v>#REF!</v>
      </c>
      <c r="U38" s="61" t="e">
        <f>IF(AND('Mapa final'!#REF!="Baja",'Mapa final'!#REF!="Menor"),CONCATENATE("R3C",'Mapa final'!#REF!),"")</f>
        <v>#REF!</v>
      </c>
      <c r="V38" s="59" t="e">
        <f>IF(AND('Mapa final'!#REF!="Baja",'Mapa final'!#REF!="Moderado"),CONCATENATE("R3C",'Mapa final'!#REF!),"")</f>
        <v>#REF!</v>
      </c>
      <c r="W38" s="60" t="e">
        <f>IF(AND('Mapa final'!#REF!="Baja",'Mapa final'!#REF!="Moderado"),CONCATENATE("R3C",'Mapa final'!#REF!),"")</f>
        <v>#REF!</v>
      </c>
      <c r="X38" s="60" t="e">
        <f>IF(AND('Mapa final'!#REF!="Baja",'Mapa final'!#REF!="Moderado"),CONCATENATE("R3C",'Mapa final'!#REF!),"")</f>
        <v>#REF!</v>
      </c>
      <c r="Y38" s="60" t="e">
        <f>IF(AND('Mapa final'!#REF!="Baja",'Mapa final'!#REF!="Moderado"),CONCATENATE("R3C",'Mapa final'!#REF!),"")</f>
        <v>#REF!</v>
      </c>
      <c r="Z38" s="60" t="e">
        <f>IF(AND('Mapa final'!#REF!="Baja",'Mapa final'!#REF!="Moderado"),CONCATENATE("R3C",'Mapa final'!#REF!),"")</f>
        <v>#REF!</v>
      </c>
      <c r="AA38" s="61" t="e">
        <f>IF(AND('Mapa final'!#REF!="Baja",'Mapa final'!#REF!="Moderado"),CONCATENATE("R3C",'Mapa final'!#REF!),"")</f>
        <v>#REF!</v>
      </c>
      <c r="AB38" s="44" t="e">
        <f>IF(AND('Mapa final'!#REF!="Baja",'Mapa final'!#REF!="Mayor"),CONCATENATE("R3C",'Mapa final'!#REF!),"")</f>
        <v>#REF!</v>
      </c>
      <c r="AC38" s="45" t="e">
        <f>IF(AND('Mapa final'!#REF!="Baja",'Mapa final'!#REF!="Mayor"),CONCATENATE("R3C",'Mapa final'!#REF!),"")</f>
        <v>#REF!</v>
      </c>
      <c r="AD38" s="45" t="e">
        <f>IF(AND('Mapa final'!#REF!="Baja",'Mapa final'!#REF!="Mayor"),CONCATENATE("R3C",'Mapa final'!#REF!),"")</f>
        <v>#REF!</v>
      </c>
      <c r="AE38" s="45" t="e">
        <f>IF(AND('Mapa final'!#REF!="Baja",'Mapa final'!#REF!="Mayor"),CONCATENATE("R3C",'Mapa final'!#REF!),"")</f>
        <v>#REF!</v>
      </c>
      <c r="AF38" s="45" t="e">
        <f>IF(AND('Mapa final'!#REF!="Baja",'Mapa final'!#REF!="Mayor"),CONCATENATE("R3C",'Mapa final'!#REF!),"")</f>
        <v>#REF!</v>
      </c>
      <c r="AG38" s="46" t="e">
        <f>IF(AND('Mapa final'!#REF!="Baja",'Mapa final'!#REF!="Mayor"),CONCATENATE("R3C",'Mapa final'!#REF!),"")</f>
        <v>#REF!</v>
      </c>
      <c r="AH38" s="47" t="e">
        <f>IF(AND('Mapa final'!#REF!="Baja",'Mapa final'!#REF!="Catastrófico"),CONCATENATE("R3C",'Mapa final'!#REF!),"")</f>
        <v>#REF!</v>
      </c>
      <c r="AI38" s="48" t="e">
        <f>IF(AND('Mapa final'!#REF!="Baja",'Mapa final'!#REF!="Catastrófico"),CONCATENATE("R3C",'Mapa final'!#REF!),"")</f>
        <v>#REF!</v>
      </c>
      <c r="AJ38" s="48" t="e">
        <f>IF(AND('Mapa final'!#REF!="Baja",'Mapa final'!#REF!="Catastrófico"),CONCATENATE("R3C",'Mapa final'!#REF!),"")</f>
        <v>#REF!</v>
      </c>
      <c r="AK38" s="48" t="e">
        <f>IF(AND('Mapa final'!#REF!="Baja",'Mapa final'!#REF!="Catastrófico"),CONCATENATE("R3C",'Mapa final'!#REF!),"")</f>
        <v>#REF!</v>
      </c>
      <c r="AL38" s="48" t="e">
        <f>IF(AND('Mapa final'!#REF!="Baja",'Mapa final'!#REF!="Catastrófico"),CONCATENATE("R3C",'Mapa final'!#REF!),"")</f>
        <v>#REF!</v>
      </c>
      <c r="AM38" s="49" t="e">
        <f>IF(AND('Mapa final'!#REF!="Baja",'Mapa final'!#REF!="Catastrófico"),CONCATENATE("R3C",'Mapa final'!#REF!),"")</f>
        <v>#REF!</v>
      </c>
      <c r="AN38" s="1"/>
      <c r="AO38" s="256"/>
      <c r="AP38" s="153"/>
      <c r="AQ38" s="153"/>
      <c r="AR38" s="153"/>
      <c r="AS38" s="153"/>
      <c r="AT38" s="257"/>
      <c r="AU38" s="1"/>
      <c r="AV38" s="1"/>
      <c r="AW38" s="1"/>
      <c r="AX38" s="1"/>
      <c r="AY38" s="1"/>
      <c r="AZ38" s="1"/>
      <c r="BA38" s="1"/>
      <c r="BB38" s="1"/>
      <c r="BC38" s="1"/>
      <c r="BD38" s="1"/>
      <c r="BE38" s="1"/>
      <c r="BF38" s="1"/>
      <c r="BG38" s="1"/>
      <c r="BH38" s="1"/>
      <c r="BI38" s="1"/>
    </row>
    <row r="39" spans="1:61" ht="15" customHeight="1" x14ac:dyDescent="0.2">
      <c r="A39" s="1"/>
      <c r="B39" s="273"/>
      <c r="C39" s="153"/>
      <c r="D39" s="154"/>
      <c r="E39" s="165"/>
      <c r="F39" s="153"/>
      <c r="G39" s="153"/>
      <c r="H39" s="153"/>
      <c r="I39" s="153"/>
      <c r="J39" s="68" t="e">
        <f>IF(AND('Mapa final'!#REF!="Baja",'Mapa final'!#REF!="Leve"),CONCATENATE("R4C",'Mapa final'!#REF!),"")</f>
        <v>#REF!</v>
      </c>
      <c r="K39" s="69" t="e">
        <f>IF(AND('Mapa final'!#REF!="Baja",'Mapa final'!#REF!="Leve"),CONCATENATE("R4C",'Mapa final'!#REF!),"")</f>
        <v>#REF!</v>
      </c>
      <c r="L39" s="69" t="e">
        <f>IF(AND('Mapa final'!#REF!="Baja",'Mapa final'!#REF!="Leve"),CONCATENATE("R4C",'Mapa final'!#REF!),"")</f>
        <v>#REF!</v>
      </c>
      <c r="M39" s="69" t="e">
        <f>IF(AND('Mapa final'!#REF!="Baja",'Mapa final'!#REF!="Leve"),CONCATENATE("R4C",'Mapa final'!#REF!),"")</f>
        <v>#REF!</v>
      </c>
      <c r="N39" s="69" t="e">
        <f>IF(AND('Mapa final'!#REF!="Baja",'Mapa final'!#REF!="Leve"),CONCATENATE("R4C",'Mapa final'!#REF!),"")</f>
        <v>#REF!</v>
      </c>
      <c r="O39" s="70" t="e">
        <f>IF(AND('Mapa final'!#REF!="Baja",'Mapa final'!#REF!="Leve"),CONCATENATE("R4C",'Mapa final'!#REF!),"")</f>
        <v>#REF!</v>
      </c>
      <c r="P39" s="59" t="e">
        <f>IF(AND('Mapa final'!#REF!="Baja",'Mapa final'!#REF!="Menor"),CONCATENATE("R4C",'Mapa final'!#REF!),"")</f>
        <v>#REF!</v>
      </c>
      <c r="Q39" s="60" t="e">
        <f>IF(AND('Mapa final'!#REF!="Baja",'Mapa final'!#REF!="Menor"),CONCATENATE("R4C",'Mapa final'!#REF!),"")</f>
        <v>#REF!</v>
      </c>
      <c r="R39" s="60" t="e">
        <f>IF(AND('Mapa final'!#REF!="Baja",'Mapa final'!#REF!="Menor"),CONCATENATE("R4C",'Mapa final'!#REF!),"")</f>
        <v>#REF!</v>
      </c>
      <c r="S39" s="60" t="e">
        <f>IF(AND('Mapa final'!#REF!="Baja",'Mapa final'!#REF!="Menor"),CONCATENATE("R4C",'Mapa final'!#REF!),"")</f>
        <v>#REF!</v>
      </c>
      <c r="T39" s="60" t="e">
        <f>IF(AND('Mapa final'!#REF!="Baja",'Mapa final'!#REF!="Menor"),CONCATENATE("R4C",'Mapa final'!#REF!),"")</f>
        <v>#REF!</v>
      </c>
      <c r="U39" s="61" t="e">
        <f>IF(AND('Mapa final'!#REF!="Baja",'Mapa final'!#REF!="Menor"),CONCATENATE("R4C",'Mapa final'!#REF!),"")</f>
        <v>#REF!</v>
      </c>
      <c r="V39" s="59" t="e">
        <f>IF(AND('Mapa final'!#REF!="Baja",'Mapa final'!#REF!="Moderado"),CONCATENATE("R4C",'Mapa final'!#REF!),"")</f>
        <v>#REF!</v>
      </c>
      <c r="W39" s="60" t="e">
        <f>IF(AND('Mapa final'!#REF!="Baja",'Mapa final'!#REF!="Moderado"),CONCATENATE("R4C",'Mapa final'!#REF!),"")</f>
        <v>#REF!</v>
      </c>
      <c r="X39" s="60" t="e">
        <f>IF(AND('Mapa final'!#REF!="Baja",'Mapa final'!#REF!="Moderado"),CONCATENATE("R4C",'Mapa final'!#REF!),"")</f>
        <v>#REF!</v>
      </c>
      <c r="Y39" s="60" t="e">
        <f>IF(AND('Mapa final'!#REF!="Baja",'Mapa final'!#REF!="Moderado"),CONCATENATE("R4C",'Mapa final'!#REF!),"")</f>
        <v>#REF!</v>
      </c>
      <c r="Z39" s="60" t="e">
        <f>IF(AND('Mapa final'!#REF!="Baja",'Mapa final'!#REF!="Moderado"),CONCATENATE("R4C",'Mapa final'!#REF!),"")</f>
        <v>#REF!</v>
      </c>
      <c r="AA39" s="61" t="e">
        <f>IF(AND('Mapa final'!#REF!="Baja",'Mapa final'!#REF!="Moderado"),CONCATENATE("R4C",'Mapa final'!#REF!),"")</f>
        <v>#REF!</v>
      </c>
      <c r="AB39" s="44" t="e">
        <f>IF(AND('Mapa final'!#REF!="Baja",'Mapa final'!#REF!="Mayor"),CONCATENATE("R4C",'Mapa final'!#REF!),"")</f>
        <v>#REF!</v>
      </c>
      <c r="AC39" s="45" t="e">
        <f>IF(AND('Mapa final'!#REF!="Baja",'Mapa final'!#REF!="Mayor"),CONCATENATE("R4C",'Mapa final'!#REF!),"")</f>
        <v>#REF!</v>
      </c>
      <c r="AD39" s="45" t="e">
        <f>IF(AND('Mapa final'!#REF!="Baja",'Mapa final'!#REF!="Mayor"),CONCATENATE("R4C",'Mapa final'!#REF!),"")</f>
        <v>#REF!</v>
      </c>
      <c r="AE39" s="45" t="e">
        <f>IF(AND('Mapa final'!#REF!="Baja",'Mapa final'!#REF!="Mayor"),CONCATENATE("R4C",'Mapa final'!#REF!),"")</f>
        <v>#REF!</v>
      </c>
      <c r="AF39" s="45" t="e">
        <f>IF(AND('Mapa final'!#REF!="Baja",'Mapa final'!#REF!="Mayor"),CONCATENATE("R4C",'Mapa final'!#REF!),"")</f>
        <v>#REF!</v>
      </c>
      <c r="AG39" s="46" t="e">
        <f>IF(AND('Mapa final'!#REF!="Baja",'Mapa final'!#REF!="Mayor"),CONCATENATE("R4C",'Mapa final'!#REF!),"")</f>
        <v>#REF!</v>
      </c>
      <c r="AH39" s="47" t="e">
        <f>IF(AND('Mapa final'!#REF!="Baja",'Mapa final'!#REF!="Catastrófico"),CONCATENATE("R4C",'Mapa final'!#REF!),"")</f>
        <v>#REF!</v>
      </c>
      <c r="AI39" s="48" t="e">
        <f>IF(AND('Mapa final'!#REF!="Baja",'Mapa final'!#REF!="Catastrófico"),CONCATENATE("R4C",'Mapa final'!#REF!),"")</f>
        <v>#REF!</v>
      </c>
      <c r="AJ39" s="48" t="e">
        <f>IF(AND('Mapa final'!#REF!="Baja",'Mapa final'!#REF!="Catastrófico"),CONCATENATE("R4C",'Mapa final'!#REF!),"")</f>
        <v>#REF!</v>
      </c>
      <c r="AK39" s="48" t="e">
        <f>IF(AND('Mapa final'!#REF!="Baja",'Mapa final'!#REF!="Catastrófico"),CONCATENATE("R4C",'Mapa final'!#REF!),"")</f>
        <v>#REF!</v>
      </c>
      <c r="AL39" s="48" t="e">
        <f>IF(AND('Mapa final'!#REF!="Baja",'Mapa final'!#REF!="Catastrófico"),CONCATENATE("R4C",'Mapa final'!#REF!),"")</f>
        <v>#REF!</v>
      </c>
      <c r="AM39" s="49" t="e">
        <f>IF(AND('Mapa final'!#REF!="Baja",'Mapa final'!#REF!="Catastrófico"),CONCATENATE("R4C",'Mapa final'!#REF!),"")</f>
        <v>#REF!</v>
      </c>
      <c r="AN39" s="1"/>
      <c r="AO39" s="256"/>
      <c r="AP39" s="153"/>
      <c r="AQ39" s="153"/>
      <c r="AR39" s="153"/>
      <c r="AS39" s="153"/>
      <c r="AT39" s="257"/>
      <c r="AU39" s="1"/>
      <c r="AV39" s="1"/>
      <c r="AW39" s="1"/>
      <c r="AX39" s="1"/>
      <c r="AY39" s="1"/>
      <c r="AZ39" s="1"/>
      <c r="BA39" s="1"/>
      <c r="BB39" s="1"/>
      <c r="BC39" s="1"/>
      <c r="BD39" s="1"/>
      <c r="BE39" s="1"/>
      <c r="BF39" s="1"/>
      <c r="BG39" s="1"/>
      <c r="BH39" s="1"/>
      <c r="BI39" s="1"/>
    </row>
    <row r="40" spans="1:61" ht="15" customHeight="1" x14ac:dyDescent="0.2">
      <c r="A40" s="1"/>
      <c r="B40" s="273"/>
      <c r="C40" s="153"/>
      <c r="D40" s="154"/>
      <c r="E40" s="165"/>
      <c r="F40" s="153"/>
      <c r="G40" s="153"/>
      <c r="H40" s="153"/>
      <c r="I40" s="153"/>
      <c r="J40" s="68" t="e">
        <f>IF(AND('Mapa final'!#REF!="Baja",'Mapa final'!#REF!="Leve"),CONCATENATE("R5C",'Mapa final'!#REF!),"")</f>
        <v>#REF!</v>
      </c>
      <c r="K40" s="69" t="e">
        <f>IF(AND('Mapa final'!#REF!="Baja",'Mapa final'!#REF!="Leve"),CONCATENATE("R5C",'Mapa final'!#REF!),"")</f>
        <v>#REF!</v>
      </c>
      <c r="L40" s="69" t="e">
        <f>IF(AND('Mapa final'!#REF!="Baja",'Mapa final'!#REF!="Leve"),CONCATENATE("R5C",'Mapa final'!#REF!),"")</f>
        <v>#REF!</v>
      </c>
      <c r="M40" s="69" t="e">
        <f>IF(AND('Mapa final'!#REF!="Baja",'Mapa final'!#REF!="Leve"),CONCATENATE("R5C",'Mapa final'!#REF!),"")</f>
        <v>#REF!</v>
      </c>
      <c r="N40" s="69" t="e">
        <f>IF(AND('Mapa final'!#REF!="Baja",'Mapa final'!#REF!="Leve"),CONCATENATE("R5C",'Mapa final'!#REF!),"")</f>
        <v>#REF!</v>
      </c>
      <c r="O40" s="70" t="e">
        <f>IF(AND('Mapa final'!#REF!="Baja",'Mapa final'!#REF!="Leve"),CONCATENATE("R5C",'Mapa final'!#REF!),"")</f>
        <v>#REF!</v>
      </c>
      <c r="P40" s="59" t="e">
        <f>IF(AND('Mapa final'!#REF!="Baja",'Mapa final'!#REF!="Menor"),CONCATENATE("R5C",'Mapa final'!#REF!),"")</f>
        <v>#REF!</v>
      </c>
      <c r="Q40" s="60" t="e">
        <f>IF(AND('Mapa final'!#REF!="Baja",'Mapa final'!#REF!="Menor"),CONCATENATE("R5C",'Mapa final'!#REF!),"")</f>
        <v>#REF!</v>
      </c>
      <c r="R40" s="60" t="e">
        <f>IF(AND('Mapa final'!#REF!="Baja",'Mapa final'!#REF!="Menor"),CONCATENATE("R5C",'Mapa final'!#REF!),"")</f>
        <v>#REF!</v>
      </c>
      <c r="S40" s="60" t="e">
        <f>IF(AND('Mapa final'!#REF!="Baja",'Mapa final'!#REF!="Menor"),CONCATENATE("R5C",'Mapa final'!#REF!),"")</f>
        <v>#REF!</v>
      </c>
      <c r="T40" s="60" t="e">
        <f>IF(AND('Mapa final'!#REF!="Baja",'Mapa final'!#REF!="Menor"),CONCATENATE("R5C",'Mapa final'!#REF!),"")</f>
        <v>#REF!</v>
      </c>
      <c r="U40" s="61" t="e">
        <f>IF(AND('Mapa final'!#REF!="Baja",'Mapa final'!#REF!="Menor"),CONCATENATE("R5C",'Mapa final'!#REF!),"")</f>
        <v>#REF!</v>
      </c>
      <c r="V40" s="59" t="e">
        <f>IF(AND('Mapa final'!#REF!="Baja",'Mapa final'!#REF!="Moderado"),CONCATENATE("R5C",'Mapa final'!#REF!),"")</f>
        <v>#REF!</v>
      </c>
      <c r="W40" s="60" t="e">
        <f>IF(AND('Mapa final'!#REF!="Baja",'Mapa final'!#REF!="Moderado"),CONCATENATE("R5C",'Mapa final'!#REF!),"")</f>
        <v>#REF!</v>
      </c>
      <c r="X40" s="60" t="e">
        <f>IF(AND('Mapa final'!#REF!="Baja",'Mapa final'!#REF!="Moderado"),CONCATENATE("R5C",'Mapa final'!#REF!),"")</f>
        <v>#REF!</v>
      </c>
      <c r="Y40" s="60" t="e">
        <f>IF(AND('Mapa final'!#REF!="Baja",'Mapa final'!#REF!="Moderado"),CONCATENATE("R5C",'Mapa final'!#REF!),"")</f>
        <v>#REF!</v>
      </c>
      <c r="Z40" s="60" t="e">
        <f>IF(AND('Mapa final'!#REF!="Baja",'Mapa final'!#REF!="Moderado"),CONCATENATE("R5C",'Mapa final'!#REF!),"")</f>
        <v>#REF!</v>
      </c>
      <c r="AA40" s="61" t="e">
        <f>IF(AND('Mapa final'!#REF!="Baja",'Mapa final'!#REF!="Moderado"),CONCATENATE("R5C",'Mapa final'!#REF!),"")</f>
        <v>#REF!</v>
      </c>
      <c r="AB40" s="44" t="e">
        <f>IF(AND('Mapa final'!#REF!="Baja",'Mapa final'!#REF!="Mayor"),CONCATENATE("R5C",'Mapa final'!#REF!),"")</f>
        <v>#REF!</v>
      </c>
      <c r="AC40" s="45" t="e">
        <f>IF(AND('Mapa final'!#REF!="Baja",'Mapa final'!#REF!="Mayor"),CONCATENATE("R5C",'Mapa final'!#REF!),"")</f>
        <v>#REF!</v>
      </c>
      <c r="AD40" s="45" t="e">
        <f>IF(AND('Mapa final'!#REF!="Baja",'Mapa final'!#REF!="Mayor"),CONCATENATE("R5C",'Mapa final'!#REF!),"")</f>
        <v>#REF!</v>
      </c>
      <c r="AE40" s="45" t="e">
        <f>IF(AND('Mapa final'!#REF!="Baja",'Mapa final'!#REF!="Mayor"),CONCATENATE("R5C",'Mapa final'!#REF!),"")</f>
        <v>#REF!</v>
      </c>
      <c r="AF40" s="45" t="e">
        <f>IF(AND('Mapa final'!#REF!="Baja",'Mapa final'!#REF!="Mayor"),CONCATENATE("R5C",'Mapa final'!#REF!),"")</f>
        <v>#REF!</v>
      </c>
      <c r="AG40" s="46" t="e">
        <f>IF(AND('Mapa final'!#REF!="Baja",'Mapa final'!#REF!="Mayor"),CONCATENATE("R5C",'Mapa final'!#REF!),"")</f>
        <v>#REF!</v>
      </c>
      <c r="AH40" s="47" t="e">
        <f>IF(AND('Mapa final'!#REF!="Baja",'Mapa final'!#REF!="Catastrófico"),CONCATENATE("R5C",'Mapa final'!#REF!),"")</f>
        <v>#REF!</v>
      </c>
      <c r="AI40" s="48" t="e">
        <f>IF(AND('Mapa final'!#REF!="Baja",'Mapa final'!#REF!="Catastrófico"),CONCATENATE("R5C",'Mapa final'!#REF!),"")</f>
        <v>#REF!</v>
      </c>
      <c r="AJ40" s="48" t="e">
        <f>IF(AND('Mapa final'!#REF!="Baja",'Mapa final'!#REF!="Catastrófico"),CONCATENATE("R5C",'Mapa final'!#REF!),"")</f>
        <v>#REF!</v>
      </c>
      <c r="AK40" s="48" t="e">
        <f>IF(AND('Mapa final'!#REF!="Baja",'Mapa final'!#REF!="Catastrófico"),CONCATENATE("R5C",'Mapa final'!#REF!),"")</f>
        <v>#REF!</v>
      </c>
      <c r="AL40" s="48" t="e">
        <f>IF(AND('Mapa final'!#REF!="Baja",'Mapa final'!#REF!="Catastrófico"),CONCATENATE("R5C",'Mapa final'!#REF!),"")</f>
        <v>#REF!</v>
      </c>
      <c r="AM40" s="49" t="e">
        <f>IF(AND('Mapa final'!#REF!="Baja",'Mapa final'!#REF!="Catastrófico"),CONCATENATE("R5C",'Mapa final'!#REF!),"")</f>
        <v>#REF!</v>
      </c>
      <c r="AN40" s="1"/>
      <c r="AO40" s="256"/>
      <c r="AP40" s="153"/>
      <c r="AQ40" s="153"/>
      <c r="AR40" s="153"/>
      <c r="AS40" s="153"/>
      <c r="AT40" s="257"/>
      <c r="AU40" s="1"/>
      <c r="AV40" s="1"/>
      <c r="AW40" s="1"/>
      <c r="AX40" s="1"/>
      <c r="AY40" s="1"/>
      <c r="AZ40" s="1"/>
      <c r="BA40" s="1"/>
      <c r="BB40" s="1"/>
      <c r="BC40" s="1"/>
      <c r="BD40" s="1"/>
      <c r="BE40" s="1"/>
      <c r="BF40" s="1"/>
      <c r="BG40" s="1"/>
      <c r="BH40" s="1"/>
      <c r="BI40" s="1"/>
    </row>
    <row r="41" spans="1:61" ht="15" customHeight="1" x14ac:dyDescent="0.2">
      <c r="A41" s="1"/>
      <c r="B41" s="273"/>
      <c r="C41" s="153"/>
      <c r="D41" s="154"/>
      <c r="E41" s="165"/>
      <c r="F41" s="153"/>
      <c r="G41" s="153"/>
      <c r="H41" s="153"/>
      <c r="I41" s="153"/>
      <c r="J41" s="68" t="e">
        <f>IF(AND('Mapa final'!#REF!="Baja",'Mapa final'!#REF!="Leve"),CONCATENATE("R6C",'Mapa final'!#REF!),"")</f>
        <v>#REF!</v>
      </c>
      <c r="K41" s="69" t="e">
        <f>IF(AND('Mapa final'!#REF!="Baja",'Mapa final'!#REF!="Leve"),CONCATENATE("R6C",'Mapa final'!#REF!),"")</f>
        <v>#REF!</v>
      </c>
      <c r="L41" s="69" t="e">
        <f>IF(AND('Mapa final'!#REF!="Baja",'Mapa final'!#REF!="Leve"),CONCATENATE("R6C",'Mapa final'!#REF!),"")</f>
        <v>#REF!</v>
      </c>
      <c r="M41" s="69" t="e">
        <f>IF(AND('Mapa final'!#REF!="Baja",'Mapa final'!#REF!="Leve"),CONCATENATE("R6C",'Mapa final'!#REF!),"")</f>
        <v>#REF!</v>
      </c>
      <c r="N41" s="69" t="e">
        <f>IF(AND('Mapa final'!#REF!="Baja",'Mapa final'!#REF!="Leve"),CONCATENATE("R6C",'Mapa final'!#REF!),"")</f>
        <v>#REF!</v>
      </c>
      <c r="O41" s="70" t="e">
        <f>IF(AND('Mapa final'!#REF!="Baja",'Mapa final'!#REF!="Leve"),CONCATENATE("R6C",'Mapa final'!#REF!),"")</f>
        <v>#REF!</v>
      </c>
      <c r="P41" s="59" t="e">
        <f>IF(AND('Mapa final'!#REF!="Baja",'Mapa final'!#REF!="Menor"),CONCATENATE("R6C",'Mapa final'!#REF!),"")</f>
        <v>#REF!</v>
      </c>
      <c r="Q41" s="60" t="e">
        <f>IF(AND('Mapa final'!#REF!="Baja",'Mapa final'!#REF!="Menor"),CONCATENATE("R6C",'Mapa final'!#REF!),"")</f>
        <v>#REF!</v>
      </c>
      <c r="R41" s="60" t="e">
        <f>IF(AND('Mapa final'!#REF!="Baja",'Mapa final'!#REF!="Menor"),CONCATENATE("R6C",'Mapa final'!#REF!),"")</f>
        <v>#REF!</v>
      </c>
      <c r="S41" s="60" t="e">
        <f>IF(AND('Mapa final'!#REF!="Baja",'Mapa final'!#REF!="Menor"),CONCATENATE("R6C",'Mapa final'!#REF!),"")</f>
        <v>#REF!</v>
      </c>
      <c r="T41" s="60" t="e">
        <f>IF(AND('Mapa final'!#REF!="Baja",'Mapa final'!#REF!="Menor"),CONCATENATE("R6C",'Mapa final'!#REF!),"")</f>
        <v>#REF!</v>
      </c>
      <c r="U41" s="61" t="e">
        <f>IF(AND('Mapa final'!#REF!="Baja",'Mapa final'!#REF!="Menor"),CONCATENATE("R6C",'Mapa final'!#REF!),"")</f>
        <v>#REF!</v>
      </c>
      <c r="V41" s="59" t="e">
        <f>IF(AND('Mapa final'!#REF!="Baja",'Mapa final'!#REF!="Moderado"),CONCATENATE("R6C",'Mapa final'!#REF!),"")</f>
        <v>#REF!</v>
      </c>
      <c r="W41" s="60" t="e">
        <f>IF(AND('Mapa final'!#REF!="Baja",'Mapa final'!#REF!="Moderado"),CONCATENATE("R6C",'Mapa final'!#REF!),"")</f>
        <v>#REF!</v>
      </c>
      <c r="X41" s="60" t="e">
        <f>IF(AND('Mapa final'!#REF!="Baja",'Mapa final'!#REF!="Moderado"),CONCATENATE("R6C",'Mapa final'!#REF!),"")</f>
        <v>#REF!</v>
      </c>
      <c r="Y41" s="60" t="e">
        <f>IF(AND('Mapa final'!#REF!="Baja",'Mapa final'!#REF!="Moderado"),CONCATENATE("R6C",'Mapa final'!#REF!),"")</f>
        <v>#REF!</v>
      </c>
      <c r="Z41" s="60" t="e">
        <f>IF(AND('Mapa final'!#REF!="Baja",'Mapa final'!#REF!="Moderado"),CONCATENATE("R6C",'Mapa final'!#REF!),"")</f>
        <v>#REF!</v>
      </c>
      <c r="AA41" s="61" t="e">
        <f>IF(AND('Mapa final'!#REF!="Baja",'Mapa final'!#REF!="Moderado"),CONCATENATE("R6C",'Mapa final'!#REF!),"")</f>
        <v>#REF!</v>
      </c>
      <c r="AB41" s="44" t="e">
        <f>IF(AND('Mapa final'!#REF!="Baja",'Mapa final'!#REF!="Mayor"),CONCATENATE("R6C",'Mapa final'!#REF!),"")</f>
        <v>#REF!</v>
      </c>
      <c r="AC41" s="45" t="e">
        <f>IF(AND('Mapa final'!#REF!="Baja",'Mapa final'!#REF!="Mayor"),CONCATENATE("R6C",'Mapa final'!#REF!),"")</f>
        <v>#REF!</v>
      </c>
      <c r="AD41" s="45" t="e">
        <f>IF(AND('Mapa final'!#REF!="Baja",'Mapa final'!#REF!="Mayor"),CONCATENATE("R6C",'Mapa final'!#REF!),"")</f>
        <v>#REF!</v>
      </c>
      <c r="AE41" s="45" t="e">
        <f>IF(AND('Mapa final'!#REF!="Baja",'Mapa final'!#REF!="Mayor"),CONCATENATE("R6C",'Mapa final'!#REF!),"")</f>
        <v>#REF!</v>
      </c>
      <c r="AF41" s="45" t="e">
        <f>IF(AND('Mapa final'!#REF!="Baja",'Mapa final'!#REF!="Mayor"),CONCATENATE("R6C",'Mapa final'!#REF!),"")</f>
        <v>#REF!</v>
      </c>
      <c r="AG41" s="46" t="e">
        <f>IF(AND('Mapa final'!#REF!="Baja",'Mapa final'!#REF!="Mayor"),CONCATENATE("R6C",'Mapa final'!#REF!),"")</f>
        <v>#REF!</v>
      </c>
      <c r="AH41" s="47" t="e">
        <f>IF(AND('Mapa final'!#REF!="Baja",'Mapa final'!#REF!="Catastrófico"),CONCATENATE("R6C",'Mapa final'!#REF!),"")</f>
        <v>#REF!</v>
      </c>
      <c r="AI41" s="48" t="e">
        <f>IF(AND('Mapa final'!#REF!="Baja",'Mapa final'!#REF!="Catastrófico"),CONCATENATE("R6C",'Mapa final'!#REF!),"")</f>
        <v>#REF!</v>
      </c>
      <c r="AJ41" s="48" t="e">
        <f>IF(AND('Mapa final'!#REF!="Baja",'Mapa final'!#REF!="Catastrófico"),CONCATENATE("R6C",'Mapa final'!#REF!),"")</f>
        <v>#REF!</v>
      </c>
      <c r="AK41" s="48" t="e">
        <f>IF(AND('Mapa final'!#REF!="Baja",'Mapa final'!#REF!="Catastrófico"),CONCATENATE("R6C",'Mapa final'!#REF!),"")</f>
        <v>#REF!</v>
      </c>
      <c r="AL41" s="48" t="e">
        <f>IF(AND('Mapa final'!#REF!="Baja",'Mapa final'!#REF!="Catastrófico"),CONCATENATE("R6C",'Mapa final'!#REF!),"")</f>
        <v>#REF!</v>
      </c>
      <c r="AM41" s="49" t="e">
        <f>IF(AND('Mapa final'!#REF!="Baja",'Mapa final'!#REF!="Catastrófico"),CONCATENATE("R6C",'Mapa final'!#REF!),"")</f>
        <v>#REF!</v>
      </c>
      <c r="AN41" s="1"/>
      <c r="AO41" s="256"/>
      <c r="AP41" s="153"/>
      <c r="AQ41" s="153"/>
      <c r="AR41" s="153"/>
      <c r="AS41" s="153"/>
      <c r="AT41" s="257"/>
      <c r="AU41" s="1"/>
      <c r="AV41" s="1"/>
      <c r="AW41" s="1"/>
      <c r="AX41" s="1"/>
      <c r="AY41" s="1"/>
      <c r="AZ41" s="1"/>
      <c r="BA41" s="1"/>
      <c r="BB41" s="1"/>
      <c r="BC41" s="1"/>
      <c r="BD41" s="1"/>
      <c r="BE41" s="1"/>
      <c r="BF41" s="1"/>
      <c r="BG41" s="1"/>
      <c r="BH41" s="1"/>
      <c r="BI41" s="1"/>
    </row>
    <row r="42" spans="1:61" ht="15" customHeight="1" x14ac:dyDescent="0.2">
      <c r="A42" s="1"/>
      <c r="B42" s="273"/>
      <c r="C42" s="153"/>
      <c r="D42" s="154"/>
      <c r="E42" s="165"/>
      <c r="F42" s="153"/>
      <c r="G42" s="153"/>
      <c r="H42" s="153"/>
      <c r="I42" s="153"/>
      <c r="J42" s="68" t="e">
        <f>IF(AND('Mapa final'!#REF!="Baja",'Mapa final'!#REF!="Leve"),CONCATENATE("R7C",'Mapa final'!#REF!),"")</f>
        <v>#REF!</v>
      </c>
      <c r="K42" s="69" t="e">
        <f>IF(AND('Mapa final'!#REF!="Baja",'Mapa final'!#REF!="Leve"),CONCATENATE("R7C",'Mapa final'!#REF!),"")</f>
        <v>#REF!</v>
      </c>
      <c r="L42" s="69" t="e">
        <f>IF(AND('Mapa final'!#REF!="Baja",'Mapa final'!#REF!="Leve"),CONCATENATE("R7C",'Mapa final'!#REF!),"")</f>
        <v>#REF!</v>
      </c>
      <c r="M42" s="69" t="e">
        <f>IF(AND('Mapa final'!#REF!="Baja",'Mapa final'!#REF!="Leve"),CONCATENATE("R7C",'Mapa final'!#REF!),"")</f>
        <v>#REF!</v>
      </c>
      <c r="N42" s="69" t="e">
        <f>IF(AND('Mapa final'!#REF!="Baja",'Mapa final'!#REF!="Leve"),CONCATENATE("R7C",'Mapa final'!#REF!),"")</f>
        <v>#REF!</v>
      </c>
      <c r="O42" s="70" t="e">
        <f>IF(AND('Mapa final'!#REF!="Baja",'Mapa final'!#REF!="Leve"),CONCATENATE("R7C",'Mapa final'!#REF!),"")</f>
        <v>#REF!</v>
      </c>
      <c r="P42" s="59" t="e">
        <f>IF(AND('Mapa final'!#REF!="Baja",'Mapa final'!#REF!="Menor"),CONCATENATE("R7C",'Mapa final'!#REF!),"")</f>
        <v>#REF!</v>
      </c>
      <c r="Q42" s="60" t="e">
        <f>IF(AND('Mapa final'!#REF!="Baja",'Mapa final'!#REF!="Menor"),CONCATENATE("R7C",'Mapa final'!#REF!),"")</f>
        <v>#REF!</v>
      </c>
      <c r="R42" s="60" t="e">
        <f>IF(AND('Mapa final'!#REF!="Baja",'Mapa final'!#REF!="Menor"),CONCATENATE("R7C",'Mapa final'!#REF!),"")</f>
        <v>#REF!</v>
      </c>
      <c r="S42" s="60" t="e">
        <f>IF(AND('Mapa final'!#REF!="Baja",'Mapa final'!#REF!="Menor"),CONCATENATE("R7C",'Mapa final'!#REF!),"")</f>
        <v>#REF!</v>
      </c>
      <c r="T42" s="60" t="e">
        <f>IF(AND('Mapa final'!#REF!="Baja",'Mapa final'!#REF!="Menor"),CONCATENATE("R7C",'Mapa final'!#REF!),"")</f>
        <v>#REF!</v>
      </c>
      <c r="U42" s="61" t="e">
        <f>IF(AND('Mapa final'!#REF!="Baja",'Mapa final'!#REF!="Menor"),CONCATENATE("R7C",'Mapa final'!#REF!),"")</f>
        <v>#REF!</v>
      </c>
      <c r="V42" s="59" t="e">
        <f>IF(AND('Mapa final'!#REF!="Baja",'Mapa final'!#REF!="Moderado"),CONCATENATE("R7C",'Mapa final'!#REF!),"")</f>
        <v>#REF!</v>
      </c>
      <c r="W42" s="60" t="e">
        <f>IF(AND('Mapa final'!#REF!="Baja",'Mapa final'!#REF!="Moderado"),CONCATENATE("R7C",'Mapa final'!#REF!),"")</f>
        <v>#REF!</v>
      </c>
      <c r="X42" s="60" t="e">
        <f>IF(AND('Mapa final'!#REF!="Baja",'Mapa final'!#REF!="Moderado"),CONCATENATE("R7C",'Mapa final'!#REF!),"")</f>
        <v>#REF!</v>
      </c>
      <c r="Y42" s="60" t="e">
        <f>IF(AND('Mapa final'!#REF!="Baja",'Mapa final'!#REF!="Moderado"),CONCATENATE("R7C",'Mapa final'!#REF!),"")</f>
        <v>#REF!</v>
      </c>
      <c r="Z42" s="60" t="e">
        <f>IF(AND('Mapa final'!#REF!="Baja",'Mapa final'!#REF!="Moderado"),CONCATENATE("R7C",'Mapa final'!#REF!),"")</f>
        <v>#REF!</v>
      </c>
      <c r="AA42" s="61" t="e">
        <f>IF(AND('Mapa final'!#REF!="Baja",'Mapa final'!#REF!="Moderado"),CONCATENATE("R7C",'Mapa final'!#REF!),"")</f>
        <v>#REF!</v>
      </c>
      <c r="AB42" s="44" t="e">
        <f>IF(AND('Mapa final'!#REF!="Baja",'Mapa final'!#REF!="Mayor"),CONCATENATE("R7C",'Mapa final'!#REF!),"")</f>
        <v>#REF!</v>
      </c>
      <c r="AC42" s="45" t="e">
        <f>IF(AND('Mapa final'!#REF!="Baja",'Mapa final'!#REF!="Mayor"),CONCATENATE("R7C",'Mapa final'!#REF!),"")</f>
        <v>#REF!</v>
      </c>
      <c r="AD42" s="45" t="e">
        <f>IF(AND('Mapa final'!#REF!="Baja",'Mapa final'!#REF!="Mayor"),CONCATENATE("R7C",'Mapa final'!#REF!),"")</f>
        <v>#REF!</v>
      </c>
      <c r="AE42" s="45" t="e">
        <f>IF(AND('Mapa final'!#REF!="Baja",'Mapa final'!#REF!="Mayor"),CONCATENATE("R7C",'Mapa final'!#REF!),"")</f>
        <v>#REF!</v>
      </c>
      <c r="AF42" s="45" t="e">
        <f>IF(AND('Mapa final'!#REF!="Baja",'Mapa final'!#REF!="Mayor"),CONCATENATE("R7C",'Mapa final'!#REF!),"")</f>
        <v>#REF!</v>
      </c>
      <c r="AG42" s="46" t="e">
        <f>IF(AND('Mapa final'!#REF!="Baja",'Mapa final'!#REF!="Mayor"),CONCATENATE("R7C",'Mapa final'!#REF!),"")</f>
        <v>#REF!</v>
      </c>
      <c r="AH42" s="47" t="e">
        <f>IF(AND('Mapa final'!#REF!="Baja",'Mapa final'!#REF!="Catastrófico"),CONCATENATE("R7C",'Mapa final'!#REF!),"")</f>
        <v>#REF!</v>
      </c>
      <c r="AI42" s="48" t="e">
        <f>IF(AND('Mapa final'!#REF!="Baja",'Mapa final'!#REF!="Catastrófico"),CONCATENATE("R7C",'Mapa final'!#REF!),"")</f>
        <v>#REF!</v>
      </c>
      <c r="AJ42" s="48" t="e">
        <f>IF(AND('Mapa final'!#REF!="Baja",'Mapa final'!#REF!="Catastrófico"),CONCATENATE("R7C",'Mapa final'!#REF!),"")</f>
        <v>#REF!</v>
      </c>
      <c r="AK42" s="48" t="e">
        <f>IF(AND('Mapa final'!#REF!="Baja",'Mapa final'!#REF!="Catastrófico"),CONCATENATE("R7C",'Mapa final'!#REF!),"")</f>
        <v>#REF!</v>
      </c>
      <c r="AL42" s="48" t="e">
        <f>IF(AND('Mapa final'!#REF!="Baja",'Mapa final'!#REF!="Catastrófico"),CONCATENATE("R7C",'Mapa final'!#REF!),"")</f>
        <v>#REF!</v>
      </c>
      <c r="AM42" s="49" t="e">
        <f>IF(AND('Mapa final'!#REF!="Baja",'Mapa final'!#REF!="Catastrófico"),CONCATENATE("R7C",'Mapa final'!#REF!),"")</f>
        <v>#REF!</v>
      </c>
      <c r="AN42" s="1"/>
      <c r="AO42" s="256"/>
      <c r="AP42" s="153"/>
      <c r="AQ42" s="153"/>
      <c r="AR42" s="153"/>
      <c r="AS42" s="153"/>
      <c r="AT42" s="257"/>
      <c r="AU42" s="1"/>
      <c r="AV42" s="1"/>
      <c r="AW42" s="1"/>
      <c r="AX42" s="1"/>
      <c r="AY42" s="1"/>
      <c r="AZ42" s="1"/>
      <c r="BA42" s="1"/>
      <c r="BB42" s="1"/>
      <c r="BC42" s="1"/>
      <c r="BD42" s="1"/>
      <c r="BE42" s="1"/>
      <c r="BF42" s="1"/>
      <c r="BG42" s="1"/>
      <c r="BH42" s="1"/>
      <c r="BI42" s="1"/>
    </row>
    <row r="43" spans="1:61" ht="15" customHeight="1" x14ac:dyDescent="0.2">
      <c r="A43" s="1"/>
      <c r="B43" s="273"/>
      <c r="C43" s="153"/>
      <c r="D43" s="154"/>
      <c r="E43" s="165"/>
      <c r="F43" s="153"/>
      <c r="G43" s="153"/>
      <c r="H43" s="153"/>
      <c r="I43" s="153"/>
      <c r="J43" s="68" t="e">
        <f>IF(AND('Mapa final'!#REF!="Baja",'Mapa final'!#REF!="Leve"),CONCATENATE("R8C",'Mapa final'!#REF!),"")</f>
        <v>#REF!</v>
      </c>
      <c r="K43" s="69" t="e">
        <f>IF(AND('Mapa final'!#REF!="Baja",'Mapa final'!#REF!="Leve"),CONCATENATE("R8C",'Mapa final'!#REF!),"")</f>
        <v>#REF!</v>
      </c>
      <c r="L43" s="69" t="e">
        <f>IF(AND('Mapa final'!#REF!="Baja",'Mapa final'!#REF!="Leve"),CONCATENATE("R8C",'Mapa final'!#REF!),"")</f>
        <v>#REF!</v>
      </c>
      <c r="M43" s="69" t="e">
        <f>IF(AND('Mapa final'!#REF!="Baja",'Mapa final'!#REF!="Leve"),CONCATENATE("R8C",'Mapa final'!#REF!),"")</f>
        <v>#REF!</v>
      </c>
      <c r="N43" s="69" t="e">
        <f>IF(AND('Mapa final'!#REF!="Baja",'Mapa final'!#REF!="Leve"),CONCATENATE("R8C",'Mapa final'!#REF!),"")</f>
        <v>#REF!</v>
      </c>
      <c r="O43" s="70" t="e">
        <f>IF(AND('Mapa final'!#REF!="Baja",'Mapa final'!#REF!="Leve"),CONCATENATE("R8C",'Mapa final'!#REF!),"")</f>
        <v>#REF!</v>
      </c>
      <c r="P43" s="59" t="e">
        <f>IF(AND('Mapa final'!#REF!="Baja",'Mapa final'!#REF!="Menor"),CONCATENATE("R8C",'Mapa final'!#REF!),"")</f>
        <v>#REF!</v>
      </c>
      <c r="Q43" s="60" t="e">
        <f>IF(AND('Mapa final'!#REF!="Baja",'Mapa final'!#REF!="Menor"),CONCATENATE("R8C",'Mapa final'!#REF!),"")</f>
        <v>#REF!</v>
      </c>
      <c r="R43" s="60" t="e">
        <f>IF(AND('Mapa final'!#REF!="Baja",'Mapa final'!#REF!="Menor"),CONCATENATE("R8C",'Mapa final'!#REF!),"")</f>
        <v>#REF!</v>
      </c>
      <c r="S43" s="60" t="e">
        <f>IF(AND('Mapa final'!#REF!="Baja",'Mapa final'!#REF!="Menor"),CONCATENATE("R8C",'Mapa final'!#REF!),"")</f>
        <v>#REF!</v>
      </c>
      <c r="T43" s="60" t="e">
        <f>IF(AND('Mapa final'!#REF!="Baja",'Mapa final'!#REF!="Menor"),CONCATENATE("R8C",'Mapa final'!#REF!),"")</f>
        <v>#REF!</v>
      </c>
      <c r="U43" s="61" t="e">
        <f>IF(AND('Mapa final'!#REF!="Baja",'Mapa final'!#REF!="Menor"),CONCATENATE("R8C",'Mapa final'!#REF!),"")</f>
        <v>#REF!</v>
      </c>
      <c r="V43" s="59" t="e">
        <f>IF(AND('Mapa final'!#REF!="Baja",'Mapa final'!#REF!="Moderado"),CONCATENATE("R8C",'Mapa final'!#REF!),"")</f>
        <v>#REF!</v>
      </c>
      <c r="W43" s="60" t="e">
        <f>IF(AND('Mapa final'!#REF!="Baja",'Mapa final'!#REF!="Moderado"),CONCATENATE("R8C",'Mapa final'!#REF!),"")</f>
        <v>#REF!</v>
      </c>
      <c r="X43" s="60" t="e">
        <f>IF(AND('Mapa final'!#REF!="Baja",'Mapa final'!#REF!="Moderado"),CONCATENATE("R8C",'Mapa final'!#REF!),"")</f>
        <v>#REF!</v>
      </c>
      <c r="Y43" s="60" t="e">
        <f>IF(AND('Mapa final'!#REF!="Baja",'Mapa final'!#REF!="Moderado"),CONCATENATE("R8C",'Mapa final'!#REF!),"")</f>
        <v>#REF!</v>
      </c>
      <c r="Z43" s="60" t="e">
        <f>IF(AND('Mapa final'!#REF!="Baja",'Mapa final'!#REF!="Moderado"),CONCATENATE("R8C",'Mapa final'!#REF!),"")</f>
        <v>#REF!</v>
      </c>
      <c r="AA43" s="61" t="e">
        <f>IF(AND('Mapa final'!#REF!="Baja",'Mapa final'!#REF!="Moderado"),CONCATENATE("R8C",'Mapa final'!#REF!),"")</f>
        <v>#REF!</v>
      </c>
      <c r="AB43" s="44" t="e">
        <f>IF(AND('Mapa final'!#REF!="Baja",'Mapa final'!#REF!="Mayor"),CONCATENATE("R8C",'Mapa final'!#REF!),"")</f>
        <v>#REF!</v>
      </c>
      <c r="AC43" s="45" t="e">
        <f>IF(AND('Mapa final'!#REF!="Baja",'Mapa final'!#REF!="Mayor"),CONCATENATE("R8C",'Mapa final'!#REF!),"")</f>
        <v>#REF!</v>
      </c>
      <c r="AD43" s="45" t="e">
        <f>IF(AND('Mapa final'!#REF!="Baja",'Mapa final'!#REF!="Mayor"),CONCATENATE("R8C",'Mapa final'!#REF!),"")</f>
        <v>#REF!</v>
      </c>
      <c r="AE43" s="45" t="e">
        <f>IF(AND('Mapa final'!#REF!="Baja",'Mapa final'!#REF!="Mayor"),CONCATENATE("R8C",'Mapa final'!#REF!),"")</f>
        <v>#REF!</v>
      </c>
      <c r="AF43" s="45" t="e">
        <f>IF(AND('Mapa final'!#REF!="Baja",'Mapa final'!#REF!="Mayor"),CONCATENATE("R8C",'Mapa final'!#REF!),"")</f>
        <v>#REF!</v>
      </c>
      <c r="AG43" s="46" t="e">
        <f>IF(AND('Mapa final'!#REF!="Baja",'Mapa final'!#REF!="Mayor"),CONCATENATE("R8C",'Mapa final'!#REF!),"")</f>
        <v>#REF!</v>
      </c>
      <c r="AH43" s="47" t="e">
        <f>IF(AND('Mapa final'!#REF!="Baja",'Mapa final'!#REF!="Catastrófico"),CONCATENATE("R8C",'Mapa final'!#REF!),"")</f>
        <v>#REF!</v>
      </c>
      <c r="AI43" s="48" t="e">
        <f>IF(AND('Mapa final'!#REF!="Baja",'Mapa final'!#REF!="Catastrófico"),CONCATENATE("R8C",'Mapa final'!#REF!),"")</f>
        <v>#REF!</v>
      </c>
      <c r="AJ43" s="48" t="e">
        <f>IF(AND('Mapa final'!#REF!="Baja",'Mapa final'!#REF!="Catastrófico"),CONCATENATE("R8C",'Mapa final'!#REF!),"")</f>
        <v>#REF!</v>
      </c>
      <c r="AK43" s="48" t="e">
        <f>IF(AND('Mapa final'!#REF!="Baja",'Mapa final'!#REF!="Catastrófico"),CONCATENATE("R8C",'Mapa final'!#REF!),"")</f>
        <v>#REF!</v>
      </c>
      <c r="AL43" s="48" t="e">
        <f>IF(AND('Mapa final'!#REF!="Baja",'Mapa final'!#REF!="Catastrófico"),CONCATENATE("R8C",'Mapa final'!#REF!),"")</f>
        <v>#REF!</v>
      </c>
      <c r="AM43" s="49" t="e">
        <f>IF(AND('Mapa final'!#REF!="Baja",'Mapa final'!#REF!="Catastrófico"),CONCATENATE("R8C",'Mapa final'!#REF!),"")</f>
        <v>#REF!</v>
      </c>
      <c r="AN43" s="1"/>
      <c r="AO43" s="256"/>
      <c r="AP43" s="153"/>
      <c r="AQ43" s="153"/>
      <c r="AR43" s="153"/>
      <c r="AS43" s="153"/>
      <c r="AT43" s="257"/>
      <c r="AU43" s="1"/>
      <c r="AV43" s="1"/>
      <c r="AW43" s="1"/>
      <c r="AX43" s="1"/>
      <c r="AY43" s="1"/>
      <c r="AZ43" s="1"/>
      <c r="BA43" s="1"/>
      <c r="BB43" s="1"/>
      <c r="BC43" s="1"/>
      <c r="BD43" s="1"/>
      <c r="BE43" s="1"/>
      <c r="BF43" s="1"/>
      <c r="BG43" s="1"/>
      <c r="BH43" s="1"/>
      <c r="BI43" s="1"/>
    </row>
    <row r="44" spans="1:61" ht="15" customHeight="1" x14ac:dyDescent="0.2">
      <c r="A44" s="1"/>
      <c r="B44" s="273"/>
      <c r="C44" s="153"/>
      <c r="D44" s="154"/>
      <c r="E44" s="165"/>
      <c r="F44" s="153"/>
      <c r="G44" s="153"/>
      <c r="H44" s="153"/>
      <c r="I44" s="153"/>
      <c r="J44" s="68" t="e">
        <f>IF(AND('Mapa final'!#REF!="Baja",'Mapa final'!#REF!="Leve"),CONCATENATE("R9C",'Mapa final'!#REF!),"")</f>
        <v>#REF!</v>
      </c>
      <c r="K44" s="69" t="e">
        <f>IF(AND('Mapa final'!#REF!="Baja",'Mapa final'!#REF!="Leve"),CONCATENATE("R9C",'Mapa final'!#REF!),"")</f>
        <v>#REF!</v>
      </c>
      <c r="L44" s="69" t="e">
        <f>IF(AND('Mapa final'!#REF!="Baja",'Mapa final'!#REF!="Leve"),CONCATENATE("R9C",'Mapa final'!#REF!),"")</f>
        <v>#REF!</v>
      </c>
      <c r="M44" s="69" t="e">
        <f>IF(AND('Mapa final'!#REF!="Baja",'Mapa final'!#REF!="Leve"),CONCATENATE("R9C",'Mapa final'!#REF!),"")</f>
        <v>#REF!</v>
      </c>
      <c r="N44" s="69" t="e">
        <f>IF(AND('Mapa final'!#REF!="Baja",'Mapa final'!#REF!="Leve"),CONCATENATE("R9C",'Mapa final'!#REF!),"")</f>
        <v>#REF!</v>
      </c>
      <c r="O44" s="70" t="e">
        <f>IF(AND('Mapa final'!#REF!="Baja",'Mapa final'!#REF!="Leve"),CONCATENATE("R9C",'Mapa final'!#REF!),"")</f>
        <v>#REF!</v>
      </c>
      <c r="P44" s="59" t="e">
        <f>IF(AND('Mapa final'!#REF!="Baja",'Mapa final'!#REF!="Menor"),CONCATENATE("R9C",'Mapa final'!#REF!),"")</f>
        <v>#REF!</v>
      </c>
      <c r="Q44" s="60" t="e">
        <f>IF(AND('Mapa final'!#REF!="Baja",'Mapa final'!#REF!="Menor"),CONCATENATE("R9C",'Mapa final'!#REF!),"")</f>
        <v>#REF!</v>
      </c>
      <c r="R44" s="60" t="e">
        <f>IF(AND('Mapa final'!#REF!="Baja",'Mapa final'!#REF!="Menor"),CONCATENATE("R9C",'Mapa final'!#REF!),"")</f>
        <v>#REF!</v>
      </c>
      <c r="S44" s="60" t="e">
        <f>IF(AND('Mapa final'!#REF!="Baja",'Mapa final'!#REF!="Menor"),CONCATENATE("R9C",'Mapa final'!#REF!),"")</f>
        <v>#REF!</v>
      </c>
      <c r="T44" s="60" t="e">
        <f>IF(AND('Mapa final'!#REF!="Baja",'Mapa final'!#REF!="Menor"),CONCATENATE("R9C",'Mapa final'!#REF!),"")</f>
        <v>#REF!</v>
      </c>
      <c r="U44" s="61" t="e">
        <f>IF(AND('Mapa final'!#REF!="Baja",'Mapa final'!#REF!="Menor"),CONCATENATE("R9C",'Mapa final'!#REF!),"")</f>
        <v>#REF!</v>
      </c>
      <c r="V44" s="59" t="e">
        <f>IF(AND('Mapa final'!#REF!="Baja",'Mapa final'!#REF!="Moderado"),CONCATENATE("R9C",'Mapa final'!#REF!),"")</f>
        <v>#REF!</v>
      </c>
      <c r="W44" s="60" t="e">
        <f>IF(AND('Mapa final'!#REF!="Baja",'Mapa final'!#REF!="Moderado"),CONCATENATE("R9C",'Mapa final'!#REF!),"")</f>
        <v>#REF!</v>
      </c>
      <c r="X44" s="60" t="e">
        <f>IF(AND('Mapa final'!#REF!="Baja",'Mapa final'!#REF!="Moderado"),CONCATENATE("R9C",'Mapa final'!#REF!),"")</f>
        <v>#REF!</v>
      </c>
      <c r="Y44" s="60" t="e">
        <f>IF(AND('Mapa final'!#REF!="Baja",'Mapa final'!#REF!="Moderado"),CONCATENATE("R9C",'Mapa final'!#REF!),"")</f>
        <v>#REF!</v>
      </c>
      <c r="Z44" s="60" t="e">
        <f>IF(AND('Mapa final'!#REF!="Baja",'Mapa final'!#REF!="Moderado"),CONCATENATE("R9C",'Mapa final'!#REF!),"")</f>
        <v>#REF!</v>
      </c>
      <c r="AA44" s="61" t="e">
        <f>IF(AND('Mapa final'!#REF!="Baja",'Mapa final'!#REF!="Moderado"),CONCATENATE("R9C",'Mapa final'!#REF!),"")</f>
        <v>#REF!</v>
      </c>
      <c r="AB44" s="44" t="e">
        <f>IF(AND('Mapa final'!#REF!="Baja",'Mapa final'!#REF!="Mayor"),CONCATENATE("R9C",'Mapa final'!#REF!),"")</f>
        <v>#REF!</v>
      </c>
      <c r="AC44" s="45" t="e">
        <f>IF(AND('Mapa final'!#REF!="Baja",'Mapa final'!#REF!="Mayor"),CONCATENATE("R9C",'Mapa final'!#REF!),"")</f>
        <v>#REF!</v>
      </c>
      <c r="AD44" s="45" t="e">
        <f>IF(AND('Mapa final'!#REF!="Baja",'Mapa final'!#REF!="Mayor"),CONCATENATE("R9C",'Mapa final'!#REF!),"")</f>
        <v>#REF!</v>
      </c>
      <c r="AE44" s="45" t="e">
        <f>IF(AND('Mapa final'!#REF!="Baja",'Mapa final'!#REF!="Mayor"),CONCATENATE("R9C",'Mapa final'!#REF!),"")</f>
        <v>#REF!</v>
      </c>
      <c r="AF44" s="45" t="e">
        <f>IF(AND('Mapa final'!#REF!="Baja",'Mapa final'!#REF!="Mayor"),CONCATENATE("R9C",'Mapa final'!#REF!),"")</f>
        <v>#REF!</v>
      </c>
      <c r="AG44" s="46" t="e">
        <f>IF(AND('Mapa final'!#REF!="Baja",'Mapa final'!#REF!="Mayor"),CONCATENATE("R9C",'Mapa final'!#REF!),"")</f>
        <v>#REF!</v>
      </c>
      <c r="AH44" s="47" t="e">
        <f>IF(AND('Mapa final'!#REF!="Baja",'Mapa final'!#REF!="Catastrófico"),CONCATENATE("R9C",'Mapa final'!#REF!),"")</f>
        <v>#REF!</v>
      </c>
      <c r="AI44" s="48" t="e">
        <f>IF(AND('Mapa final'!#REF!="Baja",'Mapa final'!#REF!="Catastrófico"),CONCATENATE("R9C",'Mapa final'!#REF!),"")</f>
        <v>#REF!</v>
      </c>
      <c r="AJ44" s="48" t="e">
        <f>IF(AND('Mapa final'!#REF!="Baja",'Mapa final'!#REF!="Catastrófico"),CONCATENATE("R9C",'Mapa final'!#REF!),"")</f>
        <v>#REF!</v>
      </c>
      <c r="AK44" s="48" t="e">
        <f>IF(AND('Mapa final'!#REF!="Baja",'Mapa final'!#REF!="Catastrófico"),CONCATENATE("R9C",'Mapa final'!#REF!),"")</f>
        <v>#REF!</v>
      </c>
      <c r="AL44" s="48" t="e">
        <f>IF(AND('Mapa final'!#REF!="Baja",'Mapa final'!#REF!="Catastrófico"),CONCATENATE("R9C",'Mapa final'!#REF!),"")</f>
        <v>#REF!</v>
      </c>
      <c r="AM44" s="49" t="e">
        <f>IF(AND('Mapa final'!#REF!="Baja",'Mapa final'!#REF!="Catastrófico"),CONCATENATE("R9C",'Mapa final'!#REF!),"")</f>
        <v>#REF!</v>
      </c>
      <c r="AN44" s="1"/>
      <c r="AO44" s="256"/>
      <c r="AP44" s="153"/>
      <c r="AQ44" s="153"/>
      <c r="AR44" s="153"/>
      <c r="AS44" s="153"/>
      <c r="AT44" s="257"/>
      <c r="AU44" s="1"/>
      <c r="AV44" s="1"/>
      <c r="AW44" s="1"/>
      <c r="AX44" s="1"/>
      <c r="AY44" s="1"/>
      <c r="AZ44" s="1"/>
      <c r="BA44" s="1"/>
      <c r="BB44" s="1"/>
      <c r="BC44" s="1"/>
      <c r="BD44" s="1"/>
      <c r="BE44" s="1"/>
      <c r="BF44" s="1"/>
      <c r="BG44" s="1"/>
      <c r="BH44" s="1"/>
      <c r="BI44" s="1"/>
    </row>
    <row r="45" spans="1:61" ht="15.75" customHeight="1" x14ac:dyDescent="0.2">
      <c r="A45" s="1"/>
      <c r="B45" s="273"/>
      <c r="C45" s="153"/>
      <c r="D45" s="154"/>
      <c r="E45" s="242"/>
      <c r="F45" s="266"/>
      <c r="G45" s="266"/>
      <c r="H45" s="266"/>
      <c r="I45" s="266"/>
      <c r="J45" s="71" t="e">
        <f>IF(AND('Mapa final'!#REF!="Baja",'Mapa final'!#REF!="Leve"),CONCATENATE("R10C",'Mapa final'!#REF!),"")</f>
        <v>#REF!</v>
      </c>
      <c r="K45" s="72" t="e">
        <f>IF(AND('Mapa final'!#REF!="Baja",'Mapa final'!#REF!="Leve"),CONCATENATE("R10C",'Mapa final'!#REF!),"")</f>
        <v>#REF!</v>
      </c>
      <c r="L45" s="72" t="e">
        <f>IF(AND('Mapa final'!#REF!="Baja",'Mapa final'!#REF!="Leve"),CONCATENATE("R10C",'Mapa final'!#REF!),"")</f>
        <v>#REF!</v>
      </c>
      <c r="M45" s="72" t="e">
        <f>IF(AND('Mapa final'!#REF!="Baja",'Mapa final'!#REF!="Leve"),CONCATENATE("R10C",'Mapa final'!#REF!),"")</f>
        <v>#REF!</v>
      </c>
      <c r="N45" s="72" t="e">
        <f>IF(AND('Mapa final'!#REF!="Baja",'Mapa final'!#REF!="Leve"),CONCATENATE("R10C",'Mapa final'!#REF!),"")</f>
        <v>#REF!</v>
      </c>
      <c r="O45" s="73" t="e">
        <f>IF(AND('Mapa final'!#REF!="Baja",'Mapa final'!#REF!="Leve"),CONCATENATE("R10C",'Mapa final'!#REF!),"")</f>
        <v>#REF!</v>
      </c>
      <c r="P45" s="59" t="e">
        <f>IF(AND('Mapa final'!#REF!="Baja",'Mapa final'!#REF!="Menor"),CONCATENATE("R10C",'Mapa final'!#REF!),"")</f>
        <v>#REF!</v>
      </c>
      <c r="Q45" s="60" t="e">
        <f>IF(AND('Mapa final'!#REF!="Baja",'Mapa final'!#REF!="Menor"),CONCATENATE("R10C",'Mapa final'!#REF!),"")</f>
        <v>#REF!</v>
      </c>
      <c r="R45" s="60" t="e">
        <f>IF(AND('Mapa final'!#REF!="Baja",'Mapa final'!#REF!="Menor"),CONCATENATE("R10C",'Mapa final'!#REF!),"")</f>
        <v>#REF!</v>
      </c>
      <c r="S45" s="60" t="e">
        <f>IF(AND('Mapa final'!#REF!="Baja",'Mapa final'!#REF!="Menor"),CONCATENATE("R10C",'Mapa final'!#REF!),"")</f>
        <v>#REF!</v>
      </c>
      <c r="T45" s="60" t="e">
        <f>IF(AND('Mapa final'!#REF!="Baja",'Mapa final'!#REF!="Menor"),CONCATENATE("R10C",'Mapa final'!#REF!),"")</f>
        <v>#REF!</v>
      </c>
      <c r="U45" s="61" t="e">
        <f>IF(AND('Mapa final'!#REF!="Baja",'Mapa final'!#REF!="Menor"),CONCATENATE("R10C",'Mapa final'!#REF!),"")</f>
        <v>#REF!</v>
      </c>
      <c r="V45" s="62" t="e">
        <f>IF(AND('Mapa final'!#REF!="Baja",'Mapa final'!#REF!="Moderado"),CONCATENATE("R10C",'Mapa final'!#REF!),"")</f>
        <v>#REF!</v>
      </c>
      <c r="W45" s="63" t="e">
        <f>IF(AND('Mapa final'!#REF!="Baja",'Mapa final'!#REF!="Moderado"),CONCATENATE("R10C",'Mapa final'!#REF!),"")</f>
        <v>#REF!</v>
      </c>
      <c r="X45" s="63" t="e">
        <f>IF(AND('Mapa final'!#REF!="Baja",'Mapa final'!#REF!="Moderado"),CONCATENATE("R10C",'Mapa final'!#REF!),"")</f>
        <v>#REF!</v>
      </c>
      <c r="Y45" s="63" t="e">
        <f>IF(AND('Mapa final'!#REF!="Baja",'Mapa final'!#REF!="Moderado"),CONCATENATE("R10C",'Mapa final'!#REF!),"")</f>
        <v>#REF!</v>
      </c>
      <c r="Z45" s="63" t="e">
        <f>IF(AND('Mapa final'!#REF!="Baja",'Mapa final'!#REF!="Moderado"),CONCATENATE("R10C",'Mapa final'!#REF!),"")</f>
        <v>#REF!</v>
      </c>
      <c r="AA45" s="64" t="e">
        <f>IF(AND('Mapa final'!#REF!="Baja",'Mapa final'!#REF!="Moderado"),CONCATENATE("R10C",'Mapa final'!#REF!),"")</f>
        <v>#REF!</v>
      </c>
      <c r="AB45" s="50" t="e">
        <f>IF(AND('Mapa final'!#REF!="Baja",'Mapa final'!#REF!="Mayor"),CONCATENATE("R10C",'Mapa final'!#REF!),"")</f>
        <v>#REF!</v>
      </c>
      <c r="AC45" s="51" t="e">
        <f>IF(AND('Mapa final'!#REF!="Baja",'Mapa final'!#REF!="Mayor"),CONCATENATE("R10C",'Mapa final'!#REF!),"")</f>
        <v>#REF!</v>
      </c>
      <c r="AD45" s="51" t="e">
        <f>IF(AND('Mapa final'!#REF!="Baja",'Mapa final'!#REF!="Mayor"),CONCATENATE("R10C",'Mapa final'!#REF!),"")</f>
        <v>#REF!</v>
      </c>
      <c r="AE45" s="51" t="e">
        <f>IF(AND('Mapa final'!#REF!="Baja",'Mapa final'!#REF!="Mayor"),CONCATENATE("R10C",'Mapa final'!#REF!),"")</f>
        <v>#REF!</v>
      </c>
      <c r="AF45" s="51" t="e">
        <f>IF(AND('Mapa final'!#REF!="Baja",'Mapa final'!#REF!="Mayor"),CONCATENATE("R10C",'Mapa final'!#REF!),"")</f>
        <v>#REF!</v>
      </c>
      <c r="AG45" s="52" t="e">
        <f>IF(AND('Mapa final'!#REF!="Baja",'Mapa final'!#REF!="Mayor"),CONCATENATE("R10C",'Mapa final'!#REF!),"")</f>
        <v>#REF!</v>
      </c>
      <c r="AH45" s="53" t="e">
        <f>IF(AND('Mapa final'!#REF!="Baja",'Mapa final'!#REF!="Catastrófico"),CONCATENATE("R10C",'Mapa final'!#REF!),"")</f>
        <v>#REF!</v>
      </c>
      <c r="AI45" s="54" t="e">
        <f>IF(AND('Mapa final'!#REF!="Baja",'Mapa final'!#REF!="Catastrófico"),CONCATENATE("R10C",'Mapa final'!#REF!),"")</f>
        <v>#REF!</v>
      </c>
      <c r="AJ45" s="54" t="e">
        <f>IF(AND('Mapa final'!#REF!="Baja",'Mapa final'!#REF!="Catastrófico"),CONCATENATE("R10C",'Mapa final'!#REF!),"")</f>
        <v>#REF!</v>
      </c>
      <c r="AK45" s="54" t="e">
        <f>IF(AND('Mapa final'!#REF!="Baja",'Mapa final'!#REF!="Catastrófico"),CONCATENATE("R10C",'Mapa final'!#REF!),"")</f>
        <v>#REF!</v>
      </c>
      <c r="AL45" s="54" t="e">
        <f>IF(AND('Mapa final'!#REF!="Baja",'Mapa final'!#REF!="Catastrófico"),CONCATENATE("R10C",'Mapa final'!#REF!),"")</f>
        <v>#REF!</v>
      </c>
      <c r="AM45" s="55" t="e">
        <f>IF(AND('Mapa final'!#REF!="Baja",'Mapa final'!#REF!="Catastrófico"),CONCATENATE("R10C",'Mapa final'!#REF!),"")</f>
        <v>#REF!</v>
      </c>
      <c r="AN45" s="1"/>
      <c r="AO45" s="258"/>
      <c r="AP45" s="259"/>
      <c r="AQ45" s="259"/>
      <c r="AR45" s="259"/>
      <c r="AS45" s="259"/>
      <c r="AT45" s="260"/>
    </row>
    <row r="46" spans="1:61" ht="46.5" customHeight="1" x14ac:dyDescent="0.3">
      <c r="A46" s="1"/>
      <c r="B46" s="273"/>
      <c r="C46" s="153"/>
      <c r="D46" s="154"/>
      <c r="E46" s="281" t="s">
        <v>97</v>
      </c>
      <c r="F46" s="265"/>
      <c r="G46" s="265"/>
      <c r="H46" s="265"/>
      <c r="I46" s="247"/>
      <c r="J46" s="65" t="str">
        <f ca="1">IF(AND('Mapa final'!$AY$7="Muy Baja",'Mapa final'!$BA$7="Leve"),CONCATENATE("R1C",'Mapa final'!$AL$7),"")</f>
        <v/>
      </c>
      <c r="K46" s="66" t="str">
        <f ca="1">IF(AND('Mapa final'!$AY$8="Muy Baja",'Mapa final'!$BA$8="Leve"),CONCATENATE("R1C",'Mapa final'!$AL$8),"")</f>
        <v/>
      </c>
      <c r="L46" s="66" t="str">
        <f ca="1">IF(AND('Mapa final'!$AY$9="Muy Baja",'Mapa final'!$BA$9="Leve"),CONCATENATE("R1C",'Mapa final'!$AL$9),"")</f>
        <v/>
      </c>
      <c r="M46" s="66" t="str">
        <f ca="1">IF(AND('Mapa final'!$AY$10="Muy Baja",'Mapa final'!$BA$10="Leve"),CONCATENATE("R1C",'Mapa final'!$AL$10),"")</f>
        <v/>
      </c>
      <c r="N46" s="66" t="str">
        <f ca="1">IF(AND('Mapa final'!$AY$11="Muy Baja",'Mapa final'!$BA$11="Leve"),CONCATENATE("R1C",'Mapa final'!$AL$11),"")</f>
        <v/>
      </c>
      <c r="O46" s="67" t="e">
        <f>IF(AND('Mapa final'!#REF!="Muy Baja",'Mapa final'!#REF!="Leve"),CONCATENATE("R1C",'Mapa final'!#REF!),"")</f>
        <v>#REF!</v>
      </c>
      <c r="P46" s="65" t="str">
        <f ca="1">IF(AND('Mapa final'!$AY$7="Muy Baja",'Mapa final'!$BA$7="Menor"),CONCATENATE("R1C",'Mapa final'!$AL$7),"")</f>
        <v/>
      </c>
      <c r="Q46" s="66" t="str">
        <f ca="1">IF(AND('Mapa final'!$AY$8="Muy Baja",'Mapa final'!$BA$8="Menor"),CONCATENATE("R1C",'Mapa final'!$AL$8),"")</f>
        <v/>
      </c>
      <c r="R46" s="66" t="str">
        <f ca="1">IF(AND('Mapa final'!$AY$9="Muy Baja",'Mapa final'!$BA$9="Menor"),CONCATENATE("R1C",'Mapa final'!$AL$9),"")</f>
        <v/>
      </c>
      <c r="S46" s="66" t="str">
        <f ca="1">IF(AND('Mapa final'!$AY$10="Muy Baja",'Mapa final'!$BA$10="Menor"),CONCATENATE("R1C",'Mapa final'!$AL$10),"")</f>
        <v/>
      </c>
      <c r="T46" s="66" t="str">
        <f ca="1">IF(AND('Mapa final'!$AY$11="Muy Baja",'Mapa final'!$BA$11="Menor"),CONCATENATE("R1C",'Mapa final'!$AL$11),"")</f>
        <v/>
      </c>
      <c r="U46" s="67" t="e">
        <f>IF(AND('Mapa final'!#REF!="Muy Baja",'Mapa final'!#REF!="Menor"),CONCATENATE("R1C",'Mapa final'!#REF!),"")</f>
        <v>#REF!</v>
      </c>
      <c r="V46" s="56" t="str">
        <f ca="1">IF(AND('Mapa final'!$AY$7="Muy Baja",'Mapa final'!$BA$7="Moderado"),CONCATENATE("R1C",'Mapa final'!$AL$7),"")</f>
        <v/>
      </c>
      <c r="W46" s="74" t="str">
        <f ca="1">IF(AND('Mapa final'!$AY$8="Muy Baja",'Mapa final'!$BA$8="Moderado"),CONCATENATE("R1C",'Mapa final'!$AL$8),"")</f>
        <v/>
      </c>
      <c r="X46" s="57" t="str">
        <f ca="1">IF(AND('Mapa final'!$AY$9="Muy Baja",'Mapa final'!$BA$9="Moderado"),CONCATENATE("R1C",'Mapa final'!$AL$9),"")</f>
        <v/>
      </c>
      <c r="Y46" s="57" t="str">
        <f ca="1">IF(AND('Mapa final'!$AY$10="Muy Baja",'Mapa final'!$BA$10="Moderado"),CONCATENATE("R1C",'Mapa final'!$AL$10),"")</f>
        <v/>
      </c>
      <c r="Z46" s="57" t="str">
        <f ca="1">IF(AND('Mapa final'!$AY$11="Muy Baja",'Mapa final'!$BA$11="Moderado"),CONCATENATE("R1C",'Mapa final'!$AL$11),"")</f>
        <v>R1C5</v>
      </c>
      <c r="AA46" s="58" t="e">
        <f>IF(AND('Mapa final'!#REF!="Muy Baja",'Mapa final'!#REF!="Moderado"),CONCATENATE("R1C",'Mapa final'!#REF!),"")</f>
        <v>#REF!</v>
      </c>
      <c r="AB46" s="38" t="str">
        <f ca="1">IF(AND('Mapa final'!$AY$7="Muy Baja",'Mapa final'!$BA$7="Mayor"),CONCATENATE("R1C",'Mapa final'!$AL$7),"")</f>
        <v/>
      </c>
      <c r="AC46" s="39" t="str">
        <f ca="1">IF(AND('Mapa final'!$AY$8="Muy Baja",'Mapa final'!$BA$8="Mayor"),CONCATENATE("R1C",'Mapa final'!$AL$8),"")</f>
        <v/>
      </c>
      <c r="AD46" s="39" t="str">
        <f ca="1">IF(AND('Mapa final'!$AY$9="Muy Baja",'Mapa final'!$BA$9="Mayor"),CONCATENATE("R1C",'Mapa final'!$AL$9),"")</f>
        <v/>
      </c>
      <c r="AE46" s="39" t="str">
        <f ca="1">IF(AND('Mapa final'!$AY$10="Muy Baja",'Mapa final'!$BA$10="Mayor"),CONCATENATE("R1C",'Mapa final'!$AL$10),"")</f>
        <v>R1C4</v>
      </c>
      <c r="AF46" s="39" t="str">
        <f ca="1">IF(AND('Mapa final'!$AY$11="Muy Baja",'Mapa final'!$BA$11="Mayor"),CONCATENATE("R1C",'Mapa final'!$AL$11),"")</f>
        <v/>
      </c>
      <c r="AG46" s="40" t="e">
        <f>IF(AND('Mapa final'!#REF!="Muy Baja",'Mapa final'!#REF!="Mayor"),CONCATENATE("R1C",'Mapa final'!#REF!),"")</f>
        <v>#REF!</v>
      </c>
      <c r="AH46" s="41" t="str">
        <f ca="1">IF(AND('Mapa final'!$AY$7="Muy Baja",'Mapa final'!$BA$7="Catastrófico"),CONCATENATE("R1C",'Mapa final'!$AL$7),"")</f>
        <v/>
      </c>
      <c r="AI46" s="42" t="str">
        <f ca="1">IF(AND('Mapa final'!$AY$8="Muy Baja",'Mapa final'!$BA$8="Catastrófico"),CONCATENATE("R1C",'Mapa final'!$AL$8),"")</f>
        <v/>
      </c>
      <c r="AJ46" s="42" t="str">
        <f ca="1">IF(AND('Mapa final'!$AY$9="Muy Baja",'Mapa final'!$BA$9="Catastrófico"),CONCATENATE("R1C",'Mapa final'!$AL$9),"")</f>
        <v>R1C3</v>
      </c>
      <c r="AK46" s="42" t="str">
        <f ca="1">IF(AND('Mapa final'!$AY$10="Muy Baja",'Mapa final'!$BA$10="Catastrófico"),CONCATENATE("R1C",'Mapa final'!$AL$10),"")</f>
        <v/>
      </c>
      <c r="AL46" s="42" t="str">
        <f ca="1">IF(AND('Mapa final'!$AY$11="Muy Baja",'Mapa final'!$BA$11="Catastrófico"),CONCATENATE("R1C",'Mapa final'!$AL$11),"")</f>
        <v/>
      </c>
      <c r="AM46" s="43"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
      <c r="A47" s="1"/>
      <c r="B47" s="273"/>
      <c r="C47" s="153"/>
      <c r="D47" s="154"/>
      <c r="E47" s="165"/>
      <c r="F47" s="153"/>
      <c r="G47" s="153"/>
      <c r="H47" s="153"/>
      <c r="I47" s="154"/>
      <c r="J47" s="68" t="e">
        <f>IF(AND('Mapa final'!#REF!="Muy Baja",'Mapa final'!#REF!="Leve"),CONCATENATE("R2C",'Mapa final'!#REF!),"")</f>
        <v>#REF!</v>
      </c>
      <c r="K47" s="69" t="e">
        <f>IF(AND('Mapa final'!#REF!="Muy Baja",'Mapa final'!#REF!="Leve"),CONCATENATE("R2C",'Mapa final'!#REF!),"")</f>
        <v>#REF!</v>
      </c>
      <c r="L47" s="69" t="e">
        <f>IF(AND('Mapa final'!#REF!="Muy Baja",'Mapa final'!#REF!="Leve"),CONCATENATE("R2C",'Mapa final'!#REF!),"")</f>
        <v>#REF!</v>
      </c>
      <c r="M47" s="69" t="e">
        <f>IF(AND('Mapa final'!#REF!="Muy Baja",'Mapa final'!#REF!="Leve"),CONCATENATE("R2C",'Mapa final'!#REF!),"")</f>
        <v>#REF!</v>
      </c>
      <c r="N47" s="69" t="e">
        <f>IF(AND('Mapa final'!#REF!="Muy Baja",'Mapa final'!#REF!="Leve"),CONCATENATE("R2C",'Mapa final'!#REF!),"")</f>
        <v>#REF!</v>
      </c>
      <c r="O47" s="70" t="e">
        <f>IF(AND('Mapa final'!#REF!="Muy Baja",'Mapa final'!#REF!="Leve"),CONCATENATE("R2C",'Mapa final'!#REF!),"")</f>
        <v>#REF!</v>
      </c>
      <c r="P47" s="68" t="e">
        <f>IF(AND('Mapa final'!#REF!="Muy Baja",'Mapa final'!#REF!="Menor"),CONCATENATE("R2C",'Mapa final'!#REF!),"")</f>
        <v>#REF!</v>
      </c>
      <c r="Q47" s="69" t="e">
        <f>IF(AND('Mapa final'!#REF!="Muy Baja",'Mapa final'!#REF!="Menor"),CONCATENATE("R2C",'Mapa final'!#REF!),"")</f>
        <v>#REF!</v>
      </c>
      <c r="R47" s="69" t="e">
        <f>IF(AND('Mapa final'!#REF!="Muy Baja",'Mapa final'!#REF!="Menor"),CONCATENATE("R2C",'Mapa final'!#REF!),"")</f>
        <v>#REF!</v>
      </c>
      <c r="S47" s="69" t="e">
        <f>IF(AND('Mapa final'!#REF!="Muy Baja",'Mapa final'!#REF!="Menor"),CONCATENATE("R2C",'Mapa final'!#REF!),"")</f>
        <v>#REF!</v>
      </c>
      <c r="T47" s="69" t="e">
        <f>IF(AND('Mapa final'!#REF!="Muy Baja",'Mapa final'!#REF!="Menor"),CONCATENATE("R2C",'Mapa final'!#REF!),"")</f>
        <v>#REF!</v>
      </c>
      <c r="U47" s="70" t="e">
        <f>IF(AND('Mapa final'!#REF!="Muy Baja",'Mapa final'!#REF!="Menor"),CONCATENATE("R2C",'Mapa final'!#REF!),"")</f>
        <v>#REF!</v>
      </c>
      <c r="V47" s="59" t="e">
        <f>IF(AND('Mapa final'!#REF!="Muy Baja",'Mapa final'!#REF!="Moderado"),CONCATENATE("R2C",'Mapa final'!#REF!),"")</f>
        <v>#REF!</v>
      </c>
      <c r="W47" s="60" t="e">
        <f>IF(AND('Mapa final'!#REF!="Muy Baja",'Mapa final'!#REF!="Moderado"),CONCATENATE("R2C",'Mapa final'!#REF!),"")</f>
        <v>#REF!</v>
      </c>
      <c r="X47" s="60" t="e">
        <f>IF(AND('Mapa final'!#REF!="Muy Baja",'Mapa final'!#REF!="Moderado"),CONCATENATE("R2C",'Mapa final'!#REF!),"")</f>
        <v>#REF!</v>
      </c>
      <c r="Y47" s="60" t="e">
        <f>IF(AND('Mapa final'!#REF!="Muy Baja",'Mapa final'!#REF!="Moderado"),CONCATENATE("R2C",'Mapa final'!#REF!),"")</f>
        <v>#REF!</v>
      </c>
      <c r="Z47" s="60" t="e">
        <f>IF(AND('Mapa final'!#REF!="Muy Baja",'Mapa final'!#REF!="Moderado"),CONCATENATE("R2C",'Mapa final'!#REF!),"")</f>
        <v>#REF!</v>
      </c>
      <c r="AA47" s="61" t="e">
        <f>IF(AND('Mapa final'!#REF!="Muy Baja",'Mapa final'!#REF!="Moderado"),CONCATENATE("R2C",'Mapa final'!#REF!),"")</f>
        <v>#REF!</v>
      </c>
      <c r="AB47" s="44" t="e">
        <f>IF(AND('Mapa final'!#REF!="Muy Baja",'Mapa final'!#REF!="Mayor"),CONCATENATE("R2C",'Mapa final'!#REF!),"")</f>
        <v>#REF!</v>
      </c>
      <c r="AC47" s="45" t="e">
        <f>IF(AND('Mapa final'!#REF!="Muy Baja",'Mapa final'!#REF!="Mayor"),CONCATENATE("R2C",'Mapa final'!#REF!),"")</f>
        <v>#REF!</v>
      </c>
      <c r="AD47" s="45" t="e">
        <f>IF(AND('Mapa final'!#REF!="Muy Baja",'Mapa final'!#REF!="Mayor"),CONCATENATE("R2C",'Mapa final'!#REF!),"")</f>
        <v>#REF!</v>
      </c>
      <c r="AE47" s="45" t="e">
        <f>IF(AND('Mapa final'!#REF!="Muy Baja",'Mapa final'!#REF!="Mayor"),CONCATENATE("R2C",'Mapa final'!#REF!),"")</f>
        <v>#REF!</v>
      </c>
      <c r="AF47" s="45" t="e">
        <f>IF(AND('Mapa final'!#REF!="Muy Baja",'Mapa final'!#REF!="Mayor"),CONCATENATE("R2C",'Mapa final'!#REF!),"")</f>
        <v>#REF!</v>
      </c>
      <c r="AG47" s="46" t="e">
        <f>IF(AND('Mapa final'!#REF!="Muy Baja",'Mapa final'!#REF!="Mayor"),CONCATENATE("R2C",'Mapa final'!#REF!),"")</f>
        <v>#REF!</v>
      </c>
      <c r="AH47" s="47" t="e">
        <f>IF(AND('Mapa final'!#REF!="Muy Baja",'Mapa final'!#REF!="Catastrófico"),CONCATENATE("R2C",'Mapa final'!#REF!),"")</f>
        <v>#REF!</v>
      </c>
      <c r="AI47" s="48" t="e">
        <f>IF(AND('Mapa final'!#REF!="Muy Baja",'Mapa final'!#REF!="Catastrófico"),CONCATENATE("R2C",'Mapa final'!#REF!),"")</f>
        <v>#REF!</v>
      </c>
      <c r="AJ47" s="48" t="e">
        <f>IF(AND('Mapa final'!#REF!="Muy Baja",'Mapa final'!#REF!="Catastrófico"),CONCATENATE("R2C",'Mapa final'!#REF!),"")</f>
        <v>#REF!</v>
      </c>
      <c r="AK47" s="48" t="e">
        <f>IF(AND('Mapa final'!#REF!="Muy Baja",'Mapa final'!#REF!="Catastrófico"),CONCATENATE("R2C",'Mapa final'!#REF!),"")</f>
        <v>#REF!</v>
      </c>
      <c r="AL47" s="48" t="e">
        <f>IF(AND('Mapa final'!#REF!="Muy Baja",'Mapa final'!#REF!="Catastrófico"),CONCATENATE("R2C",'Mapa final'!#REF!),"")</f>
        <v>#REF!</v>
      </c>
      <c r="AM47" s="49"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
      <c r="A48" s="1"/>
      <c r="B48" s="273"/>
      <c r="C48" s="153"/>
      <c r="D48" s="154"/>
      <c r="E48" s="165"/>
      <c r="F48" s="153"/>
      <c r="G48" s="153"/>
      <c r="H48" s="153"/>
      <c r="I48" s="154"/>
      <c r="J48" s="68" t="e">
        <f>IF(AND('Mapa final'!#REF!="Muy Baja",'Mapa final'!#REF!="Leve"),CONCATENATE("R3C",'Mapa final'!#REF!),"")</f>
        <v>#REF!</v>
      </c>
      <c r="K48" s="69" t="e">
        <f>IF(AND('Mapa final'!#REF!="Muy Baja",'Mapa final'!#REF!="Leve"),CONCATENATE("R3C",'Mapa final'!#REF!),"")</f>
        <v>#REF!</v>
      </c>
      <c r="L48" s="69" t="e">
        <f>IF(AND('Mapa final'!#REF!="Muy Baja",'Mapa final'!#REF!="Leve"),CONCATENATE("R3C",'Mapa final'!#REF!),"")</f>
        <v>#REF!</v>
      </c>
      <c r="M48" s="69" t="e">
        <f>IF(AND('Mapa final'!#REF!="Muy Baja",'Mapa final'!#REF!="Leve"),CONCATENATE("R3C",'Mapa final'!#REF!),"")</f>
        <v>#REF!</v>
      </c>
      <c r="N48" s="69" t="e">
        <f>IF(AND('Mapa final'!#REF!="Muy Baja",'Mapa final'!#REF!="Leve"),CONCATENATE("R3C",'Mapa final'!#REF!),"")</f>
        <v>#REF!</v>
      </c>
      <c r="O48" s="70" t="e">
        <f>IF(AND('Mapa final'!#REF!="Muy Baja",'Mapa final'!#REF!="Leve"),CONCATENATE("R3C",'Mapa final'!#REF!),"")</f>
        <v>#REF!</v>
      </c>
      <c r="P48" s="68" t="e">
        <f>IF(AND('Mapa final'!#REF!="Muy Baja",'Mapa final'!#REF!="Menor"),CONCATENATE("R3C",'Mapa final'!#REF!),"")</f>
        <v>#REF!</v>
      </c>
      <c r="Q48" s="69" t="e">
        <f>IF(AND('Mapa final'!#REF!="Muy Baja",'Mapa final'!#REF!="Menor"),CONCATENATE("R3C",'Mapa final'!#REF!),"")</f>
        <v>#REF!</v>
      </c>
      <c r="R48" s="69" t="e">
        <f>IF(AND('Mapa final'!#REF!="Muy Baja",'Mapa final'!#REF!="Menor"),CONCATENATE("R3C",'Mapa final'!#REF!),"")</f>
        <v>#REF!</v>
      </c>
      <c r="S48" s="69" t="e">
        <f>IF(AND('Mapa final'!#REF!="Muy Baja",'Mapa final'!#REF!="Menor"),CONCATENATE("R3C",'Mapa final'!#REF!),"")</f>
        <v>#REF!</v>
      </c>
      <c r="T48" s="69" t="e">
        <f>IF(AND('Mapa final'!#REF!="Muy Baja",'Mapa final'!#REF!="Menor"),CONCATENATE("R3C",'Mapa final'!#REF!),"")</f>
        <v>#REF!</v>
      </c>
      <c r="U48" s="70" t="e">
        <f>IF(AND('Mapa final'!#REF!="Muy Baja",'Mapa final'!#REF!="Menor"),CONCATENATE("R3C",'Mapa final'!#REF!),"")</f>
        <v>#REF!</v>
      </c>
      <c r="V48" s="59" t="e">
        <f>IF(AND('Mapa final'!#REF!="Muy Baja",'Mapa final'!#REF!="Moderado"),CONCATENATE("R3C",'Mapa final'!#REF!),"")</f>
        <v>#REF!</v>
      </c>
      <c r="W48" s="60" t="e">
        <f>IF(AND('Mapa final'!#REF!="Muy Baja",'Mapa final'!#REF!="Moderado"),CONCATENATE("R3C",'Mapa final'!#REF!),"")</f>
        <v>#REF!</v>
      </c>
      <c r="X48" s="60" t="e">
        <f>IF(AND('Mapa final'!#REF!="Muy Baja",'Mapa final'!#REF!="Moderado"),CONCATENATE("R3C",'Mapa final'!#REF!),"")</f>
        <v>#REF!</v>
      </c>
      <c r="Y48" s="60" t="e">
        <f>IF(AND('Mapa final'!#REF!="Muy Baja",'Mapa final'!#REF!="Moderado"),CONCATENATE("R3C",'Mapa final'!#REF!),"")</f>
        <v>#REF!</v>
      </c>
      <c r="Z48" s="60" t="e">
        <f>IF(AND('Mapa final'!#REF!="Muy Baja",'Mapa final'!#REF!="Moderado"),CONCATENATE("R3C",'Mapa final'!#REF!),"")</f>
        <v>#REF!</v>
      </c>
      <c r="AA48" s="61" t="e">
        <f>IF(AND('Mapa final'!#REF!="Muy Baja",'Mapa final'!#REF!="Moderado"),CONCATENATE("R3C",'Mapa final'!#REF!),"")</f>
        <v>#REF!</v>
      </c>
      <c r="AB48" s="44" t="e">
        <f>IF(AND('Mapa final'!#REF!="Muy Baja",'Mapa final'!#REF!="Mayor"),CONCATENATE("R3C",'Mapa final'!#REF!),"")</f>
        <v>#REF!</v>
      </c>
      <c r="AC48" s="45" t="e">
        <f>IF(AND('Mapa final'!#REF!="Muy Baja",'Mapa final'!#REF!="Mayor"),CONCATENATE("R3C",'Mapa final'!#REF!),"")</f>
        <v>#REF!</v>
      </c>
      <c r="AD48" s="45" t="e">
        <f>IF(AND('Mapa final'!#REF!="Muy Baja",'Mapa final'!#REF!="Mayor"),CONCATENATE("R3C",'Mapa final'!#REF!),"")</f>
        <v>#REF!</v>
      </c>
      <c r="AE48" s="45" t="e">
        <f>IF(AND('Mapa final'!#REF!="Muy Baja",'Mapa final'!#REF!="Mayor"),CONCATENATE("R3C",'Mapa final'!#REF!),"")</f>
        <v>#REF!</v>
      </c>
      <c r="AF48" s="45" t="e">
        <f>IF(AND('Mapa final'!#REF!="Muy Baja",'Mapa final'!#REF!="Mayor"),CONCATENATE("R3C",'Mapa final'!#REF!),"")</f>
        <v>#REF!</v>
      </c>
      <c r="AG48" s="46" t="e">
        <f>IF(AND('Mapa final'!#REF!="Muy Baja",'Mapa final'!#REF!="Mayor"),CONCATENATE("R3C",'Mapa final'!#REF!),"")</f>
        <v>#REF!</v>
      </c>
      <c r="AH48" s="47" t="e">
        <f>IF(AND('Mapa final'!#REF!="Muy Baja",'Mapa final'!#REF!="Catastrófico"),CONCATENATE("R3C",'Mapa final'!#REF!),"")</f>
        <v>#REF!</v>
      </c>
      <c r="AI48" s="48" t="e">
        <f>IF(AND('Mapa final'!#REF!="Muy Baja",'Mapa final'!#REF!="Catastrófico"),CONCATENATE("R3C",'Mapa final'!#REF!),"")</f>
        <v>#REF!</v>
      </c>
      <c r="AJ48" s="48" t="e">
        <f>IF(AND('Mapa final'!#REF!="Muy Baja",'Mapa final'!#REF!="Catastrófico"),CONCATENATE("R3C",'Mapa final'!#REF!),"")</f>
        <v>#REF!</v>
      </c>
      <c r="AK48" s="48" t="e">
        <f>IF(AND('Mapa final'!#REF!="Muy Baja",'Mapa final'!#REF!="Catastrófico"),CONCATENATE("R3C",'Mapa final'!#REF!),"")</f>
        <v>#REF!</v>
      </c>
      <c r="AL48" s="48" t="e">
        <f>IF(AND('Mapa final'!#REF!="Muy Baja",'Mapa final'!#REF!="Catastrófico"),CONCATENATE("R3C",'Mapa final'!#REF!),"")</f>
        <v>#REF!</v>
      </c>
      <c r="AM48" s="49"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
      <c r="A49" s="1"/>
      <c r="B49" s="273"/>
      <c r="C49" s="153"/>
      <c r="D49" s="154"/>
      <c r="E49" s="165"/>
      <c r="F49" s="153"/>
      <c r="G49" s="153"/>
      <c r="H49" s="153"/>
      <c r="I49" s="154"/>
      <c r="J49" s="68" t="e">
        <f>IF(AND('Mapa final'!#REF!="Muy Baja",'Mapa final'!#REF!="Leve"),CONCATENATE("R4C",'Mapa final'!#REF!),"")</f>
        <v>#REF!</v>
      </c>
      <c r="K49" s="69" t="e">
        <f>IF(AND('Mapa final'!#REF!="Muy Baja",'Mapa final'!#REF!="Leve"),CONCATENATE("R4C",'Mapa final'!#REF!),"")</f>
        <v>#REF!</v>
      </c>
      <c r="L49" s="69" t="e">
        <f>IF(AND('Mapa final'!#REF!="Muy Baja",'Mapa final'!#REF!="Leve"),CONCATENATE("R4C",'Mapa final'!#REF!),"")</f>
        <v>#REF!</v>
      </c>
      <c r="M49" s="69" t="e">
        <f>IF(AND('Mapa final'!#REF!="Muy Baja",'Mapa final'!#REF!="Leve"),CONCATENATE("R4C",'Mapa final'!#REF!),"")</f>
        <v>#REF!</v>
      </c>
      <c r="N49" s="69" t="e">
        <f>IF(AND('Mapa final'!#REF!="Muy Baja",'Mapa final'!#REF!="Leve"),CONCATENATE("R4C",'Mapa final'!#REF!),"")</f>
        <v>#REF!</v>
      </c>
      <c r="O49" s="70" t="e">
        <f>IF(AND('Mapa final'!#REF!="Muy Baja",'Mapa final'!#REF!="Leve"),CONCATENATE("R4C",'Mapa final'!#REF!),"")</f>
        <v>#REF!</v>
      </c>
      <c r="P49" s="68" t="e">
        <f>IF(AND('Mapa final'!#REF!="Muy Baja",'Mapa final'!#REF!="Menor"),CONCATENATE("R4C",'Mapa final'!#REF!),"")</f>
        <v>#REF!</v>
      </c>
      <c r="Q49" s="69" t="e">
        <f>IF(AND('Mapa final'!#REF!="Muy Baja",'Mapa final'!#REF!="Menor"),CONCATENATE("R4C",'Mapa final'!#REF!),"")</f>
        <v>#REF!</v>
      </c>
      <c r="R49" s="69" t="e">
        <f>IF(AND('Mapa final'!#REF!="Muy Baja",'Mapa final'!#REF!="Menor"),CONCATENATE("R4C",'Mapa final'!#REF!),"")</f>
        <v>#REF!</v>
      </c>
      <c r="S49" s="69" t="e">
        <f>IF(AND('Mapa final'!#REF!="Muy Baja",'Mapa final'!#REF!="Menor"),CONCATENATE("R4C",'Mapa final'!#REF!),"")</f>
        <v>#REF!</v>
      </c>
      <c r="T49" s="69" t="e">
        <f>IF(AND('Mapa final'!#REF!="Muy Baja",'Mapa final'!#REF!="Menor"),CONCATENATE("R4C",'Mapa final'!#REF!),"")</f>
        <v>#REF!</v>
      </c>
      <c r="U49" s="70" t="e">
        <f>IF(AND('Mapa final'!#REF!="Muy Baja",'Mapa final'!#REF!="Menor"),CONCATENATE("R4C",'Mapa final'!#REF!),"")</f>
        <v>#REF!</v>
      </c>
      <c r="V49" s="59" t="e">
        <f>IF(AND('Mapa final'!#REF!="Muy Baja",'Mapa final'!#REF!="Moderado"),CONCATENATE("R4C",'Mapa final'!#REF!),"")</f>
        <v>#REF!</v>
      </c>
      <c r="W49" s="60" t="e">
        <f>IF(AND('Mapa final'!#REF!="Muy Baja",'Mapa final'!#REF!="Moderado"),CONCATENATE("R4C",'Mapa final'!#REF!),"")</f>
        <v>#REF!</v>
      </c>
      <c r="X49" s="60" t="e">
        <f>IF(AND('Mapa final'!#REF!="Muy Baja",'Mapa final'!#REF!="Moderado"),CONCATENATE("R4C",'Mapa final'!#REF!),"")</f>
        <v>#REF!</v>
      </c>
      <c r="Y49" s="60" t="e">
        <f>IF(AND('Mapa final'!#REF!="Muy Baja",'Mapa final'!#REF!="Moderado"),CONCATENATE("R4C",'Mapa final'!#REF!),"")</f>
        <v>#REF!</v>
      </c>
      <c r="Z49" s="60" t="e">
        <f>IF(AND('Mapa final'!#REF!="Muy Baja",'Mapa final'!#REF!="Moderado"),CONCATENATE("R4C",'Mapa final'!#REF!),"")</f>
        <v>#REF!</v>
      </c>
      <c r="AA49" s="61" t="e">
        <f>IF(AND('Mapa final'!#REF!="Muy Baja",'Mapa final'!#REF!="Moderado"),CONCATENATE("R4C",'Mapa final'!#REF!),"")</f>
        <v>#REF!</v>
      </c>
      <c r="AB49" s="44" t="e">
        <f>IF(AND('Mapa final'!#REF!="Muy Baja",'Mapa final'!#REF!="Mayor"),CONCATENATE("R4C",'Mapa final'!#REF!),"")</f>
        <v>#REF!</v>
      </c>
      <c r="AC49" s="45" t="e">
        <f>IF(AND('Mapa final'!#REF!="Muy Baja",'Mapa final'!#REF!="Mayor"),CONCATENATE("R4C",'Mapa final'!#REF!),"")</f>
        <v>#REF!</v>
      </c>
      <c r="AD49" s="45" t="e">
        <f>IF(AND('Mapa final'!#REF!="Muy Baja",'Mapa final'!#REF!="Mayor"),CONCATENATE("R4C",'Mapa final'!#REF!),"")</f>
        <v>#REF!</v>
      </c>
      <c r="AE49" s="45" t="e">
        <f>IF(AND('Mapa final'!#REF!="Muy Baja",'Mapa final'!#REF!="Mayor"),CONCATENATE("R4C",'Mapa final'!#REF!),"")</f>
        <v>#REF!</v>
      </c>
      <c r="AF49" s="45" t="e">
        <f>IF(AND('Mapa final'!#REF!="Muy Baja",'Mapa final'!#REF!="Mayor"),CONCATENATE("R4C",'Mapa final'!#REF!),"")</f>
        <v>#REF!</v>
      </c>
      <c r="AG49" s="46" t="e">
        <f>IF(AND('Mapa final'!#REF!="Muy Baja",'Mapa final'!#REF!="Mayor"),CONCATENATE("R4C",'Mapa final'!#REF!),"")</f>
        <v>#REF!</v>
      </c>
      <c r="AH49" s="47" t="e">
        <f>IF(AND('Mapa final'!#REF!="Muy Baja",'Mapa final'!#REF!="Catastrófico"),CONCATENATE("R4C",'Mapa final'!#REF!),"")</f>
        <v>#REF!</v>
      </c>
      <c r="AI49" s="48" t="e">
        <f>IF(AND('Mapa final'!#REF!="Muy Baja",'Mapa final'!#REF!="Catastrófico"),CONCATENATE("R4C",'Mapa final'!#REF!),"")</f>
        <v>#REF!</v>
      </c>
      <c r="AJ49" s="48" t="e">
        <f>IF(AND('Mapa final'!#REF!="Muy Baja",'Mapa final'!#REF!="Catastrófico"),CONCATENATE("R4C",'Mapa final'!#REF!),"")</f>
        <v>#REF!</v>
      </c>
      <c r="AK49" s="48" t="e">
        <f>IF(AND('Mapa final'!#REF!="Muy Baja",'Mapa final'!#REF!="Catastrófico"),CONCATENATE("R4C",'Mapa final'!#REF!),"")</f>
        <v>#REF!</v>
      </c>
      <c r="AL49" s="48" t="e">
        <f>IF(AND('Mapa final'!#REF!="Muy Baja",'Mapa final'!#REF!="Catastrófico"),CONCATENATE("R4C",'Mapa final'!#REF!),"")</f>
        <v>#REF!</v>
      </c>
      <c r="AM49" s="49"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
      <c r="A50" s="1"/>
      <c r="B50" s="273"/>
      <c r="C50" s="153"/>
      <c r="D50" s="154"/>
      <c r="E50" s="165"/>
      <c r="F50" s="153"/>
      <c r="G50" s="153"/>
      <c r="H50" s="153"/>
      <c r="I50" s="154"/>
      <c r="J50" s="68" t="e">
        <f>IF(AND('Mapa final'!#REF!="Muy Baja",'Mapa final'!#REF!="Leve"),CONCATENATE("R5C",'Mapa final'!#REF!),"")</f>
        <v>#REF!</v>
      </c>
      <c r="K50" s="69" t="e">
        <f>IF(AND('Mapa final'!#REF!="Muy Baja",'Mapa final'!#REF!="Leve"),CONCATENATE("R5C",'Mapa final'!#REF!),"")</f>
        <v>#REF!</v>
      </c>
      <c r="L50" s="69" t="e">
        <f>IF(AND('Mapa final'!#REF!="Muy Baja",'Mapa final'!#REF!="Leve"),CONCATENATE("R5C",'Mapa final'!#REF!),"")</f>
        <v>#REF!</v>
      </c>
      <c r="M50" s="69" t="e">
        <f>IF(AND('Mapa final'!#REF!="Muy Baja",'Mapa final'!#REF!="Leve"),CONCATENATE("R5C",'Mapa final'!#REF!),"")</f>
        <v>#REF!</v>
      </c>
      <c r="N50" s="69" t="e">
        <f>IF(AND('Mapa final'!#REF!="Muy Baja",'Mapa final'!#REF!="Leve"),CONCATENATE("R5C",'Mapa final'!#REF!),"")</f>
        <v>#REF!</v>
      </c>
      <c r="O50" s="70" t="e">
        <f>IF(AND('Mapa final'!#REF!="Muy Baja",'Mapa final'!#REF!="Leve"),CONCATENATE("R5C",'Mapa final'!#REF!),"")</f>
        <v>#REF!</v>
      </c>
      <c r="P50" s="68" t="e">
        <f>IF(AND('Mapa final'!#REF!="Muy Baja",'Mapa final'!#REF!="Menor"),CONCATENATE("R5C",'Mapa final'!#REF!),"")</f>
        <v>#REF!</v>
      </c>
      <c r="Q50" s="69" t="e">
        <f>IF(AND('Mapa final'!#REF!="Muy Baja",'Mapa final'!#REF!="Menor"),CONCATENATE("R5C",'Mapa final'!#REF!),"")</f>
        <v>#REF!</v>
      </c>
      <c r="R50" s="69" t="e">
        <f>IF(AND('Mapa final'!#REF!="Muy Baja",'Mapa final'!#REF!="Menor"),CONCATENATE("R5C",'Mapa final'!#REF!),"")</f>
        <v>#REF!</v>
      </c>
      <c r="S50" s="69" t="e">
        <f>IF(AND('Mapa final'!#REF!="Muy Baja",'Mapa final'!#REF!="Menor"),CONCATENATE("R5C",'Mapa final'!#REF!),"")</f>
        <v>#REF!</v>
      </c>
      <c r="T50" s="69" t="e">
        <f>IF(AND('Mapa final'!#REF!="Muy Baja",'Mapa final'!#REF!="Menor"),CONCATENATE("R5C",'Mapa final'!#REF!),"")</f>
        <v>#REF!</v>
      </c>
      <c r="U50" s="70" t="e">
        <f>IF(AND('Mapa final'!#REF!="Muy Baja",'Mapa final'!#REF!="Menor"),CONCATENATE("R5C",'Mapa final'!#REF!),"")</f>
        <v>#REF!</v>
      </c>
      <c r="V50" s="59" t="e">
        <f>IF(AND('Mapa final'!#REF!="Muy Baja",'Mapa final'!#REF!="Moderado"),CONCATENATE("R5C",'Mapa final'!#REF!),"")</f>
        <v>#REF!</v>
      </c>
      <c r="W50" s="60" t="e">
        <f>IF(AND('Mapa final'!#REF!="Muy Baja",'Mapa final'!#REF!="Moderado"),CONCATENATE("R5C",'Mapa final'!#REF!),"")</f>
        <v>#REF!</v>
      </c>
      <c r="X50" s="60" t="e">
        <f>IF(AND('Mapa final'!#REF!="Muy Baja",'Mapa final'!#REF!="Moderado"),CONCATENATE("R5C",'Mapa final'!#REF!),"")</f>
        <v>#REF!</v>
      </c>
      <c r="Y50" s="60" t="e">
        <f>IF(AND('Mapa final'!#REF!="Muy Baja",'Mapa final'!#REF!="Moderado"),CONCATENATE("R5C",'Mapa final'!#REF!),"")</f>
        <v>#REF!</v>
      </c>
      <c r="Z50" s="60" t="e">
        <f>IF(AND('Mapa final'!#REF!="Muy Baja",'Mapa final'!#REF!="Moderado"),CONCATENATE("R5C",'Mapa final'!#REF!),"")</f>
        <v>#REF!</v>
      </c>
      <c r="AA50" s="61" t="e">
        <f>IF(AND('Mapa final'!#REF!="Muy Baja",'Mapa final'!#REF!="Moderado"),CONCATENATE("R5C",'Mapa final'!#REF!),"")</f>
        <v>#REF!</v>
      </c>
      <c r="AB50" s="44" t="e">
        <f>IF(AND('Mapa final'!#REF!="Muy Baja",'Mapa final'!#REF!="Mayor"),CONCATENATE("R5C",'Mapa final'!#REF!),"")</f>
        <v>#REF!</v>
      </c>
      <c r="AC50" s="45" t="e">
        <f>IF(AND('Mapa final'!#REF!="Muy Baja",'Mapa final'!#REF!="Mayor"),CONCATENATE("R5C",'Mapa final'!#REF!),"")</f>
        <v>#REF!</v>
      </c>
      <c r="AD50" s="45" t="e">
        <f>IF(AND('Mapa final'!#REF!="Muy Baja",'Mapa final'!#REF!="Mayor"),CONCATENATE("R5C",'Mapa final'!#REF!),"")</f>
        <v>#REF!</v>
      </c>
      <c r="AE50" s="45" t="e">
        <f>IF(AND('Mapa final'!#REF!="Muy Baja",'Mapa final'!#REF!="Mayor"),CONCATENATE("R5C",'Mapa final'!#REF!),"")</f>
        <v>#REF!</v>
      </c>
      <c r="AF50" s="45" t="e">
        <f>IF(AND('Mapa final'!#REF!="Muy Baja",'Mapa final'!#REF!="Mayor"),CONCATENATE("R5C",'Mapa final'!#REF!),"")</f>
        <v>#REF!</v>
      </c>
      <c r="AG50" s="46" t="e">
        <f>IF(AND('Mapa final'!#REF!="Muy Baja",'Mapa final'!#REF!="Mayor"),CONCATENATE("R5C",'Mapa final'!#REF!),"")</f>
        <v>#REF!</v>
      </c>
      <c r="AH50" s="47" t="e">
        <f>IF(AND('Mapa final'!#REF!="Muy Baja",'Mapa final'!#REF!="Catastrófico"),CONCATENATE("R5C",'Mapa final'!#REF!),"")</f>
        <v>#REF!</v>
      </c>
      <c r="AI50" s="48" t="e">
        <f>IF(AND('Mapa final'!#REF!="Muy Baja",'Mapa final'!#REF!="Catastrófico"),CONCATENATE("R5C",'Mapa final'!#REF!),"")</f>
        <v>#REF!</v>
      </c>
      <c r="AJ50" s="48" t="e">
        <f>IF(AND('Mapa final'!#REF!="Muy Baja",'Mapa final'!#REF!="Catastrófico"),CONCATENATE("R5C",'Mapa final'!#REF!),"")</f>
        <v>#REF!</v>
      </c>
      <c r="AK50" s="48" t="e">
        <f>IF(AND('Mapa final'!#REF!="Muy Baja",'Mapa final'!#REF!="Catastrófico"),CONCATENATE("R5C",'Mapa final'!#REF!),"")</f>
        <v>#REF!</v>
      </c>
      <c r="AL50" s="48" t="e">
        <f>IF(AND('Mapa final'!#REF!="Muy Baja",'Mapa final'!#REF!="Catastrófico"),CONCATENATE("R5C",'Mapa final'!#REF!),"")</f>
        <v>#REF!</v>
      </c>
      <c r="AM50" s="49"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
      <c r="A51" s="1"/>
      <c r="B51" s="273"/>
      <c r="C51" s="153"/>
      <c r="D51" s="154"/>
      <c r="E51" s="165"/>
      <c r="F51" s="153"/>
      <c r="G51" s="153"/>
      <c r="H51" s="153"/>
      <c r="I51" s="154"/>
      <c r="J51" s="68" t="e">
        <f>IF(AND('Mapa final'!#REF!="Muy Baja",'Mapa final'!#REF!="Leve"),CONCATENATE("R6C",'Mapa final'!#REF!),"")</f>
        <v>#REF!</v>
      </c>
      <c r="K51" s="69" t="e">
        <f>IF(AND('Mapa final'!#REF!="Muy Baja",'Mapa final'!#REF!="Leve"),CONCATENATE("R6C",'Mapa final'!#REF!),"")</f>
        <v>#REF!</v>
      </c>
      <c r="L51" s="69" t="e">
        <f>IF(AND('Mapa final'!#REF!="Muy Baja",'Mapa final'!#REF!="Leve"),CONCATENATE("R6C",'Mapa final'!#REF!),"")</f>
        <v>#REF!</v>
      </c>
      <c r="M51" s="69" t="e">
        <f>IF(AND('Mapa final'!#REF!="Muy Baja",'Mapa final'!#REF!="Leve"),CONCATENATE("R6C",'Mapa final'!#REF!),"")</f>
        <v>#REF!</v>
      </c>
      <c r="N51" s="69" t="e">
        <f>IF(AND('Mapa final'!#REF!="Muy Baja",'Mapa final'!#REF!="Leve"),CONCATENATE("R6C",'Mapa final'!#REF!),"")</f>
        <v>#REF!</v>
      </c>
      <c r="O51" s="70" t="e">
        <f>IF(AND('Mapa final'!#REF!="Muy Baja",'Mapa final'!#REF!="Leve"),CONCATENATE("R6C",'Mapa final'!#REF!),"")</f>
        <v>#REF!</v>
      </c>
      <c r="P51" s="68" t="e">
        <f>IF(AND('Mapa final'!#REF!="Muy Baja",'Mapa final'!#REF!="Menor"),CONCATENATE("R6C",'Mapa final'!#REF!),"")</f>
        <v>#REF!</v>
      </c>
      <c r="Q51" s="69" t="e">
        <f>IF(AND('Mapa final'!#REF!="Muy Baja",'Mapa final'!#REF!="Menor"),CONCATENATE("R6C",'Mapa final'!#REF!),"")</f>
        <v>#REF!</v>
      </c>
      <c r="R51" s="69" t="e">
        <f>IF(AND('Mapa final'!#REF!="Muy Baja",'Mapa final'!#REF!="Menor"),CONCATENATE("R6C",'Mapa final'!#REF!),"")</f>
        <v>#REF!</v>
      </c>
      <c r="S51" s="69" t="e">
        <f>IF(AND('Mapa final'!#REF!="Muy Baja",'Mapa final'!#REF!="Menor"),CONCATENATE("R6C",'Mapa final'!#REF!),"")</f>
        <v>#REF!</v>
      </c>
      <c r="T51" s="69" t="e">
        <f>IF(AND('Mapa final'!#REF!="Muy Baja",'Mapa final'!#REF!="Menor"),CONCATENATE("R6C",'Mapa final'!#REF!),"")</f>
        <v>#REF!</v>
      </c>
      <c r="U51" s="70" t="e">
        <f>IF(AND('Mapa final'!#REF!="Muy Baja",'Mapa final'!#REF!="Menor"),CONCATENATE("R6C",'Mapa final'!#REF!),"")</f>
        <v>#REF!</v>
      </c>
      <c r="V51" s="59" t="e">
        <f>IF(AND('Mapa final'!#REF!="Muy Baja",'Mapa final'!#REF!="Moderado"),CONCATENATE("R6C",'Mapa final'!#REF!),"")</f>
        <v>#REF!</v>
      </c>
      <c r="W51" s="60" t="e">
        <f>IF(AND('Mapa final'!#REF!="Muy Baja",'Mapa final'!#REF!="Moderado"),CONCATENATE("R6C",'Mapa final'!#REF!),"")</f>
        <v>#REF!</v>
      </c>
      <c r="X51" s="60" t="e">
        <f>IF(AND('Mapa final'!#REF!="Muy Baja",'Mapa final'!#REF!="Moderado"),CONCATENATE("R6C",'Mapa final'!#REF!),"")</f>
        <v>#REF!</v>
      </c>
      <c r="Y51" s="60" t="e">
        <f>IF(AND('Mapa final'!#REF!="Muy Baja",'Mapa final'!#REF!="Moderado"),CONCATENATE("R6C",'Mapa final'!#REF!),"")</f>
        <v>#REF!</v>
      </c>
      <c r="Z51" s="60" t="e">
        <f>IF(AND('Mapa final'!#REF!="Muy Baja",'Mapa final'!#REF!="Moderado"),CONCATENATE("R6C",'Mapa final'!#REF!),"")</f>
        <v>#REF!</v>
      </c>
      <c r="AA51" s="61" t="e">
        <f>IF(AND('Mapa final'!#REF!="Muy Baja",'Mapa final'!#REF!="Moderado"),CONCATENATE("R6C",'Mapa final'!#REF!),"")</f>
        <v>#REF!</v>
      </c>
      <c r="AB51" s="44" t="e">
        <f>IF(AND('Mapa final'!#REF!="Muy Baja",'Mapa final'!#REF!="Mayor"),CONCATENATE("R6C",'Mapa final'!#REF!),"")</f>
        <v>#REF!</v>
      </c>
      <c r="AC51" s="45" t="e">
        <f>IF(AND('Mapa final'!#REF!="Muy Baja",'Mapa final'!#REF!="Mayor"),CONCATENATE("R6C",'Mapa final'!#REF!),"")</f>
        <v>#REF!</v>
      </c>
      <c r="AD51" s="45" t="e">
        <f>IF(AND('Mapa final'!#REF!="Muy Baja",'Mapa final'!#REF!="Mayor"),CONCATENATE("R6C",'Mapa final'!#REF!),"")</f>
        <v>#REF!</v>
      </c>
      <c r="AE51" s="45" t="e">
        <f>IF(AND('Mapa final'!#REF!="Muy Baja",'Mapa final'!#REF!="Mayor"),CONCATENATE("R6C",'Mapa final'!#REF!),"")</f>
        <v>#REF!</v>
      </c>
      <c r="AF51" s="45" t="e">
        <f>IF(AND('Mapa final'!#REF!="Muy Baja",'Mapa final'!#REF!="Mayor"),CONCATENATE("R6C",'Mapa final'!#REF!),"")</f>
        <v>#REF!</v>
      </c>
      <c r="AG51" s="46" t="e">
        <f>IF(AND('Mapa final'!#REF!="Muy Baja",'Mapa final'!#REF!="Mayor"),CONCATENATE("R6C",'Mapa final'!#REF!),"")</f>
        <v>#REF!</v>
      </c>
      <c r="AH51" s="47" t="e">
        <f>IF(AND('Mapa final'!#REF!="Muy Baja",'Mapa final'!#REF!="Catastrófico"),CONCATENATE("R6C",'Mapa final'!#REF!),"")</f>
        <v>#REF!</v>
      </c>
      <c r="AI51" s="48" t="e">
        <f>IF(AND('Mapa final'!#REF!="Muy Baja",'Mapa final'!#REF!="Catastrófico"),CONCATENATE("R6C",'Mapa final'!#REF!),"")</f>
        <v>#REF!</v>
      </c>
      <c r="AJ51" s="48" t="e">
        <f>IF(AND('Mapa final'!#REF!="Muy Baja",'Mapa final'!#REF!="Catastrófico"),CONCATENATE("R6C",'Mapa final'!#REF!),"")</f>
        <v>#REF!</v>
      </c>
      <c r="AK51" s="48" t="e">
        <f>IF(AND('Mapa final'!#REF!="Muy Baja",'Mapa final'!#REF!="Catastrófico"),CONCATENATE("R6C",'Mapa final'!#REF!),"")</f>
        <v>#REF!</v>
      </c>
      <c r="AL51" s="48" t="e">
        <f>IF(AND('Mapa final'!#REF!="Muy Baja",'Mapa final'!#REF!="Catastrófico"),CONCATENATE("R6C",'Mapa final'!#REF!),"")</f>
        <v>#REF!</v>
      </c>
      <c r="AM51" s="49"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
      <c r="A52" s="1"/>
      <c r="B52" s="273"/>
      <c r="C52" s="153"/>
      <c r="D52" s="154"/>
      <c r="E52" s="165"/>
      <c r="F52" s="153"/>
      <c r="G52" s="153"/>
      <c r="H52" s="153"/>
      <c r="I52" s="154"/>
      <c r="J52" s="68" t="e">
        <f>IF(AND('Mapa final'!#REF!="Muy Baja",'Mapa final'!#REF!="Leve"),CONCATENATE("R7C",'Mapa final'!#REF!),"")</f>
        <v>#REF!</v>
      </c>
      <c r="K52" s="69" t="e">
        <f>IF(AND('Mapa final'!#REF!="Muy Baja",'Mapa final'!#REF!="Leve"),CONCATENATE("R7C",'Mapa final'!#REF!),"")</f>
        <v>#REF!</v>
      </c>
      <c r="L52" s="69" t="e">
        <f>IF(AND('Mapa final'!#REF!="Muy Baja",'Mapa final'!#REF!="Leve"),CONCATENATE("R7C",'Mapa final'!#REF!),"")</f>
        <v>#REF!</v>
      </c>
      <c r="M52" s="69" t="e">
        <f>IF(AND('Mapa final'!#REF!="Muy Baja",'Mapa final'!#REF!="Leve"),CONCATENATE("R7C",'Mapa final'!#REF!),"")</f>
        <v>#REF!</v>
      </c>
      <c r="N52" s="69" t="e">
        <f>IF(AND('Mapa final'!#REF!="Muy Baja",'Mapa final'!#REF!="Leve"),CONCATENATE("R7C",'Mapa final'!#REF!),"")</f>
        <v>#REF!</v>
      </c>
      <c r="O52" s="70" t="e">
        <f>IF(AND('Mapa final'!#REF!="Muy Baja",'Mapa final'!#REF!="Leve"),CONCATENATE("R7C",'Mapa final'!#REF!),"")</f>
        <v>#REF!</v>
      </c>
      <c r="P52" s="68" t="e">
        <f>IF(AND('Mapa final'!#REF!="Muy Baja",'Mapa final'!#REF!="Menor"),CONCATENATE("R7C",'Mapa final'!#REF!),"")</f>
        <v>#REF!</v>
      </c>
      <c r="Q52" s="69" t="e">
        <f>IF(AND('Mapa final'!#REF!="Muy Baja",'Mapa final'!#REF!="Menor"),CONCATENATE("R7C",'Mapa final'!#REF!),"")</f>
        <v>#REF!</v>
      </c>
      <c r="R52" s="69" t="e">
        <f>IF(AND('Mapa final'!#REF!="Muy Baja",'Mapa final'!#REF!="Menor"),CONCATENATE("R7C",'Mapa final'!#REF!),"")</f>
        <v>#REF!</v>
      </c>
      <c r="S52" s="69" t="e">
        <f>IF(AND('Mapa final'!#REF!="Muy Baja",'Mapa final'!#REF!="Menor"),CONCATENATE("R7C",'Mapa final'!#REF!),"")</f>
        <v>#REF!</v>
      </c>
      <c r="T52" s="69" t="e">
        <f>IF(AND('Mapa final'!#REF!="Muy Baja",'Mapa final'!#REF!="Menor"),CONCATENATE("R7C",'Mapa final'!#REF!),"")</f>
        <v>#REF!</v>
      </c>
      <c r="U52" s="70" t="e">
        <f>IF(AND('Mapa final'!#REF!="Muy Baja",'Mapa final'!#REF!="Menor"),CONCATENATE("R7C",'Mapa final'!#REF!),"")</f>
        <v>#REF!</v>
      </c>
      <c r="V52" s="59" t="e">
        <f>IF(AND('Mapa final'!#REF!="Muy Baja",'Mapa final'!#REF!="Moderado"),CONCATENATE("R7C",'Mapa final'!#REF!),"")</f>
        <v>#REF!</v>
      </c>
      <c r="W52" s="60" t="e">
        <f>IF(AND('Mapa final'!#REF!="Muy Baja",'Mapa final'!#REF!="Moderado"),CONCATENATE("R7C",'Mapa final'!#REF!),"")</f>
        <v>#REF!</v>
      </c>
      <c r="X52" s="60" t="e">
        <f>IF(AND('Mapa final'!#REF!="Muy Baja",'Mapa final'!#REF!="Moderado"),CONCATENATE("R7C",'Mapa final'!#REF!),"")</f>
        <v>#REF!</v>
      </c>
      <c r="Y52" s="60" t="e">
        <f>IF(AND('Mapa final'!#REF!="Muy Baja",'Mapa final'!#REF!="Moderado"),CONCATENATE("R7C",'Mapa final'!#REF!),"")</f>
        <v>#REF!</v>
      </c>
      <c r="Z52" s="60" t="e">
        <f>IF(AND('Mapa final'!#REF!="Muy Baja",'Mapa final'!#REF!="Moderado"),CONCATENATE("R7C",'Mapa final'!#REF!),"")</f>
        <v>#REF!</v>
      </c>
      <c r="AA52" s="61" t="e">
        <f>IF(AND('Mapa final'!#REF!="Muy Baja",'Mapa final'!#REF!="Moderado"),CONCATENATE("R7C",'Mapa final'!#REF!),"")</f>
        <v>#REF!</v>
      </c>
      <c r="AB52" s="44" t="e">
        <f>IF(AND('Mapa final'!#REF!="Muy Baja",'Mapa final'!#REF!="Mayor"),CONCATENATE("R7C",'Mapa final'!#REF!),"")</f>
        <v>#REF!</v>
      </c>
      <c r="AC52" s="45" t="e">
        <f>IF(AND('Mapa final'!#REF!="Muy Baja",'Mapa final'!#REF!="Mayor"),CONCATENATE("R7C",'Mapa final'!#REF!),"")</f>
        <v>#REF!</v>
      </c>
      <c r="AD52" s="45" t="e">
        <f>IF(AND('Mapa final'!#REF!="Muy Baja",'Mapa final'!#REF!="Mayor"),CONCATENATE("R7C",'Mapa final'!#REF!),"")</f>
        <v>#REF!</v>
      </c>
      <c r="AE52" s="45" t="e">
        <f>IF(AND('Mapa final'!#REF!="Muy Baja",'Mapa final'!#REF!="Mayor"),CONCATENATE("R7C",'Mapa final'!#REF!),"")</f>
        <v>#REF!</v>
      </c>
      <c r="AF52" s="45" t="e">
        <f>IF(AND('Mapa final'!#REF!="Muy Baja",'Mapa final'!#REF!="Mayor"),CONCATENATE("R7C",'Mapa final'!#REF!),"")</f>
        <v>#REF!</v>
      </c>
      <c r="AG52" s="46" t="e">
        <f>IF(AND('Mapa final'!#REF!="Muy Baja",'Mapa final'!#REF!="Mayor"),CONCATENATE("R7C",'Mapa final'!#REF!),"")</f>
        <v>#REF!</v>
      </c>
      <c r="AH52" s="47" t="e">
        <f>IF(AND('Mapa final'!#REF!="Muy Baja",'Mapa final'!#REF!="Catastrófico"),CONCATENATE("R7C",'Mapa final'!#REF!),"")</f>
        <v>#REF!</v>
      </c>
      <c r="AI52" s="48" t="e">
        <f>IF(AND('Mapa final'!#REF!="Muy Baja",'Mapa final'!#REF!="Catastrófico"),CONCATENATE("R7C",'Mapa final'!#REF!),"")</f>
        <v>#REF!</v>
      </c>
      <c r="AJ52" s="48" t="e">
        <f>IF(AND('Mapa final'!#REF!="Muy Baja",'Mapa final'!#REF!="Catastrófico"),CONCATENATE("R7C",'Mapa final'!#REF!),"")</f>
        <v>#REF!</v>
      </c>
      <c r="AK52" s="48" t="e">
        <f>IF(AND('Mapa final'!#REF!="Muy Baja",'Mapa final'!#REF!="Catastrófico"),CONCATENATE("R7C",'Mapa final'!#REF!),"")</f>
        <v>#REF!</v>
      </c>
      <c r="AL52" s="48" t="e">
        <f>IF(AND('Mapa final'!#REF!="Muy Baja",'Mapa final'!#REF!="Catastrófico"),CONCATENATE("R7C",'Mapa final'!#REF!),"")</f>
        <v>#REF!</v>
      </c>
      <c r="AM52" s="49"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273"/>
      <c r="C53" s="153"/>
      <c r="D53" s="154"/>
      <c r="E53" s="165"/>
      <c r="F53" s="153"/>
      <c r="G53" s="153"/>
      <c r="H53" s="153"/>
      <c r="I53" s="154"/>
      <c r="J53" s="68" t="e">
        <f>IF(AND('Mapa final'!#REF!="Muy Baja",'Mapa final'!#REF!="Leve"),CONCATENATE("R8C",'Mapa final'!#REF!),"")</f>
        <v>#REF!</v>
      </c>
      <c r="K53" s="69" t="e">
        <f>IF(AND('Mapa final'!#REF!="Muy Baja",'Mapa final'!#REF!="Leve"),CONCATENATE("R8C",'Mapa final'!#REF!),"")</f>
        <v>#REF!</v>
      </c>
      <c r="L53" s="69" t="e">
        <f>IF(AND('Mapa final'!#REF!="Muy Baja",'Mapa final'!#REF!="Leve"),CONCATENATE("R8C",'Mapa final'!#REF!),"")</f>
        <v>#REF!</v>
      </c>
      <c r="M53" s="69" t="e">
        <f>IF(AND('Mapa final'!#REF!="Muy Baja",'Mapa final'!#REF!="Leve"),CONCATENATE("R8C",'Mapa final'!#REF!),"")</f>
        <v>#REF!</v>
      </c>
      <c r="N53" s="69" t="e">
        <f>IF(AND('Mapa final'!#REF!="Muy Baja",'Mapa final'!#REF!="Leve"),CONCATENATE("R8C",'Mapa final'!#REF!),"")</f>
        <v>#REF!</v>
      </c>
      <c r="O53" s="70" t="e">
        <f>IF(AND('Mapa final'!#REF!="Muy Baja",'Mapa final'!#REF!="Leve"),CONCATENATE("R8C",'Mapa final'!#REF!),"")</f>
        <v>#REF!</v>
      </c>
      <c r="P53" s="68" t="e">
        <f>IF(AND('Mapa final'!#REF!="Muy Baja",'Mapa final'!#REF!="Menor"),CONCATENATE("R8C",'Mapa final'!#REF!),"")</f>
        <v>#REF!</v>
      </c>
      <c r="Q53" s="69" t="e">
        <f>IF(AND('Mapa final'!#REF!="Muy Baja",'Mapa final'!#REF!="Menor"),CONCATENATE("R8C",'Mapa final'!#REF!),"")</f>
        <v>#REF!</v>
      </c>
      <c r="R53" s="69" t="e">
        <f>IF(AND('Mapa final'!#REF!="Muy Baja",'Mapa final'!#REF!="Menor"),CONCATENATE("R8C",'Mapa final'!#REF!),"")</f>
        <v>#REF!</v>
      </c>
      <c r="S53" s="69" t="e">
        <f>IF(AND('Mapa final'!#REF!="Muy Baja",'Mapa final'!#REF!="Menor"),CONCATENATE("R8C",'Mapa final'!#REF!),"")</f>
        <v>#REF!</v>
      </c>
      <c r="T53" s="69" t="e">
        <f>IF(AND('Mapa final'!#REF!="Muy Baja",'Mapa final'!#REF!="Menor"),CONCATENATE("R8C",'Mapa final'!#REF!),"")</f>
        <v>#REF!</v>
      </c>
      <c r="U53" s="70" t="e">
        <f>IF(AND('Mapa final'!#REF!="Muy Baja",'Mapa final'!#REF!="Menor"),CONCATENATE("R8C",'Mapa final'!#REF!),"")</f>
        <v>#REF!</v>
      </c>
      <c r="V53" s="59" t="e">
        <f>IF(AND('Mapa final'!#REF!="Muy Baja",'Mapa final'!#REF!="Moderado"),CONCATENATE("R8C",'Mapa final'!#REF!),"")</f>
        <v>#REF!</v>
      </c>
      <c r="W53" s="60" t="e">
        <f>IF(AND('Mapa final'!#REF!="Muy Baja",'Mapa final'!#REF!="Moderado"),CONCATENATE("R8C",'Mapa final'!#REF!),"")</f>
        <v>#REF!</v>
      </c>
      <c r="X53" s="60" t="e">
        <f>IF(AND('Mapa final'!#REF!="Muy Baja",'Mapa final'!#REF!="Moderado"),CONCATENATE("R8C",'Mapa final'!#REF!),"")</f>
        <v>#REF!</v>
      </c>
      <c r="Y53" s="60" t="e">
        <f>IF(AND('Mapa final'!#REF!="Muy Baja",'Mapa final'!#REF!="Moderado"),CONCATENATE("R8C",'Mapa final'!#REF!),"")</f>
        <v>#REF!</v>
      </c>
      <c r="Z53" s="60" t="e">
        <f>IF(AND('Mapa final'!#REF!="Muy Baja",'Mapa final'!#REF!="Moderado"),CONCATENATE("R8C",'Mapa final'!#REF!),"")</f>
        <v>#REF!</v>
      </c>
      <c r="AA53" s="61" t="e">
        <f>IF(AND('Mapa final'!#REF!="Muy Baja",'Mapa final'!#REF!="Moderado"),CONCATENATE("R8C",'Mapa final'!#REF!),"")</f>
        <v>#REF!</v>
      </c>
      <c r="AB53" s="44" t="e">
        <f>IF(AND('Mapa final'!#REF!="Muy Baja",'Mapa final'!#REF!="Mayor"),CONCATENATE("R8C",'Mapa final'!#REF!),"")</f>
        <v>#REF!</v>
      </c>
      <c r="AC53" s="45" t="e">
        <f>IF(AND('Mapa final'!#REF!="Muy Baja",'Mapa final'!#REF!="Mayor"),CONCATENATE("R8C",'Mapa final'!#REF!),"")</f>
        <v>#REF!</v>
      </c>
      <c r="AD53" s="45" t="e">
        <f>IF(AND('Mapa final'!#REF!="Muy Baja",'Mapa final'!#REF!="Mayor"),CONCATENATE("R8C",'Mapa final'!#REF!),"")</f>
        <v>#REF!</v>
      </c>
      <c r="AE53" s="45" t="e">
        <f>IF(AND('Mapa final'!#REF!="Muy Baja",'Mapa final'!#REF!="Mayor"),CONCATENATE("R8C",'Mapa final'!#REF!),"")</f>
        <v>#REF!</v>
      </c>
      <c r="AF53" s="45" t="e">
        <f>IF(AND('Mapa final'!#REF!="Muy Baja",'Mapa final'!#REF!="Mayor"),CONCATENATE("R8C",'Mapa final'!#REF!),"")</f>
        <v>#REF!</v>
      </c>
      <c r="AG53" s="46" t="e">
        <f>IF(AND('Mapa final'!#REF!="Muy Baja",'Mapa final'!#REF!="Mayor"),CONCATENATE("R8C",'Mapa final'!#REF!),"")</f>
        <v>#REF!</v>
      </c>
      <c r="AH53" s="47" t="e">
        <f>IF(AND('Mapa final'!#REF!="Muy Baja",'Mapa final'!#REF!="Catastrófico"),CONCATENATE("R8C",'Mapa final'!#REF!),"")</f>
        <v>#REF!</v>
      </c>
      <c r="AI53" s="48" t="e">
        <f>IF(AND('Mapa final'!#REF!="Muy Baja",'Mapa final'!#REF!="Catastrófico"),CONCATENATE("R8C",'Mapa final'!#REF!),"")</f>
        <v>#REF!</v>
      </c>
      <c r="AJ53" s="48" t="e">
        <f>IF(AND('Mapa final'!#REF!="Muy Baja",'Mapa final'!#REF!="Catastrófico"),CONCATENATE("R8C",'Mapa final'!#REF!),"")</f>
        <v>#REF!</v>
      </c>
      <c r="AK53" s="48" t="e">
        <f>IF(AND('Mapa final'!#REF!="Muy Baja",'Mapa final'!#REF!="Catastrófico"),CONCATENATE("R8C",'Mapa final'!#REF!),"")</f>
        <v>#REF!</v>
      </c>
      <c r="AL53" s="48" t="e">
        <f>IF(AND('Mapa final'!#REF!="Muy Baja",'Mapa final'!#REF!="Catastrófico"),CONCATENATE("R8C",'Mapa final'!#REF!),"")</f>
        <v>#REF!</v>
      </c>
      <c r="AM53" s="49"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
      <c r="A54" s="1"/>
      <c r="B54" s="273"/>
      <c r="C54" s="153"/>
      <c r="D54" s="154"/>
      <c r="E54" s="165"/>
      <c r="F54" s="153"/>
      <c r="G54" s="153"/>
      <c r="H54" s="153"/>
      <c r="I54" s="154"/>
      <c r="J54" s="68" t="e">
        <f>IF(AND('Mapa final'!#REF!="Muy Baja",'Mapa final'!#REF!="Leve"),CONCATENATE("R9C",'Mapa final'!#REF!),"")</f>
        <v>#REF!</v>
      </c>
      <c r="K54" s="69" t="e">
        <f>IF(AND('Mapa final'!#REF!="Muy Baja",'Mapa final'!#REF!="Leve"),CONCATENATE("R9C",'Mapa final'!#REF!),"")</f>
        <v>#REF!</v>
      </c>
      <c r="L54" s="69" t="e">
        <f>IF(AND('Mapa final'!#REF!="Muy Baja",'Mapa final'!#REF!="Leve"),CONCATENATE("R9C",'Mapa final'!#REF!),"")</f>
        <v>#REF!</v>
      </c>
      <c r="M54" s="69" t="e">
        <f>IF(AND('Mapa final'!#REF!="Muy Baja",'Mapa final'!#REF!="Leve"),CONCATENATE("R9C",'Mapa final'!#REF!),"")</f>
        <v>#REF!</v>
      </c>
      <c r="N54" s="69" t="e">
        <f>IF(AND('Mapa final'!#REF!="Muy Baja",'Mapa final'!#REF!="Leve"),CONCATENATE("R9C",'Mapa final'!#REF!),"")</f>
        <v>#REF!</v>
      </c>
      <c r="O54" s="70" t="e">
        <f>IF(AND('Mapa final'!#REF!="Muy Baja",'Mapa final'!#REF!="Leve"),CONCATENATE("R9C",'Mapa final'!#REF!),"")</f>
        <v>#REF!</v>
      </c>
      <c r="P54" s="68" t="e">
        <f>IF(AND('Mapa final'!#REF!="Muy Baja",'Mapa final'!#REF!="Menor"),CONCATENATE("R9C",'Mapa final'!#REF!),"")</f>
        <v>#REF!</v>
      </c>
      <c r="Q54" s="69" t="e">
        <f>IF(AND('Mapa final'!#REF!="Muy Baja",'Mapa final'!#REF!="Menor"),CONCATENATE("R9C",'Mapa final'!#REF!),"")</f>
        <v>#REF!</v>
      </c>
      <c r="R54" s="69" t="e">
        <f>IF(AND('Mapa final'!#REF!="Muy Baja",'Mapa final'!#REF!="Menor"),CONCATENATE("R9C",'Mapa final'!#REF!),"")</f>
        <v>#REF!</v>
      </c>
      <c r="S54" s="69" t="e">
        <f>IF(AND('Mapa final'!#REF!="Muy Baja",'Mapa final'!#REF!="Menor"),CONCATENATE("R9C",'Mapa final'!#REF!),"")</f>
        <v>#REF!</v>
      </c>
      <c r="T54" s="69" t="e">
        <f>IF(AND('Mapa final'!#REF!="Muy Baja",'Mapa final'!#REF!="Menor"),CONCATENATE("R9C",'Mapa final'!#REF!),"")</f>
        <v>#REF!</v>
      </c>
      <c r="U54" s="70" t="e">
        <f>IF(AND('Mapa final'!#REF!="Muy Baja",'Mapa final'!#REF!="Menor"),CONCATENATE("R9C",'Mapa final'!#REF!),"")</f>
        <v>#REF!</v>
      </c>
      <c r="V54" s="59" t="e">
        <f>IF(AND('Mapa final'!#REF!="Muy Baja",'Mapa final'!#REF!="Moderado"),CONCATENATE("R9C",'Mapa final'!#REF!),"")</f>
        <v>#REF!</v>
      </c>
      <c r="W54" s="60" t="e">
        <f>IF(AND('Mapa final'!#REF!="Muy Baja",'Mapa final'!#REF!="Moderado"),CONCATENATE("R9C",'Mapa final'!#REF!),"")</f>
        <v>#REF!</v>
      </c>
      <c r="X54" s="60" t="e">
        <f>IF(AND('Mapa final'!#REF!="Muy Baja",'Mapa final'!#REF!="Moderado"),CONCATENATE("R9C",'Mapa final'!#REF!),"")</f>
        <v>#REF!</v>
      </c>
      <c r="Y54" s="60" t="e">
        <f>IF(AND('Mapa final'!#REF!="Muy Baja",'Mapa final'!#REF!="Moderado"),CONCATENATE("R9C",'Mapa final'!#REF!),"")</f>
        <v>#REF!</v>
      </c>
      <c r="Z54" s="60" t="e">
        <f>IF(AND('Mapa final'!#REF!="Muy Baja",'Mapa final'!#REF!="Moderado"),CONCATENATE("R9C",'Mapa final'!#REF!),"")</f>
        <v>#REF!</v>
      </c>
      <c r="AA54" s="61" t="e">
        <f>IF(AND('Mapa final'!#REF!="Muy Baja",'Mapa final'!#REF!="Moderado"),CONCATENATE("R9C",'Mapa final'!#REF!),"")</f>
        <v>#REF!</v>
      </c>
      <c r="AB54" s="44" t="e">
        <f>IF(AND('Mapa final'!#REF!="Muy Baja",'Mapa final'!#REF!="Mayor"),CONCATENATE("R9C",'Mapa final'!#REF!),"")</f>
        <v>#REF!</v>
      </c>
      <c r="AC54" s="45" t="e">
        <f>IF(AND('Mapa final'!#REF!="Muy Baja",'Mapa final'!#REF!="Mayor"),CONCATENATE("R9C",'Mapa final'!#REF!),"")</f>
        <v>#REF!</v>
      </c>
      <c r="AD54" s="45" t="e">
        <f>IF(AND('Mapa final'!#REF!="Muy Baja",'Mapa final'!#REF!="Mayor"),CONCATENATE("R9C",'Mapa final'!#REF!),"")</f>
        <v>#REF!</v>
      </c>
      <c r="AE54" s="45" t="e">
        <f>IF(AND('Mapa final'!#REF!="Muy Baja",'Mapa final'!#REF!="Mayor"),CONCATENATE("R9C",'Mapa final'!#REF!),"")</f>
        <v>#REF!</v>
      </c>
      <c r="AF54" s="45" t="e">
        <f>IF(AND('Mapa final'!#REF!="Muy Baja",'Mapa final'!#REF!="Mayor"),CONCATENATE("R9C",'Mapa final'!#REF!),"")</f>
        <v>#REF!</v>
      </c>
      <c r="AG54" s="46" t="e">
        <f>IF(AND('Mapa final'!#REF!="Muy Baja",'Mapa final'!#REF!="Mayor"),CONCATENATE("R9C",'Mapa final'!#REF!),"")</f>
        <v>#REF!</v>
      </c>
      <c r="AH54" s="47" t="e">
        <f>IF(AND('Mapa final'!#REF!="Muy Baja",'Mapa final'!#REF!="Catastrófico"),CONCATENATE("R9C",'Mapa final'!#REF!),"")</f>
        <v>#REF!</v>
      </c>
      <c r="AI54" s="48" t="e">
        <f>IF(AND('Mapa final'!#REF!="Muy Baja",'Mapa final'!#REF!="Catastrófico"),CONCATENATE("R9C",'Mapa final'!#REF!),"")</f>
        <v>#REF!</v>
      </c>
      <c r="AJ54" s="48" t="e">
        <f>IF(AND('Mapa final'!#REF!="Muy Baja",'Mapa final'!#REF!="Catastrófico"),CONCATENATE("R9C",'Mapa final'!#REF!),"")</f>
        <v>#REF!</v>
      </c>
      <c r="AK54" s="48" t="e">
        <f>IF(AND('Mapa final'!#REF!="Muy Baja",'Mapa final'!#REF!="Catastrófico"),CONCATENATE("R9C",'Mapa final'!#REF!),"")</f>
        <v>#REF!</v>
      </c>
      <c r="AL54" s="48" t="e">
        <f>IF(AND('Mapa final'!#REF!="Muy Baja",'Mapa final'!#REF!="Catastrófico"),CONCATENATE("R9C",'Mapa final'!#REF!),"")</f>
        <v>#REF!</v>
      </c>
      <c r="AM54" s="49"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
      <c r="A55" s="1"/>
      <c r="B55" s="230"/>
      <c r="C55" s="275"/>
      <c r="D55" s="231"/>
      <c r="E55" s="242"/>
      <c r="F55" s="266"/>
      <c r="G55" s="266"/>
      <c r="H55" s="266"/>
      <c r="I55" s="245"/>
      <c r="J55" s="71" t="e">
        <f>IF(AND('Mapa final'!#REF!="Muy Baja",'Mapa final'!#REF!="Leve"),CONCATENATE("R10C",'Mapa final'!#REF!),"")</f>
        <v>#REF!</v>
      </c>
      <c r="K55" s="72" t="e">
        <f>IF(AND('Mapa final'!#REF!="Muy Baja",'Mapa final'!#REF!="Leve"),CONCATENATE("R10C",'Mapa final'!#REF!),"")</f>
        <v>#REF!</v>
      </c>
      <c r="L55" s="72" t="e">
        <f>IF(AND('Mapa final'!#REF!="Muy Baja",'Mapa final'!#REF!="Leve"),CONCATENATE("R10C",'Mapa final'!#REF!),"")</f>
        <v>#REF!</v>
      </c>
      <c r="M55" s="72" t="e">
        <f>IF(AND('Mapa final'!#REF!="Muy Baja",'Mapa final'!#REF!="Leve"),CONCATENATE("R10C",'Mapa final'!#REF!),"")</f>
        <v>#REF!</v>
      </c>
      <c r="N55" s="72" t="e">
        <f>IF(AND('Mapa final'!#REF!="Muy Baja",'Mapa final'!#REF!="Leve"),CONCATENATE("R10C",'Mapa final'!#REF!),"")</f>
        <v>#REF!</v>
      </c>
      <c r="O55" s="73" t="e">
        <f>IF(AND('Mapa final'!#REF!="Muy Baja",'Mapa final'!#REF!="Leve"),CONCATENATE("R10C",'Mapa final'!#REF!),"")</f>
        <v>#REF!</v>
      </c>
      <c r="P55" s="71" t="e">
        <f>IF(AND('Mapa final'!#REF!="Muy Baja",'Mapa final'!#REF!="Menor"),CONCATENATE("R10C",'Mapa final'!#REF!),"")</f>
        <v>#REF!</v>
      </c>
      <c r="Q55" s="72" t="e">
        <f>IF(AND('Mapa final'!#REF!="Muy Baja",'Mapa final'!#REF!="Menor"),CONCATENATE("R10C",'Mapa final'!#REF!),"")</f>
        <v>#REF!</v>
      </c>
      <c r="R55" s="72" t="e">
        <f>IF(AND('Mapa final'!#REF!="Muy Baja",'Mapa final'!#REF!="Menor"),CONCATENATE("R10C",'Mapa final'!#REF!),"")</f>
        <v>#REF!</v>
      </c>
      <c r="S55" s="72" t="e">
        <f>IF(AND('Mapa final'!#REF!="Muy Baja",'Mapa final'!#REF!="Menor"),CONCATENATE("R10C",'Mapa final'!#REF!),"")</f>
        <v>#REF!</v>
      </c>
      <c r="T55" s="72" t="e">
        <f>IF(AND('Mapa final'!#REF!="Muy Baja",'Mapa final'!#REF!="Menor"),CONCATENATE("R10C",'Mapa final'!#REF!),"")</f>
        <v>#REF!</v>
      </c>
      <c r="U55" s="73" t="e">
        <f>IF(AND('Mapa final'!#REF!="Muy Baja",'Mapa final'!#REF!="Menor"),CONCATENATE("R10C",'Mapa final'!#REF!),"")</f>
        <v>#REF!</v>
      </c>
      <c r="V55" s="62" t="e">
        <f>IF(AND('Mapa final'!#REF!="Muy Baja",'Mapa final'!#REF!="Moderado"),CONCATENATE("R10C",'Mapa final'!#REF!),"")</f>
        <v>#REF!</v>
      </c>
      <c r="W55" s="63" t="e">
        <f>IF(AND('Mapa final'!#REF!="Muy Baja",'Mapa final'!#REF!="Moderado"),CONCATENATE("R10C",'Mapa final'!#REF!),"")</f>
        <v>#REF!</v>
      </c>
      <c r="X55" s="63" t="e">
        <f>IF(AND('Mapa final'!#REF!="Muy Baja",'Mapa final'!#REF!="Moderado"),CONCATENATE("R10C",'Mapa final'!#REF!),"")</f>
        <v>#REF!</v>
      </c>
      <c r="Y55" s="63" t="e">
        <f>IF(AND('Mapa final'!#REF!="Muy Baja",'Mapa final'!#REF!="Moderado"),CONCATENATE("R10C",'Mapa final'!#REF!),"")</f>
        <v>#REF!</v>
      </c>
      <c r="Z55" s="63" t="e">
        <f>IF(AND('Mapa final'!#REF!="Muy Baja",'Mapa final'!#REF!="Moderado"),CONCATENATE("R10C",'Mapa final'!#REF!),"")</f>
        <v>#REF!</v>
      </c>
      <c r="AA55" s="64" t="e">
        <f>IF(AND('Mapa final'!#REF!="Muy Baja",'Mapa final'!#REF!="Moderado"),CONCATENATE("R10C",'Mapa final'!#REF!),"")</f>
        <v>#REF!</v>
      </c>
      <c r="AB55" s="50" t="e">
        <f>IF(AND('Mapa final'!#REF!="Muy Baja",'Mapa final'!#REF!="Mayor"),CONCATENATE("R10C",'Mapa final'!#REF!),"")</f>
        <v>#REF!</v>
      </c>
      <c r="AC55" s="51" t="e">
        <f>IF(AND('Mapa final'!#REF!="Muy Baja",'Mapa final'!#REF!="Mayor"),CONCATENATE("R10C",'Mapa final'!#REF!),"")</f>
        <v>#REF!</v>
      </c>
      <c r="AD55" s="51" t="e">
        <f>IF(AND('Mapa final'!#REF!="Muy Baja",'Mapa final'!#REF!="Mayor"),CONCATENATE("R10C",'Mapa final'!#REF!),"")</f>
        <v>#REF!</v>
      </c>
      <c r="AE55" s="51" t="e">
        <f>IF(AND('Mapa final'!#REF!="Muy Baja",'Mapa final'!#REF!="Mayor"),CONCATENATE("R10C",'Mapa final'!#REF!),"")</f>
        <v>#REF!</v>
      </c>
      <c r="AF55" s="51" t="e">
        <f>IF(AND('Mapa final'!#REF!="Muy Baja",'Mapa final'!#REF!="Mayor"),CONCATENATE("R10C",'Mapa final'!#REF!),"")</f>
        <v>#REF!</v>
      </c>
      <c r="AG55" s="52" t="e">
        <f>IF(AND('Mapa final'!#REF!="Muy Baja",'Mapa final'!#REF!="Mayor"),CONCATENATE("R10C",'Mapa final'!#REF!),"")</f>
        <v>#REF!</v>
      </c>
      <c r="AH55" s="53" t="e">
        <f>IF(AND('Mapa final'!#REF!="Muy Baja",'Mapa final'!#REF!="Catastrófico"),CONCATENATE("R10C",'Mapa final'!#REF!),"")</f>
        <v>#REF!</v>
      </c>
      <c r="AI55" s="54" t="e">
        <f>IF(AND('Mapa final'!#REF!="Muy Baja",'Mapa final'!#REF!="Catastrófico"),CONCATENATE("R10C",'Mapa final'!#REF!),"")</f>
        <v>#REF!</v>
      </c>
      <c r="AJ55" s="54" t="e">
        <f>IF(AND('Mapa final'!#REF!="Muy Baja",'Mapa final'!#REF!="Catastrófico"),CONCATENATE("R10C",'Mapa final'!#REF!),"")</f>
        <v>#REF!</v>
      </c>
      <c r="AK55" s="54" t="e">
        <f>IF(AND('Mapa final'!#REF!="Muy Baja",'Mapa final'!#REF!="Catastrófico"),CONCATENATE("R10C",'Mapa final'!#REF!),"")</f>
        <v>#REF!</v>
      </c>
      <c r="AL55" s="54" t="e">
        <f>IF(AND('Mapa final'!#REF!="Muy Baja",'Mapa final'!#REF!="Catastrófico"),CONCATENATE("R10C",'Mapa final'!#REF!),"")</f>
        <v>#REF!</v>
      </c>
      <c r="AM55" s="55"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
      <c r="A56" s="1"/>
      <c r="B56" s="1"/>
      <c r="C56" s="1"/>
      <c r="D56" s="1"/>
      <c r="E56" s="1"/>
      <c r="F56" s="1"/>
      <c r="G56" s="1"/>
      <c r="H56" s="1"/>
      <c r="I56" s="1"/>
      <c r="J56" s="281" t="s">
        <v>98</v>
      </c>
      <c r="K56" s="265"/>
      <c r="L56" s="265"/>
      <c r="M56" s="265"/>
      <c r="N56" s="265"/>
      <c r="O56" s="247"/>
      <c r="P56" s="281" t="s">
        <v>99</v>
      </c>
      <c r="Q56" s="265"/>
      <c r="R56" s="265"/>
      <c r="S56" s="265"/>
      <c r="T56" s="265"/>
      <c r="U56" s="247"/>
      <c r="V56" s="281" t="s">
        <v>100</v>
      </c>
      <c r="W56" s="265"/>
      <c r="X56" s="265"/>
      <c r="Y56" s="265"/>
      <c r="Z56" s="265"/>
      <c r="AA56" s="247"/>
      <c r="AB56" s="281" t="s">
        <v>101</v>
      </c>
      <c r="AC56" s="265"/>
      <c r="AD56" s="265"/>
      <c r="AE56" s="265"/>
      <c r="AF56" s="265"/>
      <c r="AG56" s="247"/>
      <c r="AH56" s="281" t="s">
        <v>102</v>
      </c>
      <c r="AI56" s="265"/>
      <c r="AJ56" s="265"/>
      <c r="AK56" s="265"/>
      <c r="AL56" s="265"/>
      <c r="AM56" s="247"/>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
      <c r="A57" s="1"/>
      <c r="B57" s="1"/>
      <c r="C57" s="1"/>
      <c r="D57" s="1"/>
      <c r="E57" s="1"/>
      <c r="F57" s="1"/>
      <c r="G57" s="1"/>
      <c r="H57" s="1"/>
      <c r="I57" s="1"/>
      <c r="J57" s="165"/>
      <c r="K57" s="153"/>
      <c r="L57" s="153"/>
      <c r="M57" s="153"/>
      <c r="N57" s="153"/>
      <c r="O57" s="154"/>
      <c r="P57" s="165"/>
      <c r="Q57" s="153"/>
      <c r="R57" s="153"/>
      <c r="S57" s="153"/>
      <c r="T57" s="153"/>
      <c r="U57" s="154"/>
      <c r="V57" s="165"/>
      <c r="W57" s="153"/>
      <c r="X57" s="153"/>
      <c r="Y57" s="153"/>
      <c r="Z57" s="153"/>
      <c r="AA57" s="154"/>
      <c r="AB57" s="165"/>
      <c r="AC57" s="153"/>
      <c r="AD57" s="153"/>
      <c r="AE57" s="153"/>
      <c r="AF57" s="153"/>
      <c r="AG57" s="154"/>
      <c r="AH57" s="165"/>
      <c r="AI57" s="153"/>
      <c r="AJ57" s="153"/>
      <c r="AK57" s="153"/>
      <c r="AL57" s="153"/>
      <c r="AM57" s="154"/>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
      <c r="A58" s="1"/>
      <c r="B58" s="1"/>
      <c r="C58" s="1"/>
      <c r="D58" s="1"/>
      <c r="E58" s="1"/>
      <c r="F58" s="1"/>
      <c r="G58" s="1"/>
      <c r="H58" s="1"/>
      <c r="I58" s="1"/>
      <c r="J58" s="165"/>
      <c r="K58" s="153"/>
      <c r="L58" s="153"/>
      <c r="M58" s="153"/>
      <c r="N58" s="153"/>
      <c r="O58" s="154"/>
      <c r="P58" s="165"/>
      <c r="Q58" s="153"/>
      <c r="R58" s="153"/>
      <c r="S58" s="153"/>
      <c r="T58" s="153"/>
      <c r="U58" s="154"/>
      <c r="V58" s="165"/>
      <c r="W58" s="153"/>
      <c r="X58" s="153"/>
      <c r="Y58" s="153"/>
      <c r="Z58" s="153"/>
      <c r="AA58" s="154"/>
      <c r="AB58" s="165"/>
      <c r="AC58" s="153"/>
      <c r="AD58" s="153"/>
      <c r="AE58" s="153"/>
      <c r="AF58" s="153"/>
      <c r="AG58" s="154"/>
      <c r="AH58" s="165"/>
      <c r="AI58" s="153"/>
      <c r="AJ58" s="153"/>
      <c r="AK58" s="153"/>
      <c r="AL58" s="153"/>
      <c r="AM58" s="154"/>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
      <c r="A59" s="1"/>
      <c r="B59" s="1"/>
      <c r="C59" s="1"/>
      <c r="D59" s="1"/>
      <c r="E59" s="1"/>
      <c r="F59" s="1"/>
      <c r="G59" s="1"/>
      <c r="H59" s="1"/>
      <c r="I59" s="1"/>
      <c r="J59" s="165"/>
      <c r="K59" s="153"/>
      <c r="L59" s="153"/>
      <c r="M59" s="153"/>
      <c r="N59" s="153"/>
      <c r="O59" s="154"/>
      <c r="P59" s="165"/>
      <c r="Q59" s="153"/>
      <c r="R59" s="153"/>
      <c r="S59" s="153"/>
      <c r="T59" s="153"/>
      <c r="U59" s="154"/>
      <c r="V59" s="165"/>
      <c r="W59" s="153"/>
      <c r="X59" s="153"/>
      <c r="Y59" s="153"/>
      <c r="Z59" s="153"/>
      <c r="AA59" s="154"/>
      <c r="AB59" s="165"/>
      <c r="AC59" s="153"/>
      <c r="AD59" s="153"/>
      <c r="AE59" s="153"/>
      <c r="AF59" s="153"/>
      <c r="AG59" s="154"/>
      <c r="AH59" s="165"/>
      <c r="AI59" s="153"/>
      <c r="AJ59" s="153"/>
      <c r="AK59" s="153"/>
      <c r="AL59" s="153"/>
      <c r="AM59" s="154"/>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
      <c r="A60" s="1"/>
      <c r="B60" s="1"/>
      <c r="C60" s="1"/>
      <c r="D60" s="1"/>
      <c r="E60" s="1"/>
      <c r="F60" s="1"/>
      <c r="G60" s="1"/>
      <c r="H60" s="1"/>
      <c r="I60" s="1"/>
      <c r="J60" s="165"/>
      <c r="K60" s="153"/>
      <c r="L60" s="153"/>
      <c r="M60" s="153"/>
      <c r="N60" s="153"/>
      <c r="O60" s="154"/>
      <c r="P60" s="165"/>
      <c r="Q60" s="153"/>
      <c r="R60" s="153"/>
      <c r="S60" s="153"/>
      <c r="T60" s="153"/>
      <c r="U60" s="154"/>
      <c r="V60" s="165"/>
      <c r="W60" s="153"/>
      <c r="X60" s="153"/>
      <c r="Y60" s="153"/>
      <c r="Z60" s="153"/>
      <c r="AA60" s="154"/>
      <c r="AB60" s="165"/>
      <c r="AC60" s="153"/>
      <c r="AD60" s="153"/>
      <c r="AE60" s="153"/>
      <c r="AF60" s="153"/>
      <c r="AG60" s="154"/>
      <c r="AH60" s="165"/>
      <c r="AI60" s="153"/>
      <c r="AJ60" s="153"/>
      <c r="AK60" s="153"/>
      <c r="AL60" s="153"/>
      <c r="AM60" s="154"/>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
      <c r="A61" s="1"/>
      <c r="B61" s="1"/>
      <c r="C61" s="1"/>
      <c r="D61" s="1"/>
      <c r="E61" s="1"/>
      <c r="F61" s="1"/>
      <c r="G61" s="1"/>
      <c r="H61" s="1"/>
      <c r="I61" s="1"/>
      <c r="J61" s="242"/>
      <c r="K61" s="266"/>
      <c r="L61" s="266"/>
      <c r="M61" s="266"/>
      <c r="N61" s="266"/>
      <c r="O61" s="245"/>
      <c r="P61" s="242"/>
      <c r="Q61" s="266"/>
      <c r="R61" s="266"/>
      <c r="S61" s="266"/>
      <c r="T61" s="266"/>
      <c r="U61" s="245"/>
      <c r="V61" s="242"/>
      <c r="W61" s="266"/>
      <c r="X61" s="266"/>
      <c r="Y61" s="266"/>
      <c r="Z61" s="266"/>
      <c r="AA61" s="245"/>
      <c r="AB61" s="242"/>
      <c r="AC61" s="266"/>
      <c r="AD61" s="266"/>
      <c r="AE61" s="266"/>
      <c r="AF61" s="266"/>
      <c r="AG61" s="245"/>
      <c r="AH61" s="242"/>
      <c r="AI61" s="266"/>
      <c r="AJ61" s="266"/>
      <c r="AK61" s="266"/>
      <c r="AL61" s="266"/>
      <c r="AM61" s="24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
      <c r="A63" s="1"/>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1"/>
      <c r="AV63" s="1"/>
      <c r="AW63" s="1"/>
      <c r="AX63" s="1"/>
      <c r="AY63" s="1"/>
      <c r="AZ63" s="1"/>
      <c r="BA63" s="1"/>
      <c r="BB63" s="1"/>
      <c r="BC63" s="1"/>
      <c r="BD63" s="1"/>
      <c r="BE63" s="1"/>
      <c r="BF63" s="1"/>
      <c r="BG63" s="1"/>
      <c r="BH63" s="1"/>
    </row>
    <row r="64" spans="1:61" ht="15" customHeight="1" x14ac:dyDescent="0.2">
      <c r="A64" s="1"/>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1"/>
      <c r="AV64" s="1"/>
      <c r="AW64" s="1"/>
      <c r="AX64" s="1"/>
      <c r="AY64" s="1"/>
      <c r="AZ64" s="1"/>
      <c r="BA64" s="1"/>
      <c r="BB64" s="1"/>
      <c r="BC64" s="1"/>
      <c r="BD64" s="1"/>
      <c r="BE64" s="1"/>
      <c r="BF64" s="1"/>
      <c r="BG64" s="1"/>
      <c r="BH64" s="1"/>
    </row>
    <row r="65" spans="1:60"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
      <c r="A245" s="1"/>
    </row>
    <row r="246" spans="1:60" ht="15.75" customHeight="1" x14ac:dyDescent="0.2">
      <c r="A246" s="1"/>
    </row>
    <row r="247" spans="1:60" ht="15.75" customHeight="1" x14ac:dyDescent="0.2">
      <c r="A247" s="1"/>
    </row>
    <row r="248" spans="1:60" ht="15.75" customHeight="1" x14ac:dyDescent="0.2">
      <c r="A248" s="1"/>
    </row>
    <row r="249" spans="1:60" ht="15.75" customHeight="1" x14ac:dyDescent="0.15"/>
    <row r="250" spans="1:60" ht="15.75" customHeight="1" x14ac:dyDescent="0.15"/>
    <row r="251" spans="1:60" ht="15.75" customHeight="1" x14ac:dyDescent="0.15"/>
    <row r="252" spans="1:60" ht="15.75" customHeight="1" x14ac:dyDescent="0.15"/>
    <row r="253" spans="1:60" ht="15.75" customHeight="1" x14ac:dyDescent="0.15"/>
    <row r="254" spans="1:60" ht="15.75" customHeight="1" x14ac:dyDescent="0.15"/>
    <row r="255" spans="1:60" ht="15.75" customHeight="1" x14ac:dyDescent="0.15"/>
    <row r="256" spans="1:60"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2.5" defaultRowHeight="15" customHeight="1" x14ac:dyDescent="0.15"/>
  <cols>
    <col min="1" max="1" width="9.33203125" customWidth="1"/>
    <col min="2" max="2" width="21" customWidth="1"/>
    <col min="3" max="3" width="61.33203125" customWidth="1"/>
    <col min="4" max="4" width="26" customWidth="1"/>
    <col min="5" max="26" width="9.33203125" customWidth="1"/>
  </cols>
  <sheetData>
    <row r="1" spans="1:24" ht="23" x14ac:dyDescent="0.2">
      <c r="A1" s="1"/>
      <c r="B1" s="283" t="s">
        <v>104</v>
      </c>
      <c r="C1" s="153"/>
      <c r="D1" s="153"/>
      <c r="E1" s="1"/>
      <c r="F1" s="1"/>
      <c r="G1" s="1"/>
      <c r="H1" s="1"/>
      <c r="I1" s="1"/>
      <c r="J1" s="1"/>
      <c r="K1" s="1"/>
      <c r="L1" s="1"/>
      <c r="M1" s="1"/>
      <c r="N1" s="1"/>
      <c r="O1" s="1"/>
      <c r="P1" s="1"/>
      <c r="Q1" s="1"/>
      <c r="R1" s="1"/>
      <c r="S1" s="1"/>
      <c r="T1" s="1"/>
      <c r="U1" s="1"/>
      <c r="V1" s="1"/>
      <c r="W1" s="1"/>
      <c r="X1" s="1"/>
    </row>
    <row r="2" spans="1:24" x14ac:dyDescent="0.2">
      <c r="A2" s="1"/>
      <c r="B2" s="1"/>
      <c r="C2" s="1"/>
      <c r="D2" s="1"/>
      <c r="E2" s="1"/>
      <c r="F2" s="1"/>
      <c r="G2" s="1"/>
      <c r="H2" s="1"/>
      <c r="I2" s="1"/>
      <c r="J2" s="1"/>
      <c r="K2" s="1"/>
      <c r="L2" s="1"/>
      <c r="M2" s="1"/>
      <c r="N2" s="1"/>
      <c r="O2" s="1"/>
      <c r="P2" s="1"/>
      <c r="Q2" s="1"/>
      <c r="R2" s="1"/>
      <c r="S2" s="1"/>
      <c r="T2" s="1"/>
      <c r="U2" s="1"/>
      <c r="V2" s="1"/>
      <c r="W2" s="1"/>
      <c r="X2" s="1"/>
    </row>
    <row r="3" spans="1:24" ht="26" x14ac:dyDescent="0.2">
      <c r="A3" s="1"/>
      <c r="B3" s="75"/>
      <c r="C3" s="76" t="s">
        <v>105</v>
      </c>
      <c r="D3" s="76" t="s">
        <v>88</v>
      </c>
      <c r="E3" s="1"/>
      <c r="F3" s="1"/>
      <c r="G3" s="1"/>
      <c r="H3" s="1"/>
      <c r="I3" s="1"/>
      <c r="J3" s="1"/>
      <c r="K3" s="1"/>
      <c r="L3" s="1"/>
      <c r="M3" s="1"/>
      <c r="N3" s="1"/>
      <c r="O3" s="1"/>
      <c r="P3" s="1"/>
      <c r="Q3" s="1"/>
      <c r="R3" s="1"/>
      <c r="S3" s="1"/>
      <c r="T3" s="1"/>
      <c r="U3" s="1"/>
      <c r="V3" s="1"/>
      <c r="W3" s="1"/>
      <c r="X3" s="1"/>
    </row>
    <row r="4" spans="1:24" ht="52" x14ac:dyDescent="0.2">
      <c r="A4" s="1"/>
      <c r="B4" s="77" t="s">
        <v>106</v>
      </c>
      <c r="C4" s="78" t="s">
        <v>107</v>
      </c>
      <c r="D4" s="79">
        <v>0.2</v>
      </c>
      <c r="E4" s="1"/>
      <c r="F4" s="1"/>
      <c r="G4" s="1"/>
      <c r="H4" s="1"/>
      <c r="I4" s="1"/>
      <c r="J4" s="1"/>
      <c r="K4" s="1"/>
      <c r="L4" s="1"/>
      <c r="M4" s="1"/>
      <c r="N4" s="1"/>
      <c r="O4" s="1"/>
      <c r="P4" s="1"/>
      <c r="Q4" s="1"/>
      <c r="R4" s="1"/>
      <c r="S4" s="1"/>
      <c r="T4" s="1"/>
      <c r="U4" s="1"/>
      <c r="V4" s="1"/>
      <c r="W4" s="1"/>
      <c r="X4" s="1"/>
    </row>
    <row r="5" spans="1:24" ht="52" x14ac:dyDescent="0.2">
      <c r="A5" s="1"/>
      <c r="B5" s="80" t="s">
        <v>108</v>
      </c>
      <c r="C5" s="81" t="s">
        <v>109</v>
      </c>
      <c r="D5" s="82">
        <v>0.4</v>
      </c>
      <c r="E5" s="1"/>
      <c r="F5" s="1"/>
      <c r="G5" s="1"/>
      <c r="H5" s="1"/>
      <c r="I5" s="1"/>
      <c r="J5" s="1"/>
      <c r="K5" s="1"/>
      <c r="L5" s="1"/>
      <c r="M5" s="1"/>
      <c r="N5" s="1"/>
      <c r="O5" s="1"/>
      <c r="P5" s="1"/>
      <c r="Q5" s="1"/>
      <c r="R5" s="1"/>
      <c r="S5" s="1"/>
      <c r="T5" s="1"/>
      <c r="U5" s="1"/>
      <c r="V5" s="1"/>
      <c r="W5" s="1"/>
      <c r="X5" s="1"/>
    </row>
    <row r="6" spans="1:24" ht="52" x14ac:dyDescent="0.2">
      <c r="A6" s="1"/>
      <c r="B6" s="83" t="s">
        <v>110</v>
      </c>
      <c r="C6" s="81" t="s">
        <v>111</v>
      </c>
      <c r="D6" s="82">
        <v>0.6</v>
      </c>
      <c r="E6" s="1"/>
      <c r="F6" s="1"/>
      <c r="G6" s="1"/>
      <c r="H6" s="1"/>
      <c r="I6" s="1"/>
      <c r="J6" s="1"/>
      <c r="K6" s="1"/>
      <c r="L6" s="1"/>
      <c r="M6" s="1"/>
      <c r="N6" s="1"/>
      <c r="O6" s="1"/>
      <c r="P6" s="1"/>
      <c r="Q6" s="1"/>
      <c r="R6" s="1"/>
      <c r="S6" s="1"/>
      <c r="T6" s="1"/>
      <c r="U6" s="1"/>
      <c r="V6" s="1"/>
      <c r="W6" s="1"/>
      <c r="X6" s="1"/>
    </row>
    <row r="7" spans="1:24" ht="78" x14ac:dyDescent="0.2">
      <c r="A7" s="1"/>
      <c r="B7" s="84" t="s">
        <v>112</v>
      </c>
      <c r="C7" s="81" t="s">
        <v>113</v>
      </c>
      <c r="D7" s="82">
        <v>0.8</v>
      </c>
      <c r="E7" s="1"/>
      <c r="F7" s="1"/>
      <c r="G7" s="1"/>
      <c r="H7" s="1"/>
      <c r="I7" s="1"/>
      <c r="J7" s="1"/>
      <c r="K7" s="1"/>
      <c r="L7" s="1"/>
      <c r="M7" s="1"/>
      <c r="N7" s="1"/>
      <c r="O7" s="1"/>
      <c r="P7" s="1"/>
      <c r="Q7" s="1"/>
      <c r="R7" s="1"/>
      <c r="S7" s="1"/>
      <c r="T7" s="1"/>
      <c r="U7" s="1"/>
      <c r="V7" s="1"/>
      <c r="W7" s="1"/>
      <c r="X7" s="1"/>
    </row>
    <row r="8" spans="1:24" ht="52" x14ac:dyDescent="0.2">
      <c r="A8" s="1"/>
      <c r="B8" s="85" t="s">
        <v>114</v>
      </c>
      <c r="C8" s="81" t="s">
        <v>115</v>
      </c>
      <c r="D8" s="82">
        <v>1</v>
      </c>
      <c r="E8" s="1"/>
      <c r="F8" s="1"/>
      <c r="G8" s="1"/>
      <c r="H8" s="1"/>
      <c r="I8" s="1"/>
      <c r="J8" s="1"/>
      <c r="K8" s="1"/>
      <c r="L8" s="1"/>
      <c r="M8" s="1"/>
      <c r="N8" s="1"/>
      <c r="O8" s="1"/>
      <c r="P8" s="1"/>
      <c r="Q8" s="1"/>
      <c r="R8" s="1"/>
      <c r="S8" s="1"/>
      <c r="T8" s="1"/>
      <c r="U8" s="1"/>
      <c r="V8" s="1"/>
      <c r="W8" s="1"/>
      <c r="X8" s="1"/>
    </row>
    <row r="9" spans="1:24" x14ac:dyDescent="0.2">
      <c r="A9" s="1"/>
      <c r="B9" s="1"/>
      <c r="C9" s="1"/>
      <c r="D9" s="1"/>
      <c r="E9" s="1"/>
      <c r="F9" s="1"/>
      <c r="G9" s="1"/>
      <c r="H9" s="1"/>
      <c r="I9" s="1"/>
      <c r="J9" s="1"/>
      <c r="K9" s="1"/>
      <c r="L9" s="1"/>
      <c r="M9" s="1"/>
      <c r="N9" s="1"/>
      <c r="O9" s="1"/>
      <c r="P9" s="1"/>
      <c r="Q9" s="1"/>
      <c r="R9" s="1"/>
      <c r="S9" s="1"/>
      <c r="T9" s="1"/>
      <c r="U9" s="1"/>
      <c r="V9" s="1"/>
      <c r="W9" s="1"/>
      <c r="X9" s="1"/>
    </row>
    <row r="10" spans="1:24" x14ac:dyDescent="0.2">
      <c r="A10" s="1"/>
      <c r="B10" s="86"/>
      <c r="C10" s="1"/>
      <c r="D10" s="1"/>
      <c r="E10" s="1"/>
      <c r="F10" s="1"/>
      <c r="G10" s="1"/>
      <c r="H10" s="1"/>
      <c r="I10" s="1"/>
      <c r="J10" s="1"/>
      <c r="K10" s="1"/>
      <c r="L10" s="1"/>
      <c r="M10" s="1"/>
      <c r="N10" s="1"/>
      <c r="O10" s="1"/>
      <c r="P10" s="1"/>
      <c r="Q10" s="1"/>
      <c r="R10" s="1"/>
      <c r="S10" s="1"/>
      <c r="T10" s="1"/>
      <c r="U10" s="1"/>
      <c r="V10" s="1"/>
      <c r="W10" s="1"/>
      <c r="X10" s="1"/>
    </row>
    <row r="11" spans="1:24" x14ac:dyDescent="0.2">
      <c r="A11" s="1"/>
      <c r="B11" s="1"/>
      <c r="C11" s="1"/>
      <c r="D11" s="1"/>
      <c r="E11" s="1"/>
      <c r="F11" s="1"/>
      <c r="G11" s="1"/>
      <c r="H11" s="1"/>
      <c r="I11" s="1"/>
      <c r="J11" s="1"/>
      <c r="K11" s="1"/>
      <c r="L11" s="1"/>
      <c r="M11" s="1"/>
      <c r="N11" s="1"/>
      <c r="O11" s="1"/>
      <c r="P11" s="1"/>
      <c r="Q11" s="1"/>
      <c r="R11" s="1"/>
      <c r="S11" s="1"/>
      <c r="T11" s="1"/>
      <c r="U11" s="1"/>
      <c r="V11" s="1"/>
      <c r="W11" s="1"/>
      <c r="X11" s="1"/>
    </row>
    <row r="12" spans="1:24" x14ac:dyDescent="0.2">
      <c r="A12" s="1"/>
      <c r="B12" s="1"/>
      <c r="C12" s="1"/>
      <c r="D12" s="1"/>
      <c r="E12" s="1"/>
      <c r="F12" s="1"/>
      <c r="G12" s="1"/>
      <c r="H12" s="1"/>
      <c r="I12" s="1"/>
      <c r="J12" s="1"/>
      <c r="K12" s="1"/>
      <c r="L12" s="1"/>
      <c r="M12" s="1"/>
      <c r="N12" s="1"/>
      <c r="O12" s="1"/>
      <c r="P12" s="1"/>
      <c r="Q12" s="1"/>
      <c r="R12" s="1"/>
      <c r="S12" s="1"/>
      <c r="T12" s="1"/>
      <c r="U12" s="1"/>
      <c r="V12" s="1"/>
      <c r="W12" s="1"/>
      <c r="X12" s="1"/>
    </row>
    <row r="13" spans="1:24" x14ac:dyDescent="0.2">
      <c r="A13" s="1"/>
      <c r="B13" s="1"/>
      <c r="C13" s="1"/>
      <c r="D13" s="1"/>
      <c r="E13" s="1"/>
      <c r="F13" s="1"/>
      <c r="G13" s="1"/>
      <c r="H13" s="1"/>
      <c r="I13" s="1"/>
      <c r="J13" s="1"/>
      <c r="K13" s="1"/>
      <c r="L13" s="1"/>
      <c r="M13" s="1"/>
      <c r="N13" s="1"/>
      <c r="O13" s="1"/>
      <c r="P13" s="1"/>
      <c r="Q13" s="1"/>
      <c r="R13" s="1"/>
      <c r="S13" s="1"/>
      <c r="T13" s="1"/>
      <c r="U13" s="1"/>
      <c r="V13" s="1"/>
      <c r="W13" s="1"/>
      <c r="X13" s="1"/>
    </row>
    <row r="14" spans="1:24" x14ac:dyDescent="0.2">
      <c r="A14" s="1"/>
      <c r="B14" s="1"/>
      <c r="C14" s="1"/>
      <c r="D14" s="1"/>
      <c r="E14" s="1"/>
      <c r="F14" s="1"/>
      <c r="G14" s="1"/>
      <c r="H14" s="1"/>
      <c r="I14" s="1"/>
      <c r="J14" s="1"/>
      <c r="K14" s="1"/>
      <c r="L14" s="1"/>
      <c r="M14" s="1"/>
      <c r="N14" s="1"/>
      <c r="O14" s="1"/>
      <c r="P14" s="1"/>
      <c r="Q14" s="1"/>
      <c r="R14" s="1"/>
      <c r="S14" s="1"/>
      <c r="T14" s="1"/>
      <c r="U14" s="1"/>
      <c r="V14" s="1"/>
      <c r="W14" s="1"/>
      <c r="X14" s="1"/>
    </row>
    <row r="15" spans="1:24" x14ac:dyDescent="0.2">
      <c r="A15" s="1"/>
      <c r="B15" s="1"/>
      <c r="C15" s="1"/>
      <c r="D15" s="1"/>
      <c r="E15" s="1"/>
      <c r="F15" s="1"/>
      <c r="G15" s="1"/>
      <c r="H15" s="1"/>
      <c r="I15" s="1"/>
      <c r="J15" s="1"/>
      <c r="K15" s="1"/>
      <c r="L15" s="1"/>
      <c r="M15" s="1"/>
      <c r="N15" s="1"/>
      <c r="O15" s="1"/>
      <c r="P15" s="1"/>
      <c r="Q15" s="1"/>
      <c r="R15" s="1"/>
      <c r="S15" s="1"/>
      <c r="T15" s="1"/>
      <c r="U15" s="1"/>
      <c r="V15" s="1"/>
      <c r="W15" s="1"/>
      <c r="X15" s="1"/>
    </row>
    <row r="16" spans="1:24" x14ac:dyDescent="0.2">
      <c r="A16" s="1"/>
      <c r="B16" s="1"/>
      <c r="C16" s="1"/>
      <c r="D16" s="1"/>
      <c r="E16" s="1"/>
      <c r="F16" s="1"/>
      <c r="G16" s="1"/>
      <c r="H16" s="1"/>
      <c r="I16" s="1"/>
      <c r="J16" s="1"/>
      <c r="K16" s="1"/>
      <c r="L16" s="1"/>
      <c r="M16" s="1"/>
      <c r="N16" s="1"/>
      <c r="O16" s="1"/>
      <c r="P16" s="1"/>
      <c r="Q16" s="1"/>
      <c r="R16" s="1"/>
      <c r="S16" s="1"/>
      <c r="T16" s="1"/>
      <c r="U16" s="1"/>
      <c r="V16" s="1"/>
      <c r="W16" s="1"/>
      <c r="X16" s="1"/>
    </row>
    <row r="17" spans="1:24" x14ac:dyDescent="0.2">
      <c r="A17" s="1"/>
      <c r="B17" s="1"/>
      <c r="C17" s="1"/>
      <c r="D17" s="1"/>
      <c r="E17" s="1"/>
      <c r="F17" s="1"/>
      <c r="G17" s="1"/>
      <c r="H17" s="1"/>
      <c r="I17" s="1"/>
      <c r="J17" s="1"/>
      <c r="K17" s="1"/>
      <c r="L17" s="1"/>
      <c r="M17" s="1"/>
      <c r="N17" s="1"/>
      <c r="O17" s="1"/>
      <c r="P17" s="1"/>
      <c r="Q17" s="1"/>
      <c r="R17" s="1"/>
      <c r="S17" s="1"/>
      <c r="T17" s="1"/>
      <c r="U17" s="1"/>
      <c r="V17" s="1"/>
      <c r="W17" s="1"/>
      <c r="X17" s="1"/>
    </row>
    <row r="18" spans="1:24" x14ac:dyDescent="0.2">
      <c r="A18" s="1"/>
      <c r="B18" s="1"/>
      <c r="C18" s="1"/>
      <c r="D18" s="1"/>
      <c r="E18" s="1"/>
      <c r="F18" s="1"/>
      <c r="G18" s="1"/>
      <c r="H18" s="1"/>
      <c r="I18" s="1"/>
      <c r="J18" s="1"/>
      <c r="K18" s="1"/>
      <c r="L18" s="1"/>
      <c r="M18" s="1"/>
      <c r="N18" s="1"/>
      <c r="O18" s="1"/>
      <c r="P18" s="1"/>
      <c r="Q18" s="1"/>
      <c r="R18" s="1"/>
      <c r="S18" s="1"/>
      <c r="T18" s="1"/>
      <c r="U18" s="1"/>
      <c r="V18" s="1"/>
      <c r="W18" s="1"/>
      <c r="X18" s="1"/>
    </row>
    <row r="19" spans="1:24" x14ac:dyDescent="0.2">
      <c r="A19" s="1"/>
      <c r="B19" s="1"/>
      <c r="C19" s="1"/>
      <c r="D19" s="1"/>
      <c r="E19" s="1"/>
      <c r="F19" s="1"/>
      <c r="G19" s="1"/>
      <c r="H19" s="1"/>
      <c r="I19" s="1"/>
      <c r="J19" s="1"/>
      <c r="K19" s="1"/>
      <c r="L19" s="1"/>
      <c r="M19" s="1"/>
      <c r="N19" s="1"/>
      <c r="O19" s="1"/>
      <c r="P19" s="1"/>
      <c r="Q19" s="1"/>
      <c r="R19" s="1"/>
      <c r="S19" s="1"/>
      <c r="T19" s="1"/>
      <c r="U19" s="1"/>
      <c r="V19" s="1"/>
      <c r="W19" s="1"/>
      <c r="X19" s="1"/>
    </row>
    <row r="20" spans="1:24"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E33" s="1"/>
      <c r="F33" s="1"/>
      <c r="G33" s="1"/>
      <c r="H33" s="1"/>
      <c r="I33" s="1"/>
      <c r="J33" s="1"/>
      <c r="K33" s="1"/>
      <c r="L33" s="1"/>
      <c r="M33" s="1"/>
      <c r="N33" s="1"/>
      <c r="O33" s="1"/>
      <c r="P33" s="1"/>
      <c r="Q33" s="1"/>
      <c r="R33" s="1"/>
      <c r="S33" s="1"/>
      <c r="T33" s="1"/>
      <c r="U33" s="1"/>
      <c r="V33" s="1"/>
      <c r="W33" s="1"/>
      <c r="X33" s="1"/>
    </row>
    <row r="34" spans="1:24" ht="15.75" customHeight="1" x14ac:dyDescent="0.2">
      <c r="A34" s="1"/>
      <c r="E34" s="1"/>
      <c r="F34" s="1"/>
      <c r="G34" s="1"/>
      <c r="H34" s="1"/>
      <c r="I34" s="1"/>
      <c r="J34" s="1"/>
      <c r="K34" s="1"/>
      <c r="L34" s="1"/>
      <c r="M34" s="1"/>
      <c r="N34" s="1"/>
      <c r="O34" s="1"/>
      <c r="P34" s="1"/>
      <c r="Q34" s="1"/>
      <c r="R34" s="1"/>
      <c r="S34" s="1"/>
      <c r="T34" s="1"/>
      <c r="U34" s="1"/>
      <c r="V34" s="1"/>
      <c r="W34" s="1"/>
      <c r="X34" s="1"/>
    </row>
    <row r="35" spans="1:24" ht="15.75" customHeight="1" x14ac:dyDescent="0.2">
      <c r="A35" s="1"/>
    </row>
    <row r="36" spans="1:24" ht="15.75" customHeight="1" x14ac:dyDescent="0.2">
      <c r="A36" s="1"/>
    </row>
    <row r="37" spans="1:24" ht="15.75" customHeight="1" x14ac:dyDescent="0.2">
      <c r="A37" s="1"/>
    </row>
    <row r="38" spans="1:24" ht="15.75" customHeight="1" x14ac:dyDescent="0.2">
      <c r="A38" s="1"/>
    </row>
    <row r="39" spans="1:24" ht="15.75" customHeight="1" x14ac:dyDescent="0.2">
      <c r="A39" s="1"/>
    </row>
    <row r="40" spans="1:24" ht="15.75" customHeight="1" x14ac:dyDescent="0.2">
      <c r="A40" s="1"/>
    </row>
    <row r="41" spans="1:24" ht="15.75" customHeight="1" x14ac:dyDescent="0.2">
      <c r="A41" s="1"/>
    </row>
    <row r="42" spans="1:24" ht="15.75" customHeight="1" x14ac:dyDescent="0.2">
      <c r="A42" s="1"/>
    </row>
    <row r="43" spans="1:24" ht="15.75" customHeight="1" x14ac:dyDescent="0.2">
      <c r="A43" s="1"/>
    </row>
    <row r="44" spans="1:24" ht="15.75" customHeight="1" x14ac:dyDescent="0.2">
      <c r="A44" s="1"/>
    </row>
    <row r="45" spans="1:24" ht="15.75" customHeight="1" x14ac:dyDescent="0.2">
      <c r="A45" s="1"/>
    </row>
    <row r="46" spans="1:24" ht="15.75" customHeight="1" x14ac:dyDescent="0.2">
      <c r="A46" s="1"/>
    </row>
    <row r="47" spans="1:24" ht="15.75" customHeight="1" x14ac:dyDescent="0.2">
      <c r="A47" s="1"/>
    </row>
    <row r="48" spans="1:24" ht="15.75" customHeight="1" x14ac:dyDescent="0.2">
      <c r="A48" s="1"/>
    </row>
    <row r="49" spans="1:1" ht="15.75" customHeight="1" x14ac:dyDescent="0.2">
      <c r="A49" s="1"/>
    </row>
    <row r="50" spans="1:1" ht="15.75" customHeight="1" x14ac:dyDescent="0.2">
      <c r="A50" s="1"/>
    </row>
    <row r="51" spans="1:1" ht="15.75" customHeight="1" x14ac:dyDescent="0.2">
      <c r="A51" s="1"/>
    </row>
    <row r="52" spans="1:1" ht="15.75" customHeight="1" x14ac:dyDescent="0.2">
      <c r="A52" s="1"/>
    </row>
    <row r="53" spans="1:1" ht="15.75" customHeight="1" x14ac:dyDescent="0.2">
      <c r="A53" s="1"/>
    </row>
    <row r="54" spans="1:1" ht="15.75" customHeight="1" x14ac:dyDescent="0.2">
      <c r="A54" s="1"/>
    </row>
    <row r="55" spans="1:1" ht="15.75" customHeight="1" x14ac:dyDescent="0.2">
      <c r="A55" s="1"/>
    </row>
    <row r="56" spans="1:1" ht="15.75" customHeight="1" x14ac:dyDescent="0.15"/>
    <row r="57" spans="1:1" ht="15.75" customHeight="1" x14ac:dyDescent="0.15"/>
    <row r="58" spans="1:1" ht="15.75" customHeight="1" x14ac:dyDescent="0.15"/>
    <row r="59" spans="1:1" ht="15.75" customHeight="1" x14ac:dyDescent="0.15"/>
    <row r="60" spans="1:1" ht="15.75" customHeight="1" x14ac:dyDescent="0.15"/>
    <row r="61" spans="1:1" ht="15.75" customHeight="1" x14ac:dyDescent="0.15"/>
    <row r="62" spans="1:1" ht="15.75" customHeight="1" x14ac:dyDescent="0.15"/>
    <row r="63" spans="1:1" ht="15.75" customHeight="1" x14ac:dyDescent="0.15"/>
    <row r="64" spans="1:1"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5" defaultRowHeight="15" customHeight="1" x14ac:dyDescent="0.15"/>
  <cols>
    <col min="1" max="1" width="9.33203125" customWidth="1"/>
    <col min="2" max="2" width="35.33203125" customWidth="1"/>
    <col min="3" max="3" width="65.5" customWidth="1"/>
    <col min="4" max="4" width="118" customWidth="1"/>
    <col min="5" max="5" width="126.5" customWidth="1"/>
    <col min="6" max="26" width="9.33203125" customWidth="1"/>
  </cols>
  <sheetData>
    <row r="1" spans="1:21" ht="33" x14ac:dyDescent="0.2">
      <c r="A1" s="1"/>
      <c r="B1" s="284" t="s">
        <v>116</v>
      </c>
      <c r="C1" s="153"/>
      <c r="D1" s="153"/>
      <c r="E1" s="1"/>
      <c r="F1" s="1"/>
      <c r="G1" s="1"/>
      <c r="H1" s="1"/>
      <c r="I1" s="1"/>
      <c r="J1" s="1"/>
      <c r="K1" s="1"/>
      <c r="L1" s="1"/>
      <c r="M1" s="1"/>
      <c r="N1" s="1"/>
      <c r="O1" s="1"/>
      <c r="P1" s="1"/>
      <c r="Q1" s="1"/>
      <c r="R1" s="1"/>
      <c r="S1" s="1"/>
      <c r="T1" s="1"/>
      <c r="U1" s="1"/>
    </row>
    <row r="2" spans="1:21" x14ac:dyDescent="0.2">
      <c r="A2" s="1"/>
      <c r="B2" s="1"/>
      <c r="C2" s="1"/>
      <c r="D2" s="1"/>
      <c r="E2" s="1"/>
      <c r="F2" s="1"/>
      <c r="G2" s="1"/>
      <c r="H2" s="1"/>
      <c r="I2" s="1"/>
      <c r="J2" s="1"/>
      <c r="K2" s="1"/>
      <c r="L2" s="1"/>
      <c r="M2" s="1"/>
      <c r="N2" s="1"/>
      <c r="O2" s="1"/>
      <c r="P2" s="1"/>
      <c r="Q2" s="1"/>
      <c r="R2" s="1"/>
      <c r="S2" s="1"/>
      <c r="T2" s="1"/>
      <c r="U2" s="1"/>
    </row>
    <row r="3" spans="1:21" ht="31" x14ac:dyDescent="0.2">
      <c r="A3" s="1"/>
      <c r="B3" s="87"/>
      <c r="C3" s="88" t="s">
        <v>117</v>
      </c>
      <c r="D3" s="88" t="s">
        <v>118</v>
      </c>
      <c r="E3" s="1"/>
      <c r="F3" s="1"/>
      <c r="G3" s="1"/>
      <c r="H3" s="1"/>
      <c r="I3" s="1"/>
      <c r="J3" s="1"/>
      <c r="K3" s="1"/>
      <c r="L3" s="1"/>
      <c r="M3" s="1"/>
      <c r="N3" s="1"/>
      <c r="O3" s="1"/>
      <c r="P3" s="1"/>
      <c r="Q3" s="1"/>
      <c r="R3" s="1"/>
      <c r="S3" s="1"/>
      <c r="T3" s="1"/>
      <c r="U3" s="1"/>
    </row>
    <row r="4" spans="1:21" ht="34" x14ac:dyDescent="0.2">
      <c r="A4" s="89" t="s">
        <v>119</v>
      </c>
      <c r="B4" s="90" t="s">
        <v>120</v>
      </c>
      <c r="C4" s="91" t="s">
        <v>121</v>
      </c>
      <c r="D4" s="92" t="s">
        <v>122</v>
      </c>
      <c r="E4" s="1"/>
      <c r="F4" s="1"/>
      <c r="G4" s="1"/>
      <c r="H4" s="1"/>
      <c r="I4" s="1"/>
      <c r="J4" s="1"/>
      <c r="K4" s="1"/>
      <c r="L4" s="1"/>
      <c r="M4" s="1"/>
      <c r="N4" s="1"/>
      <c r="O4" s="1"/>
      <c r="P4" s="1"/>
      <c r="Q4" s="1"/>
      <c r="R4" s="1"/>
      <c r="S4" s="1"/>
      <c r="T4" s="1"/>
      <c r="U4" s="1"/>
    </row>
    <row r="5" spans="1:21" ht="102" x14ac:dyDescent="0.2">
      <c r="A5" s="89" t="s">
        <v>123</v>
      </c>
      <c r="B5" s="93" t="s">
        <v>124</v>
      </c>
      <c r="C5" s="94" t="s">
        <v>125</v>
      </c>
      <c r="D5" s="95" t="s">
        <v>126</v>
      </c>
      <c r="E5" s="1"/>
      <c r="F5" s="1"/>
      <c r="G5" s="1"/>
      <c r="H5" s="1"/>
      <c r="I5" s="1"/>
      <c r="J5" s="1"/>
      <c r="K5" s="1"/>
      <c r="L5" s="1"/>
      <c r="M5" s="1"/>
      <c r="N5" s="1"/>
      <c r="O5" s="1"/>
      <c r="P5" s="1"/>
      <c r="Q5" s="1"/>
      <c r="R5" s="1"/>
      <c r="S5" s="1"/>
      <c r="T5" s="1"/>
      <c r="U5" s="1"/>
    </row>
    <row r="6" spans="1:21" ht="68" x14ac:dyDescent="0.2">
      <c r="A6" s="89" t="s">
        <v>94</v>
      </c>
      <c r="B6" s="96" t="s">
        <v>127</v>
      </c>
      <c r="C6" s="94" t="s">
        <v>128</v>
      </c>
      <c r="D6" s="95" t="s">
        <v>129</v>
      </c>
      <c r="E6" s="1"/>
      <c r="F6" s="1"/>
      <c r="G6" s="1"/>
      <c r="H6" s="1"/>
      <c r="I6" s="1"/>
      <c r="J6" s="1"/>
      <c r="K6" s="1"/>
      <c r="L6" s="1"/>
      <c r="M6" s="1"/>
      <c r="N6" s="1"/>
      <c r="O6" s="1"/>
      <c r="P6" s="1"/>
      <c r="Q6" s="1"/>
      <c r="R6" s="1"/>
      <c r="S6" s="1"/>
      <c r="T6" s="1"/>
      <c r="U6" s="1"/>
    </row>
    <row r="7" spans="1:21" ht="102" x14ac:dyDescent="0.2">
      <c r="A7" s="89" t="s">
        <v>130</v>
      </c>
      <c r="B7" s="97" t="s">
        <v>131</v>
      </c>
      <c r="C7" s="94" t="s">
        <v>132</v>
      </c>
      <c r="D7" s="95" t="s">
        <v>133</v>
      </c>
      <c r="E7" s="1"/>
      <c r="F7" s="1"/>
      <c r="G7" s="1"/>
      <c r="H7" s="1"/>
      <c r="I7" s="1"/>
      <c r="J7" s="1"/>
      <c r="K7" s="1"/>
      <c r="L7" s="1"/>
      <c r="M7" s="1"/>
      <c r="N7" s="1"/>
      <c r="O7" s="1"/>
      <c r="P7" s="1"/>
      <c r="Q7" s="1"/>
      <c r="R7" s="1"/>
      <c r="S7" s="1"/>
      <c r="T7" s="1"/>
      <c r="U7" s="1"/>
    </row>
    <row r="8" spans="1:21" ht="68" x14ac:dyDescent="0.2">
      <c r="A8" s="89" t="s">
        <v>134</v>
      </c>
      <c r="B8" s="98" t="s">
        <v>135</v>
      </c>
      <c r="C8" s="94" t="s">
        <v>136</v>
      </c>
      <c r="D8" s="95" t="s">
        <v>137</v>
      </c>
      <c r="E8" s="1"/>
      <c r="F8" s="1"/>
      <c r="G8" s="1"/>
      <c r="H8" s="1"/>
      <c r="I8" s="1"/>
      <c r="J8" s="1"/>
      <c r="K8" s="1"/>
      <c r="L8" s="1"/>
      <c r="M8" s="1"/>
      <c r="N8" s="1"/>
      <c r="O8" s="1"/>
      <c r="P8" s="1"/>
      <c r="Q8" s="1"/>
      <c r="R8" s="1"/>
      <c r="S8" s="1"/>
      <c r="T8" s="1"/>
      <c r="U8" s="1"/>
    </row>
    <row r="9" spans="1:21" ht="20" x14ac:dyDescent="0.2">
      <c r="A9" s="89"/>
      <c r="B9" s="89"/>
      <c r="C9" s="99"/>
      <c r="D9" s="99"/>
      <c r="E9" s="1"/>
      <c r="F9" s="1"/>
      <c r="G9" s="1"/>
      <c r="H9" s="1"/>
      <c r="I9" s="1"/>
      <c r="J9" s="1"/>
      <c r="K9" s="1"/>
      <c r="L9" s="1"/>
      <c r="M9" s="1"/>
      <c r="N9" s="1"/>
      <c r="O9" s="1"/>
      <c r="P9" s="1"/>
      <c r="Q9" s="1"/>
      <c r="R9" s="1"/>
      <c r="S9" s="1"/>
      <c r="T9" s="1"/>
      <c r="U9" s="1"/>
    </row>
    <row r="10" spans="1:21" x14ac:dyDescent="0.2">
      <c r="A10" s="89"/>
      <c r="B10" s="100"/>
      <c r="C10" s="100"/>
      <c r="D10" s="100"/>
      <c r="E10" s="1"/>
      <c r="F10" s="1"/>
      <c r="G10" s="1"/>
      <c r="H10" s="1"/>
      <c r="I10" s="1"/>
      <c r="J10" s="1"/>
      <c r="K10" s="1"/>
      <c r="L10" s="1"/>
      <c r="M10" s="1"/>
      <c r="N10" s="1"/>
      <c r="O10" s="1"/>
      <c r="P10" s="1"/>
      <c r="Q10" s="1"/>
      <c r="R10" s="1"/>
      <c r="S10" s="1"/>
      <c r="T10" s="1"/>
      <c r="U10" s="1"/>
    </row>
    <row r="11" spans="1:21" x14ac:dyDescent="0.2">
      <c r="A11" s="89"/>
      <c r="B11" s="89" t="s">
        <v>138</v>
      </c>
      <c r="C11" s="89" t="s">
        <v>139</v>
      </c>
      <c r="D11" s="89" t="s">
        <v>140</v>
      </c>
      <c r="E11" s="1"/>
      <c r="F11" s="1"/>
      <c r="G11" s="1"/>
      <c r="H11" s="1"/>
      <c r="I11" s="1"/>
      <c r="J11" s="1"/>
      <c r="K11" s="1"/>
      <c r="L11" s="1"/>
      <c r="M11" s="1"/>
      <c r="N11" s="1"/>
      <c r="O11" s="1"/>
      <c r="P11" s="1"/>
      <c r="Q11" s="1"/>
      <c r="R11" s="1"/>
      <c r="S11" s="1"/>
      <c r="T11" s="1"/>
      <c r="U11" s="1"/>
    </row>
    <row r="12" spans="1:21" x14ac:dyDescent="0.2">
      <c r="A12" s="89"/>
      <c r="B12" s="89" t="s">
        <v>141</v>
      </c>
      <c r="C12" s="89" t="s">
        <v>142</v>
      </c>
      <c r="D12" s="89" t="s">
        <v>143</v>
      </c>
      <c r="E12" s="1"/>
      <c r="F12" s="1"/>
      <c r="G12" s="1"/>
      <c r="H12" s="1"/>
      <c r="I12" s="1"/>
      <c r="J12" s="1"/>
      <c r="K12" s="1"/>
      <c r="L12" s="1"/>
      <c r="M12" s="1"/>
      <c r="N12" s="1"/>
      <c r="O12" s="1"/>
      <c r="P12" s="1"/>
      <c r="Q12" s="1"/>
      <c r="R12" s="1"/>
      <c r="S12" s="1"/>
      <c r="T12" s="1"/>
      <c r="U12" s="1"/>
    </row>
    <row r="13" spans="1:21" x14ac:dyDescent="0.2">
      <c r="A13" s="89"/>
      <c r="B13" s="89"/>
      <c r="C13" s="89" t="s">
        <v>144</v>
      </c>
      <c r="D13" s="89" t="s">
        <v>145</v>
      </c>
      <c r="E13" s="1"/>
      <c r="F13" s="1"/>
      <c r="G13" s="1"/>
      <c r="H13" s="1"/>
      <c r="I13" s="1"/>
      <c r="J13" s="1"/>
      <c r="K13" s="1"/>
      <c r="L13" s="1"/>
      <c r="M13" s="1"/>
      <c r="N13" s="1"/>
      <c r="O13" s="1"/>
      <c r="P13" s="1"/>
      <c r="Q13" s="1"/>
      <c r="R13" s="1"/>
      <c r="S13" s="1"/>
      <c r="T13" s="1"/>
      <c r="U13" s="1"/>
    </row>
    <row r="14" spans="1:21" x14ac:dyDescent="0.2">
      <c r="A14" s="89"/>
      <c r="B14" s="89"/>
      <c r="C14" s="89" t="s">
        <v>146</v>
      </c>
      <c r="D14" s="89" t="s">
        <v>147</v>
      </c>
      <c r="E14" s="1"/>
      <c r="F14" s="1"/>
      <c r="G14" s="1"/>
      <c r="H14" s="1"/>
      <c r="I14" s="1"/>
      <c r="J14" s="1"/>
      <c r="K14" s="1"/>
      <c r="L14" s="1"/>
      <c r="M14" s="1"/>
      <c r="N14" s="1"/>
      <c r="O14" s="1"/>
      <c r="P14" s="1"/>
      <c r="Q14" s="1"/>
      <c r="R14" s="1"/>
      <c r="S14" s="1"/>
      <c r="T14" s="1"/>
      <c r="U14" s="1"/>
    </row>
    <row r="15" spans="1:21" x14ac:dyDescent="0.2">
      <c r="A15" s="89"/>
      <c r="B15" s="89"/>
      <c r="C15" s="89" t="s">
        <v>148</v>
      </c>
      <c r="D15" s="89" t="s">
        <v>149</v>
      </c>
      <c r="E15" s="1"/>
      <c r="F15" s="1"/>
      <c r="G15" s="1"/>
      <c r="H15" s="1"/>
      <c r="I15" s="1"/>
      <c r="J15" s="1"/>
      <c r="K15" s="1"/>
      <c r="L15" s="1"/>
      <c r="M15" s="1"/>
      <c r="N15" s="1"/>
      <c r="O15" s="1"/>
      <c r="P15" s="1"/>
      <c r="Q15" s="1"/>
      <c r="R15" s="1"/>
      <c r="S15" s="1"/>
      <c r="T15" s="1"/>
      <c r="U15" s="1"/>
    </row>
    <row r="16" spans="1:21" x14ac:dyDescent="0.2">
      <c r="A16" s="89"/>
      <c r="B16" s="89"/>
      <c r="C16" s="89"/>
      <c r="D16" s="89"/>
      <c r="E16" s="1"/>
      <c r="F16" s="1"/>
      <c r="G16" s="1"/>
      <c r="H16" s="1"/>
      <c r="I16" s="1"/>
      <c r="J16" s="1"/>
      <c r="K16" s="1"/>
      <c r="L16" s="1"/>
      <c r="M16" s="1"/>
      <c r="N16" s="1"/>
      <c r="O16" s="1"/>
    </row>
    <row r="17" spans="1:15" x14ac:dyDescent="0.2">
      <c r="A17" s="89"/>
      <c r="B17" s="89"/>
      <c r="C17" s="89"/>
      <c r="D17" s="89"/>
      <c r="E17" s="1"/>
      <c r="F17" s="1"/>
      <c r="G17" s="1"/>
      <c r="H17" s="1"/>
      <c r="I17" s="1"/>
      <c r="J17" s="1"/>
      <c r="K17" s="1"/>
      <c r="L17" s="1"/>
      <c r="M17" s="1"/>
      <c r="N17" s="1"/>
      <c r="O17" s="1"/>
    </row>
    <row r="18" spans="1:15" x14ac:dyDescent="0.2">
      <c r="A18" s="89"/>
      <c r="B18" s="1"/>
      <c r="C18" s="1"/>
      <c r="D18" s="1"/>
      <c r="E18" s="1"/>
      <c r="F18" s="1"/>
      <c r="G18" s="1"/>
      <c r="H18" s="1"/>
      <c r="I18" s="1"/>
      <c r="J18" s="1"/>
      <c r="K18" s="1"/>
      <c r="L18" s="1"/>
      <c r="M18" s="1"/>
      <c r="N18" s="1"/>
      <c r="O18" s="1"/>
    </row>
    <row r="19" spans="1:15" x14ac:dyDescent="0.2">
      <c r="A19" s="89"/>
      <c r="B19" s="1"/>
      <c r="C19" s="1"/>
      <c r="D19" s="1"/>
      <c r="E19" s="1"/>
      <c r="F19" s="1"/>
      <c r="G19" s="1"/>
      <c r="H19" s="1"/>
      <c r="I19" s="1"/>
      <c r="J19" s="1"/>
      <c r="K19" s="1"/>
      <c r="L19" s="1"/>
      <c r="M19" s="1"/>
      <c r="N19" s="1"/>
      <c r="O19" s="1"/>
    </row>
    <row r="20" spans="1:15" x14ac:dyDescent="0.2">
      <c r="A20" s="89"/>
      <c r="B20" s="1"/>
      <c r="C20" s="1"/>
      <c r="D20" s="1"/>
      <c r="E20" s="1"/>
      <c r="F20" s="1"/>
      <c r="G20" s="1"/>
      <c r="H20" s="1"/>
      <c r="I20" s="1"/>
      <c r="J20" s="1"/>
      <c r="K20" s="1"/>
      <c r="L20" s="1"/>
      <c r="M20" s="1"/>
      <c r="N20" s="1"/>
      <c r="O20" s="1"/>
    </row>
    <row r="21" spans="1:15" ht="15.75" customHeight="1" x14ac:dyDescent="0.2">
      <c r="A21" s="89"/>
      <c r="B21" s="1"/>
      <c r="C21" s="1"/>
      <c r="D21" s="1"/>
      <c r="E21" s="1"/>
      <c r="F21" s="1"/>
      <c r="G21" s="1"/>
      <c r="H21" s="1"/>
      <c r="I21" s="1"/>
      <c r="J21" s="1"/>
      <c r="K21" s="1"/>
      <c r="L21" s="1"/>
      <c r="M21" s="1"/>
      <c r="N21" s="1"/>
      <c r="O21" s="1"/>
    </row>
    <row r="22" spans="1:15" ht="15.75" customHeight="1" x14ac:dyDescent="0.2">
      <c r="A22" s="89"/>
      <c r="B22" s="89"/>
      <c r="C22" s="99"/>
      <c r="D22" s="99"/>
      <c r="E22" s="1"/>
      <c r="F22" s="1"/>
      <c r="G22" s="1"/>
      <c r="H22" s="1"/>
      <c r="I22" s="1"/>
      <c r="J22" s="1"/>
      <c r="K22" s="1"/>
      <c r="L22" s="1"/>
      <c r="M22" s="1"/>
      <c r="N22" s="1"/>
      <c r="O22" s="1"/>
    </row>
    <row r="23" spans="1:15" ht="15.75" customHeight="1" x14ac:dyDescent="0.2">
      <c r="A23" s="89"/>
      <c r="B23" s="89"/>
      <c r="C23" s="99"/>
      <c r="D23" s="99"/>
      <c r="E23" s="1"/>
      <c r="F23" s="1"/>
      <c r="G23" s="1"/>
      <c r="H23" s="1"/>
      <c r="I23" s="1"/>
      <c r="J23" s="1"/>
      <c r="K23" s="1"/>
      <c r="L23" s="1"/>
      <c r="M23" s="1"/>
      <c r="N23" s="1"/>
      <c r="O23" s="1"/>
    </row>
    <row r="24" spans="1:15" ht="15.75" customHeight="1" x14ac:dyDescent="0.2">
      <c r="A24" s="89"/>
      <c r="B24" s="89"/>
      <c r="C24" s="99"/>
      <c r="D24" s="99"/>
      <c r="E24" s="1"/>
      <c r="F24" s="1"/>
      <c r="G24" s="1"/>
      <c r="H24" s="1"/>
      <c r="I24" s="1"/>
      <c r="J24" s="1"/>
      <c r="K24" s="1"/>
      <c r="L24" s="1"/>
      <c r="M24" s="1"/>
      <c r="N24" s="1"/>
      <c r="O24" s="1"/>
    </row>
    <row r="25" spans="1:15" ht="15.75" customHeight="1" x14ac:dyDescent="0.2">
      <c r="A25" s="89"/>
      <c r="B25" s="89"/>
      <c r="C25" s="99"/>
      <c r="D25" s="99"/>
      <c r="E25" s="1"/>
      <c r="F25" s="1"/>
      <c r="G25" s="1"/>
      <c r="H25" s="1"/>
      <c r="I25" s="1"/>
      <c r="J25" s="1"/>
      <c r="K25" s="1"/>
      <c r="L25" s="1"/>
      <c r="M25" s="1"/>
      <c r="N25" s="1"/>
      <c r="O25" s="1"/>
    </row>
    <row r="26" spans="1:15" ht="15.75" customHeight="1" x14ac:dyDescent="0.2">
      <c r="A26" s="89"/>
      <c r="B26" s="89"/>
      <c r="C26" s="99"/>
      <c r="D26" s="99"/>
      <c r="E26" s="1"/>
      <c r="F26" s="1"/>
      <c r="G26" s="1"/>
      <c r="H26" s="1"/>
      <c r="I26" s="1"/>
      <c r="J26" s="1"/>
      <c r="K26" s="1"/>
      <c r="L26" s="1"/>
      <c r="M26" s="1"/>
      <c r="N26" s="1"/>
      <c r="O26" s="1"/>
    </row>
    <row r="27" spans="1:15" ht="15.75" customHeight="1" x14ac:dyDescent="0.2">
      <c r="A27" s="89"/>
      <c r="B27" s="89"/>
      <c r="C27" s="99"/>
      <c r="D27" s="99"/>
      <c r="E27" s="1"/>
      <c r="F27" s="1"/>
      <c r="G27" s="1"/>
      <c r="H27" s="1"/>
      <c r="I27" s="1"/>
      <c r="J27" s="1"/>
      <c r="K27" s="1"/>
      <c r="L27" s="1"/>
      <c r="M27" s="1"/>
      <c r="N27" s="1"/>
      <c r="O27" s="1"/>
    </row>
    <row r="28" spans="1:15" ht="15.75" customHeight="1" x14ac:dyDescent="0.2">
      <c r="A28" s="89"/>
      <c r="B28" s="89"/>
      <c r="C28" s="99"/>
      <c r="D28" s="99"/>
      <c r="E28" s="1"/>
      <c r="F28" s="1"/>
      <c r="G28" s="1"/>
      <c r="H28" s="1"/>
      <c r="I28" s="1"/>
      <c r="J28" s="1"/>
      <c r="K28" s="1"/>
      <c r="L28" s="1"/>
      <c r="M28" s="1"/>
      <c r="N28" s="1"/>
      <c r="O28" s="1"/>
    </row>
    <row r="29" spans="1:15" ht="15.75" customHeight="1" x14ac:dyDescent="0.2">
      <c r="A29" s="89"/>
      <c r="B29" s="89"/>
      <c r="C29" s="99"/>
      <c r="D29" s="99"/>
      <c r="E29" s="1"/>
      <c r="F29" s="1"/>
      <c r="G29" s="1"/>
      <c r="H29" s="1"/>
      <c r="I29" s="1"/>
      <c r="J29" s="1"/>
      <c r="K29" s="1"/>
      <c r="L29" s="1"/>
      <c r="M29" s="1"/>
      <c r="N29" s="1"/>
      <c r="O29" s="1"/>
    </row>
    <row r="30" spans="1:15" ht="15.75" customHeight="1" x14ac:dyDescent="0.2">
      <c r="A30" s="89"/>
      <c r="B30" s="89"/>
      <c r="C30" s="99"/>
      <c r="D30" s="99"/>
      <c r="E30" s="1"/>
      <c r="F30" s="1"/>
      <c r="G30" s="1"/>
      <c r="H30" s="1"/>
      <c r="I30" s="1"/>
      <c r="J30" s="1"/>
      <c r="K30" s="1"/>
      <c r="L30" s="1"/>
      <c r="M30" s="1"/>
      <c r="N30" s="1"/>
      <c r="O30" s="1"/>
    </row>
    <row r="31" spans="1:15" ht="15.75" customHeight="1" x14ac:dyDescent="0.2">
      <c r="A31" s="89"/>
      <c r="B31" s="89"/>
      <c r="C31" s="99"/>
      <c r="D31" s="99"/>
      <c r="E31" s="1"/>
      <c r="F31" s="1"/>
      <c r="G31" s="1"/>
      <c r="H31" s="1"/>
      <c r="I31" s="1"/>
      <c r="J31" s="1"/>
      <c r="K31" s="1"/>
      <c r="L31" s="1"/>
      <c r="M31" s="1"/>
      <c r="N31" s="1"/>
      <c r="O31" s="1"/>
    </row>
    <row r="32" spans="1:15" ht="15.75" customHeight="1" x14ac:dyDescent="0.2">
      <c r="A32" s="89"/>
      <c r="B32" s="89"/>
      <c r="C32" s="99"/>
      <c r="D32" s="99"/>
      <c r="E32" s="1"/>
      <c r="F32" s="1"/>
      <c r="G32" s="1"/>
      <c r="H32" s="1"/>
      <c r="I32" s="1"/>
      <c r="J32" s="1"/>
      <c r="K32" s="1"/>
      <c r="L32" s="1"/>
      <c r="M32" s="1"/>
      <c r="N32" s="1"/>
      <c r="O32" s="1"/>
    </row>
    <row r="33" spans="1:15" ht="15.75" customHeight="1" x14ac:dyDescent="0.2">
      <c r="A33" s="89"/>
      <c r="B33" s="89"/>
      <c r="C33" s="99"/>
      <c r="D33" s="99"/>
      <c r="E33" s="1"/>
      <c r="F33" s="1"/>
      <c r="G33" s="1"/>
      <c r="H33" s="1"/>
      <c r="I33" s="1"/>
      <c r="J33" s="1"/>
      <c r="K33" s="1"/>
      <c r="L33" s="1"/>
      <c r="M33" s="1"/>
      <c r="N33" s="1"/>
      <c r="O33" s="1"/>
    </row>
    <row r="34" spans="1:15" ht="15.75" customHeight="1" x14ac:dyDescent="0.2">
      <c r="A34" s="89"/>
      <c r="B34" s="89"/>
      <c r="C34" s="99"/>
      <c r="D34" s="99"/>
      <c r="E34" s="1"/>
      <c r="F34" s="1"/>
      <c r="G34" s="1"/>
      <c r="H34" s="1"/>
      <c r="I34" s="1"/>
      <c r="J34" s="1"/>
      <c r="K34" s="1"/>
      <c r="L34" s="1"/>
      <c r="M34" s="1"/>
      <c r="N34" s="1"/>
      <c r="O34" s="1"/>
    </row>
    <row r="35" spans="1:15" ht="15.75" customHeight="1" x14ac:dyDescent="0.2">
      <c r="A35" s="89"/>
      <c r="B35" s="89"/>
      <c r="C35" s="99"/>
      <c r="D35" s="99"/>
      <c r="E35" s="1"/>
      <c r="F35" s="1"/>
      <c r="G35" s="1"/>
      <c r="H35" s="1"/>
      <c r="I35" s="1"/>
      <c r="J35" s="1"/>
      <c r="K35" s="1"/>
      <c r="L35" s="1"/>
      <c r="M35" s="1"/>
      <c r="N35" s="1"/>
      <c r="O35" s="1"/>
    </row>
    <row r="36" spans="1:15" ht="15.75" customHeight="1" x14ac:dyDescent="0.2">
      <c r="A36" s="89"/>
      <c r="B36" s="89"/>
      <c r="C36" s="99"/>
      <c r="D36" s="99"/>
      <c r="E36" s="1"/>
      <c r="F36" s="1"/>
      <c r="G36" s="1"/>
      <c r="H36" s="1"/>
      <c r="I36" s="1"/>
      <c r="J36" s="1"/>
      <c r="K36" s="1"/>
      <c r="L36" s="1"/>
      <c r="M36" s="1"/>
      <c r="N36" s="1"/>
      <c r="O36" s="1"/>
    </row>
    <row r="37" spans="1:15" ht="15.75" customHeight="1" x14ac:dyDescent="0.2">
      <c r="A37" s="89"/>
      <c r="B37" s="89"/>
      <c r="C37" s="99"/>
      <c r="D37" s="99"/>
      <c r="E37" s="1"/>
      <c r="F37" s="1"/>
      <c r="G37" s="1"/>
      <c r="H37" s="1"/>
      <c r="I37" s="1"/>
      <c r="J37" s="1"/>
      <c r="K37" s="1"/>
      <c r="L37" s="1"/>
      <c r="M37" s="1"/>
      <c r="N37" s="1"/>
      <c r="O37" s="1"/>
    </row>
    <row r="38" spans="1:15" ht="15.75" customHeight="1" x14ac:dyDescent="0.2">
      <c r="A38" s="89"/>
      <c r="B38" s="89"/>
      <c r="C38" s="99"/>
      <c r="D38" s="99"/>
      <c r="E38" s="1"/>
      <c r="F38" s="1"/>
      <c r="G38" s="1"/>
      <c r="H38" s="1"/>
      <c r="I38" s="1"/>
      <c r="J38" s="1"/>
      <c r="K38" s="1"/>
      <c r="L38" s="1"/>
      <c r="M38" s="1"/>
      <c r="N38" s="1"/>
      <c r="O38" s="1"/>
    </row>
    <row r="39" spans="1:15" ht="15.75" customHeight="1" x14ac:dyDescent="0.2">
      <c r="A39" s="89"/>
      <c r="B39" s="89"/>
      <c r="C39" s="99"/>
      <c r="D39" s="99"/>
      <c r="E39" s="1"/>
      <c r="F39" s="1"/>
      <c r="G39" s="1"/>
      <c r="H39" s="1"/>
      <c r="I39" s="1"/>
      <c r="J39" s="1"/>
      <c r="K39" s="1"/>
      <c r="L39" s="1"/>
      <c r="M39" s="1"/>
      <c r="N39" s="1"/>
      <c r="O39" s="1"/>
    </row>
    <row r="40" spans="1:15" ht="15.75" customHeight="1" x14ac:dyDescent="0.2">
      <c r="A40" s="89"/>
      <c r="B40" s="89"/>
      <c r="C40" s="99"/>
      <c r="D40" s="99"/>
      <c r="E40" s="1"/>
      <c r="F40" s="1"/>
      <c r="G40" s="1"/>
      <c r="H40" s="1"/>
      <c r="I40" s="1"/>
      <c r="J40" s="1"/>
      <c r="K40" s="1"/>
      <c r="L40" s="1"/>
      <c r="M40" s="1"/>
      <c r="N40" s="1"/>
      <c r="O40" s="1"/>
    </row>
    <row r="41" spans="1:15" ht="15.75" customHeight="1" x14ac:dyDescent="0.2">
      <c r="A41" s="89"/>
      <c r="B41" s="89"/>
      <c r="C41" s="99"/>
      <c r="D41" s="99"/>
      <c r="E41" s="1"/>
      <c r="F41" s="1"/>
      <c r="G41" s="1"/>
      <c r="H41" s="1"/>
      <c r="I41" s="1"/>
      <c r="J41" s="1"/>
      <c r="K41" s="1"/>
      <c r="L41" s="1"/>
      <c r="M41" s="1"/>
      <c r="N41" s="1"/>
      <c r="O41" s="1"/>
    </row>
    <row r="42" spans="1:15" ht="15.75" customHeight="1" x14ac:dyDescent="0.2">
      <c r="A42" s="89"/>
      <c r="B42" s="89"/>
      <c r="C42" s="99"/>
      <c r="D42" s="99"/>
      <c r="E42" s="1"/>
      <c r="F42" s="1"/>
      <c r="G42" s="1"/>
      <c r="H42" s="1"/>
      <c r="I42" s="1"/>
      <c r="J42" s="1"/>
      <c r="K42" s="1"/>
      <c r="L42" s="1"/>
      <c r="M42" s="1"/>
      <c r="N42" s="1"/>
      <c r="O42" s="1"/>
    </row>
    <row r="43" spans="1:15" ht="15.75" customHeight="1" x14ac:dyDescent="0.2">
      <c r="A43" s="89"/>
      <c r="B43" s="89"/>
      <c r="C43" s="99"/>
      <c r="D43" s="99"/>
      <c r="E43" s="1"/>
      <c r="F43" s="1"/>
      <c r="G43" s="1"/>
      <c r="H43" s="1"/>
      <c r="I43" s="1"/>
      <c r="J43" s="1"/>
      <c r="K43" s="1"/>
      <c r="L43" s="1"/>
      <c r="M43" s="1"/>
      <c r="N43" s="1"/>
      <c r="O43" s="1"/>
    </row>
    <row r="44" spans="1:15" ht="15.75" customHeight="1" x14ac:dyDescent="0.2">
      <c r="A44" s="89"/>
      <c r="B44" s="89"/>
      <c r="C44" s="99"/>
      <c r="D44" s="99"/>
      <c r="E44" s="1"/>
      <c r="F44" s="1"/>
      <c r="G44" s="1"/>
      <c r="H44" s="1"/>
      <c r="I44" s="1"/>
      <c r="J44" s="1"/>
      <c r="K44" s="1"/>
      <c r="L44" s="1"/>
      <c r="M44" s="1"/>
      <c r="N44" s="1"/>
      <c r="O44" s="1"/>
    </row>
    <row r="45" spans="1:15" ht="15.75" customHeight="1" x14ac:dyDescent="0.2">
      <c r="A45" s="89"/>
      <c r="B45" s="89"/>
      <c r="C45" s="99"/>
      <c r="D45" s="99"/>
      <c r="E45" s="1"/>
      <c r="F45" s="1"/>
      <c r="G45" s="1"/>
      <c r="H45" s="1"/>
      <c r="I45" s="1"/>
      <c r="J45" s="1"/>
      <c r="K45" s="1"/>
      <c r="L45" s="1"/>
      <c r="M45" s="1"/>
      <c r="N45" s="1"/>
      <c r="O45" s="1"/>
    </row>
    <row r="46" spans="1:15" ht="15.75" customHeight="1" x14ac:dyDescent="0.2">
      <c r="A46" s="89"/>
      <c r="B46" s="89"/>
      <c r="C46" s="99"/>
      <c r="D46" s="99"/>
      <c r="E46" s="1"/>
      <c r="F46" s="1"/>
      <c r="G46" s="1"/>
      <c r="H46" s="1"/>
      <c r="I46" s="1"/>
      <c r="J46" s="1"/>
      <c r="K46" s="1"/>
      <c r="L46" s="1"/>
      <c r="M46" s="1"/>
      <c r="N46" s="1"/>
      <c r="O46" s="1"/>
    </row>
    <row r="47" spans="1:15" ht="15.75" customHeight="1" x14ac:dyDescent="0.2">
      <c r="A47" s="89"/>
      <c r="B47" s="89"/>
      <c r="C47" s="99"/>
      <c r="D47" s="99"/>
      <c r="E47" s="1"/>
      <c r="F47" s="1"/>
      <c r="G47" s="1"/>
      <c r="H47" s="1"/>
      <c r="I47" s="1"/>
      <c r="J47" s="1"/>
      <c r="K47" s="1"/>
      <c r="L47" s="1"/>
      <c r="M47" s="1"/>
      <c r="N47" s="1"/>
      <c r="O47" s="1"/>
    </row>
    <row r="48" spans="1:15" ht="15.75" customHeight="1" x14ac:dyDescent="0.2">
      <c r="A48" s="89"/>
      <c r="B48" s="89"/>
      <c r="C48" s="99"/>
      <c r="D48" s="99"/>
      <c r="E48" s="1"/>
      <c r="F48" s="1"/>
      <c r="G48" s="1"/>
      <c r="H48" s="1"/>
      <c r="I48" s="1"/>
      <c r="J48" s="1"/>
      <c r="K48" s="1"/>
      <c r="L48" s="1"/>
      <c r="M48" s="1"/>
      <c r="N48" s="1"/>
      <c r="O48" s="1"/>
    </row>
    <row r="49" spans="1:15" ht="15.75" customHeight="1" x14ac:dyDescent="0.2">
      <c r="A49" s="89"/>
      <c r="B49" s="89"/>
      <c r="C49" s="99"/>
      <c r="D49" s="99"/>
      <c r="E49" s="1"/>
      <c r="F49" s="1"/>
      <c r="G49" s="1"/>
      <c r="H49" s="1"/>
      <c r="I49" s="1"/>
      <c r="J49" s="1"/>
      <c r="K49" s="1"/>
      <c r="L49" s="1"/>
      <c r="M49" s="1"/>
      <c r="N49" s="1"/>
      <c r="O49" s="1"/>
    </row>
    <row r="50" spans="1:15" ht="15.75" customHeight="1" x14ac:dyDescent="0.2">
      <c r="A50" s="89"/>
      <c r="B50" s="89"/>
      <c r="C50" s="99"/>
      <c r="D50" s="99"/>
      <c r="E50" s="1"/>
      <c r="F50" s="1"/>
      <c r="G50" s="1"/>
      <c r="H50" s="1"/>
      <c r="I50" s="1"/>
      <c r="J50" s="1"/>
      <c r="K50" s="1"/>
      <c r="L50" s="1"/>
      <c r="M50" s="1"/>
      <c r="N50" s="1"/>
      <c r="O50" s="1"/>
    </row>
    <row r="51" spans="1:15" ht="15.75" customHeight="1" x14ac:dyDescent="0.2">
      <c r="A51" s="89"/>
      <c r="B51" s="89"/>
      <c r="C51" s="99"/>
      <c r="D51" s="99"/>
      <c r="E51" s="1"/>
      <c r="F51" s="1"/>
      <c r="G51" s="1"/>
      <c r="H51" s="1"/>
      <c r="I51" s="1"/>
      <c r="J51" s="1"/>
      <c r="K51" s="1"/>
      <c r="L51" s="1"/>
      <c r="M51" s="1"/>
      <c r="N51" s="1"/>
      <c r="O51" s="1"/>
    </row>
    <row r="52" spans="1:15" ht="15.75" customHeight="1" x14ac:dyDescent="0.2">
      <c r="A52" s="89"/>
      <c r="B52" s="101"/>
      <c r="C52" s="102"/>
      <c r="D52" s="102"/>
    </row>
    <row r="53" spans="1:15" ht="15.75" customHeight="1" x14ac:dyDescent="0.2">
      <c r="A53" s="89"/>
      <c r="B53" s="101"/>
      <c r="C53" s="102"/>
      <c r="D53" s="102"/>
    </row>
    <row r="54" spans="1:15" ht="15.75" customHeight="1" x14ac:dyDescent="0.2">
      <c r="A54" s="89"/>
      <c r="B54" s="101"/>
      <c r="C54" s="102"/>
      <c r="D54" s="102"/>
    </row>
    <row r="55" spans="1:15" ht="15.75" customHeight="1" x14ac:dyDescent="0.2">
      <c r="A55" s="89"/>
      <c r="B55" s="101"/>
      <c r="C55" s="102"/>
      <c r="D55" s="102"/>
    </row>
    <row r="56" spans="1:15" ht="15.75" customHeight="1" x14ac:dyDescent="0.2">
      <c r="A56" s="89"/>
      <c r="B56" s="101"/>
      <c r="C56" s="102"/>
      <c r="D56" s="102"/>
    </row>
    <row r="57" spans="1:15" ht="15.75" customHeight="1" x14ac:dyDescent="0.2">
      <c r="A57" s="89"/>
      <c r="B57" s="101"/>
      <c r="C57" s="102"/>
      <c r="D57" s="102"/>
    </row>
    <row r="58" spans="1:15" ht="15.75" customHeight="1" x14ac:dyDescent="0.2">
      <c r="A58" s="89"/>
      <c r="B58" s="101"/>
      <c r="C58" s="102"/>
      <c r="D58" s="102"/>
    </row>
    <row r="59" spans="1:15" ht="15.75" customHeight="1" x14ac:dyDescent="0.2">
      <c r="A59" s="89"/>
      <c r="B59" s="101"/>
      <c r="C59" s="102"/>
      <c r="D59" s="102"/>
    </row>
    <row r="60" spans="1:15" ht="15.75" customHeight="1" x14ac:dyDescent="0.2">
      <c r="A60" s="89"/>
      <c r="B60" s="101"/>
      <c r="C60" s="102"/>
      <c r="D60" s="102"/>
    </row>
    <row r="61" spans="1:15" ht="15.75" customHeight="1" x14ac:dyDescent="0.2">
      <c r="A61" s="89"/>
      <c r="B61" s="101"/>
      <c r="C61" s="102"/>
      <c r="D61" s="102"/>
    </row>
    <row r="62" spans="1:15" ht="15.75" customHeight="1" x14ac:dyDescent="0.2">
      <c r="A62" s="89"/>
      <c r="B62" s="101"/>
      <c r="C62" s="102"/>
      <c r="D62" s="102"/>
    </row>
    <row r="63" spans="1:15" ht="15.75" customHeight="1" x14ac:dyDescent="0.2">
      <c r="A63" s="89"/>
      <c r="B63" s="101"/>
      <c r="C63" s="102"/>
      <c r="D63" s="102"/>
    </row>
    <row r="64" spans="1:15" ht="15.75" customHeight="1" x14ac:dyDescent="0.2">
      <c r="A64" s="89"/>
      <c r="B64" s="101"/>
      <c r="C64" s="102"/>
      <c r="D64" s="102"/>
    </row>
    <row r="65" spans="1:4" ht="15.75" customHeight="1" x14ac:dyDescent="0.2">
      <c r="A65" s="89"/>
      <c r="B65" s="101"/>
      <c r="C65" s="102"/>
      <c r="D65" s="102"/>
    </row>
    <row r="66" spans="1:4" ht="15.75" customHeight="1" x14ac:dyDescent="0.2">
      <c r="A66" s="89"/>
      <c r="B66" s="101"/>
      <c r="C66" s="102"/>
      <c r="D66" s="102"/>
    </row>
    <row r="67" spans="1:4" ht="15.75" customHeight="1" x14ac:dyDescent="0.2">
      <c r="A67" s="89"/>
      <c r="B67" s="101"/>
      <c r="C67" s="102"/>
      <c r="D67" s="102"/>
    </row>
    <row r="68" spans="1:4" ht="15.75" customHeight="1" x14ac:dyDescent="0.2">
      <c r="A68" s="89"/>
      <c r="B68" s="101"/>
      <c r="C68" s="102"/>
      <c r="D68" s="102"/>
    </row>
    <row r="69" spans="1:4" ht="15.75" customHeight="1" x14ac:dyDescent="0.2">
      <c r="A69" s="89"/>
      <c r="B69" s="101"/>
      <c r="C69" s="102"/>
      <c r="D69" s="102"/>
    </row>
    <row r="70" spans="1:4" ht="15.75" customHeight="1" x14ac:dyDescent="0.2">
      <c r="A70" s="89"/>
      <c r="B70" s="101"/>
      <c r="C70" s="102"/>
      <c r="D70" s="102"/>
    </row>
    <row r="71" spans="1:4" ht="15.75" customHeight="1" x14ac:dyDescent="0.2">
      <c r="A71" s="89"/>
      <c r="B71" s="101"/>
      <c r="C71" s="102"/>
      <c r="D71" s="102"/>
    </row>
    <row r="72" spans="1:4" ht="15.75" customHeight="1" x14ac:dyDescent="0.2">
      <c r="A72" s="89"/>
      <c r="B72" s="101"/>
      <c r="C72" s="102"/>
      <c r="D72" s="102"/>
    </row>
    <row r="73" spans="1:4" ht="15.75" customHeight="1" x14ac:dyDescent="0.2">
      <c r="A73" s="89"/>
      <c r="B73" s="101"/>
      <c r="C73" s="102"/>
      <c r="D73" s="102"/>
    </row>
    <row r="74" spans="1:4" ht="15.75" customHeight="1" x14ac:dyDescent="0.2">
      <c r="A74" s="89"/>
      <c r="B74" s="101"/>
      <c r="C74" s="102"/>
      <c r="D74" s="102"/>
    </row>
    <row r="75" spans="1:4" ht="15.75" customHeight="1" x14ac:dyDescent="0.2">
      <c r="A75" s="89"/>
      <c r="B75" s="101"/>
      <c r="C75" s="102"/>
      <c r="D75" s="102"/>
    </row>
    <row r="76" spans="1:4" ht="15.75" customHeight="1" x14ac:dyDescent="0.2">
      <c r="A76" s="89"/>
      <c r="B76" s="101"/>
      <c r="C76" s="102"/>
      <c r="D76" s="102"/>
    </row>
    <row r="77" spans="1:4" ht="15.75" customHeight="1" x14ac:dyDescent="0.2">
      <c r="A77" s="89"/>
      <c r="B77" s="101"/>
      <c r="C77" s="102"/>
      <c r="D77" s="102"/>
    </row>
    <row r="78" spans="1:4" ht="15.75" customHeight="1" x14ac:dyDescent="0.2">
      <c r="A78" s="89"/>
      <c r="B78" s="101"/>
      <c r="C78" s="102"/>
      <c r="D78" s="102"/>
    </row>
    <row r="79" spans="1:4" ht="15.75" customHeight="1" x14ac:dyDescent="0.2">
      <c r="A79" s="89"/>
      <c r="B79" s="101"/>
      <c r="C79" s="102"/>
      <c r="D79" s="102"/>
    </row>
    <row r="80" spans="1:4" ht="15.75" customHeight="1" x14ac:dyDescent="0.2">
      <c r="A80" s="89"/>
      <c r="B80" s="101"/>
      <c r="C80" s="102"/>
      <c r="D80" s="102"/>
    </row>
    <row r="81" spans="1:4" ht="15.75" customHeight="1" x14ac:dyDescent="0.2">
      <c r="A81" s="89"/>
      <c r="B81" s="101"/>
      <c r="C81" s="102"/>
      <c r="D81" s="102"/>
    </row>
    <row r="82" spans="1:4" ht="15.75" customHeight="1" x14ac:dyDescent="0.2">
      <c r="A82" s="89"/>
      <c r="B82" s="101"/>
      <c r="C82" s="102"/>
      <c r="D82" s="102"/>
    </row>
    <row r="83" spans="1:4" ht="15.75" customHeight="1" x14ac:dyDescent="0.2">
      <c r="A83" s="89"/>
      <c r="B83" s="101"/>
      <c r="C83" s="102"/>
      <c r="D83" s="102"/>
    </row>
    <row r="84" spans="1:4" ht="15.75" customHeight="1" x14ac:dyDescent="0.2">
      <c r="A84" s="89"/>
      <c r="B84" s="101"/>
      <c r="C84" s="102"/>
      <c r="D84" s="102"/>
    </row>
    <row r="85" spans="1:4" ht="15.75" customHeight="1" x14ac:dyDescent="0.2">
      <c r="A85" s="89"/>
      <c r="B85" s="101"/>
      <c r="C85" s="102"/>
      <c r="D85" s="102"/>
    </row>
    <row r="86" spans="1:4" ht="15.75" customHeight="1" x14ac:dyDescent="0.2">
      <c r="A86" s="89"/>
      <c r="B86" s="101"/>
      <c r="C86" s="102"/>
      <c r="D86" s="102"/>
    </row>
    <row r="87" spans="1:4" ht="15.75" customHeight="1" x14ac:dyDescent="0.2">
      <c r="A87" s="89"/>
      <c r="B87" s="101"/>
      <c r="C87" s="102"/>
      <c r="D87" s="102"/>
    </row>
    <row r="88" spans="1:4" ht="15.75" customHeight="1" x14ac:dyDescent="0.2">
      <c r="A88" s="89"/>
      <c r="B88" s="101"/>
      <c r="C88" s="102"/>
      <c r="D88" s="102"/>
    </row>
    <row r="89" spans="1:4" ht="15.75" customHeight="1" x14ac:dyDescent="0.2">
      <c r="A89" s="89"/>
      <c r="B89" s="101"/>
      <c r="C89" s="102"/>
      <c r="D89" s="102"/>
    </row>
    <row r="90" spans="1:4" ht="15.75" customHeight="1" x14ac:dyDescent="0.2">
      <c r="A90" s="89"/>
      <c r="B90" s="101"/>
      <c r="C90" s="102"/>
      <c r="D90" s="102"/>
    </row>
    <row r="91" spans="1:4" ht="15.75" customHeight="1" x14ac:dyDescent="0.2">
      <c r="A91" s="89"/>
      <c r="B91" s="101"/>
      <c r="C91" s="102"/>
      <c r="D91" s="102"/>
    </row>
    <row r="92" spans="1:4" ht="15.75" customHeight="1" x14ac:dyDescent="0.2">
      <c r="A92" s="89"/>
      <c r="B92" s="101"/>
      <c r="C92" s="102"/>
      <c r="D92" s="102"/>
    </row>
    <row r="93" spans="1:4" ht="15.75" customHeight="1" x14ac:dyDescent="0.2">
      <c r="A93" s="89"/>
      <c r="B93" s="101"/>
      <c r="C93" s="102"/>
      <c r="D93" s="102"/>
    </row>
    <row r="94" spans="1:4" ht="15.75" customHeight="1" x14ac:dyDescent="0.2">
      <c r="A94" s="89"/>
      <c r="B94" s="101"/>
      <c r="C94" s="102"/>
      <c r="D94" s="102"/>
    </row>
    <row r="95" spans="1:4" ht="15.75" customHeight="1" x14ac:dyDescent="0.2">
      <c r="A95" s="89"/>
      <c r="B95" s="101"/>
      <c r="C95" s="102"/>
      <c r="D95" s="102"/>
    </row>
    <row r="96" spans="1:4" ht="15.75" customHeight="1" x14ac:dyDescent="0.2">
      <c r="A96" s="89"/>
      <c r="B96" s="101"/>
      <c r="C96" s="102"/>
      <c r="D96" s="102"/>
    </row>
    <row r="97" spans="1:4" ht="15.75" customHeight="1" x14ac:dyDescent="0.2">
      <c r="A97" s="89"/>
      <c r="B97" s="101"/>
      <c r="C97" s="102"/>
      <c r="D97" s="102"/>
    </row>
    <row r="98" spans="1:4" ht="15.75" customHeight="1" x14ac:dyDescent="0.2">
      <c r="A98" s="89"/>
      <c r="B98" s="101"/>
      <c r="C98" s="102"/>
      <c r="D98" s="102"/>
    </row>
    <row r="99" spans="1:4" ht="15.75" customHeight="1" x14ac:dyDescent="0.2">
      <c r="A99" s="89"/>
      <c r="B99" s="101"/>
      <c r="C99" s="102"/>
      <c r="D99" s="102"/>
    </row>
    <row r="100" spans="1:4" ht="15.75" customHeight="1" x14ac:dyDescent="0.2">
      <c r="A100" s="89"/>
      <c r="B100" s="101"/>
      <c r="C100" s="102"/>
      <c r="D100" s="102"/>
    </row>
    <row r="101" spans="1:4" ht="15.75" customHeight="1" x14ac:dyDescent="0.2">
      <c r="A101" s="89"/>
      <c r="B101" s="101"/>
      <c r="C101" s="102"/>
      <c r="D101" s="102"/>
    </row>
    <row r="102" spans="1:4" ht="15.75" customHeight="1" x14ac:dyDescent="0.2">
      <c r="A102" s="89"/>
      <c r="B102" s="101"/>
      <c r="C102" s="102"/>
      <c r="D102" s="102"/>
    </row>
    <row r="103" spans="1:4" ht="15.75" customHeight="1" x14ac:dyDescent="0.2">
      <c r="A103" s="89"/>
      <c r="B103" s="101"/>
      <c r="C103" s="102"/>
      <c r="D103" s="102"/>
    </row>
    <row r="104" spans="1:4" ht="15.75" customHeight="1" x14ac:dyDescent="0.2">
      <c r="A104" s="89"/>
      <c r="B104" s="101"/>
      <c r="C104" s="102"/>
      <c r="D104" s="102"/>
    </row>
    <row r="105" spans="1:4" ht="15.75" customHeight="1" x14ac:dyDescent="0.2">
      <c r="A105" s="89"/>
      <c r="B105" s="101"/>
      <c r="C105" s="102"/>
      <c r="D105" s="102"/>
    </row>
    <row r="106" spans="1:4" ht="15.75" customHeight="1" x14ac:dyDescent="0.2">
      <c r="A106" s="89"/>
      <c r="B106" s="101"/>
      <c r="C106" s="102"/>
      <c r="D106" s="102"/>
    </row>
    <row r="107" spans="1:4" ht="15.75" customHeight="1" x14ac:dyDescent="0.2">
      <c r="A107" s="89"/>
      <c r="B107" s="101"/>
      <c r="C107" s="102"/>
      <c r="D107" s="102"/>
    </row>
    <row r="108" spans="1:4" ht="15.75" customHeight="1" x14ac:dyDescent="0.2">
      <c r="A108" s="89"/>
      <c r="B108" s="101"/>
      <c r="C108" s="102"/>
      <c r="D108" s="102"/>
    </row>
    <row r="109" spans="1:4" ht="15.75" customHeight="1" x14ac:dyDescent="0.2">
      <c r="A109" s="89"/>
      <c r="B109" s="101"/>
      <c r="C109" s="102"/>
      <c r="D109" s="102"/>
    </row>
    <row r="110" spans="1:4" ht="15.75" customHeight="1" x14ac:dyDescent="0.2">
      <c r="A110" s="89"/>
      <c r="B110" s="101"/>
      <c r="C110" s="102"/>
      <c r="D110" s="102"/>
    </row>
    <row r="111" spans="1:4" ht="15.75" customHeight="1" x14ac:dyDescent="0.2">
      <c r="A111" s="89"/>
      <c r="B111" s="101"/>
      <c r="C111" s="102"/>
      <c r="D111" s="102"/>
    </row>
    <row r="112" spans="1:4" ht="15.75" customHeight="1" x14ac:dyDescent="0.2">
      <c r="A112" s="89"/>
      <c r="B112" s="101"/>
      <c r="C112" s="102"/>
      <c r="D112" s="102"/>
    </row>
    <row r="113" spans="1:4" ht="15.75" customHeight="1" x14ac:dyDescent="0.2">
      <c r="A113" s="89"/>
      <c r="B113" s="101"/>
      <c r="C113" s="102"/>
      <c r="D113" s="102"/>
    </row>
    <row r="114" spans="1:4" ht="15.75" customHeight="1" x14ac:dyDescent="0.2">
      <c r="A114" s="89"/>
      <c r="B114" s="101"/>
      <c r="C114" s="102"/>
      <c r="D114" s="102"/>
    </row>
    <row r="115" spans="1:4" ht="15.75" customHeight="1" x14ac:dyDescent="0.2">
      <c r="A115" s="89"/>
      <c r="B115" s="101"/>
      <c r="C115" s="102"/>
      <c r="D115" s="102"/>
    </row>
    <row r="116" spans="1:4" ht="15.75" customHeight="1" x14ac:dyDescent="0.2">
      <c r="A116" s="89"/>
      <c r="B116" s="101"/>
      <c r="C116" s="102"/>
      <c r="D116" s="102"/>
    </row>
    <row r="117" spans="1:4" ht="15.75" customHeight="1" x14ac:dyDescent="0.2">
      <c r="A117" s="89"/>
      <c r="B117" s="101"/>
      <c r="C117" s="102"/>
      <c r="D117" s="102"/>
    </row>
    <row r="118" spans="1:4" ht="15.75" customHeight="1" x14ac:dyDescent="0.2">
      <c r="A118" s="89"/>
      <c r="B118" s="101"/>
      <c r="C118" s="102"/>
      <c r="D118" s="102"/>
    </row>
    <row r="119" spans="1:4" ht="15.75" customHeight="1" x14ac:dyDescent="0.2">
      <c r="A119" s="89"/>
      <c r="B119" s="101"/>
      <c r="C119" s="102"/>
      <c r="D119" s="102"/>
    </row>
    <row r="120" spans="1:4" ht="15.75" customHeight="1" x14ac:dyDescent="0.2">
      <c r="A120" s="89"/>
      <c r="B120" s="101"/>
      <c r="C120" s="102"/>
      <c r="D120" s="102"/>
    </row>
    <row r="121" spans="1:4" ht="15.75" customHeight="1" x14ac:dyDescent="0.2">
      <c r="A121" s="89"/>
      <c r="B121" s="101"/>
      <c r="C121" s="102"/>
      <c r="D121" s="102"/>
    </row>
    <row r="122" spans="1:4" ht="15.75" customHeight="1" x14ac:dyDescent="0.2">
      <c r="A122" s="89"/>
      <c r="B122" s="101"/>
      <c r="C122" s="102"/>
      <c r="D122" s="102"/>
    </row>
    <row r="123" spans="1:4" ht="15.75" customHeight="1" x14ac:dyDescent="0.2">
      <c r="A123" s="89"/>
      <c r="B123" s="101"/>
      <c r="C123" s="102"/>
      <c r="D123" s="102"/>
    </row>
    <row r="124" spans="1:4" ht="15.75" customHeight="1" x14ac:dyDescent="0.2">
      <c r="A124" s="89"/>
      <c r="B124" s="101"/>
      <c r="C124" s="102"/>
      <c r="D124" s="102"/>
    </row>
    <row r="125" spans="1:4" ht="15.75" customHeight="1" x14ac:dyDescent="0.2">
      <c r="A125" s="89"/>
      <c r="B125" s="101"/>
      <c r="C125" s="102"/>
      <c r="D125" s="102"/>
    </row>
    <row r="126" spans="1:4" ht="15.75" customHeight="1" x14ac:dyDescent="0.2">
      <c r="A126" s="89"/>
      <c r="B126" s="101"/>
      <c r="C126" s="102"/>
      <c r="D126" s="102"/>
    </row>
    <row r="127" spans="1:4" ht="15.75" customHeight="1" x14ac:dyDescent="0.2">
      <c r="A127" s="89"/>
      <c r="B127" s="101"/>
      <c r="C127" s="102"/>
      <c r="D127" s="102"/>
    </row>
    <row r="128" spans="1:4" ht="15.75" customHeight="1" x14ac:dyDescent="0.2">
      <c r="A128" s="89"/>
      <c r="B128" s="101"/>
      <c r="C128" s="102"/>
      <c r="D128" s="102"/>
    </row>
    <row r="129" spans="1:4" ht="15.75" customHeight="1" x14ac:dyDescent="0.2">
      <c r="A129" s="89"/>
      <c r="B129" s="101"/>
      <c r="C129" s="102"/>
      <c r="D129" s="102"/>
    </row>
    <row r="130" spans="1:4" ht="15.75" customHeight="1" x14ac:dyDescent="0.2">
      <c r="A130" s="89"/>
      <c r="B130" s="101"/>
      <c r="C130" s="102"/>
      <c r="D130" s="102"/>
    </row>
    <row r="131" spans="1:4" ht="15.75" customHeight="1" x14ac:dyDescent="0.2">
      <c r="A131" s="89"/>
      <c r="B131" s="101"/>
      <c r="C131" s="102"/>
      <c r="D131" s="102"/>
    </row>
    <row r="132" spans="1:4" ht="15.75" customHeight="1" x14ac:dyDescent="0.2">
      <c r="A132" s="89"/>
      <c r="B132" s="101"/>
      <c r="C132" s="102"/>
      <c r="D132" s="102"/>
    </row>
    <row r="133" spans="1:4" ht="15.75" customHeight="1" x14ac:dyDescent="0.2">
      <c r="A133" s="89"/>
      <c r="B133" s="101"/>
      <c r="C133" s="102"/>
      <c r="D133" s="102"/>
    </row>
    <row r="134" spans="1:4" ht="15.75" customHeight="1" x14ac:dyDescent="0.2">
      <c r="A134" s="89"/>
      <c r="B134" s="101"/>
      <c r="C134" s="102"/>
      <c r="D134" s="102"/>
    </row>
    <row r="135" spans="1:4" ht="15.75" customHeight="1" x14ac:dyDescent="0.2">
      <c r="A135" s="89"/>
      <c r="B135" s="101"/>
      <c r="C135" s="102"/>
      <c r="D135" s="102"/>
    </row>
    <row r="136" spans="1:4" ht="15.75" customHeight="1" x14ac:dyDescent="0.2">
      <c r="A136" s="89"/>
      <c r="B136" s="101"/>
      <c r="C136" s="102"/>
      <c r="D136" s="102"/>
    </row>
    <row r="137" spans="1:4" ht="15.75" customHeight="1" x14ac:dyDescent="0.2">
      <c r="A137" s="89"/>
      <c r="B137" s="101"/>
      <c r="C137" s="102"/>
      <c r="D137" s="102"/>
    </row>
    <row r="138" spans="1:4" ht="15.75" customHeight="1" x14ac:dyDescent="0.2">
      <c r="A138" s="89"/>
      <c r="B138" s="101"/>
      <c r="C138" s="102"/>
      <c r="D138" s="102"/>
    </row>
    <row r="139" spans="1:4" ht="15.75" customHeight="1" x14ac:dyDescent="0.2">
      <c r="A139" s="89"/>
      <c r="B139" s="101"/>
      <c r="C139" s="102"/>
      <c r="D139" s="102"/>
    </row>
    <row r="140" spans="1:4" ht="15.75" customHeight="1" x14ac:dyDescent="0.2">
      <c r="A140" s="89"/>
      <c r="B140" s="101"/>
      <c r="C140" s="102"/>
      <c r="D140" s="102"/>
    </row>
    <row r="141" spans="1:4" ht="15.75" customHeight="1" x14ac:dyDescent="0.2">
      <c r="A141" s="89"/>
      <c r="B141" s="101"/>
      <c r="C141" s="102"/>
      <c r="D141" s="102"/>
    </row>
    <row r="142" spans="1:4" ht="15.75" customHeight="1" x14ac:dyDescent="0.2">
      <c r="A142" s="89"/>
      <c r="B142" s="101"/>
      <c r="C142" s="102"/>
      <c r="D142" s="102"/>
    </row>
    <row r="143" spans="1:4" ht="15.75" customHeight="1" x14ac:dyDescent="0.2">
      <c r="A143" s="89"/>
      <c r="B143" s="101"/>
      <c r="C143" s="102"/>
      <c r="D143" s="102"/>
    </row>
    <row r="144" spans="1:4" ht="15.75" customHeight="1" x14ac:dyDescent="0.2">
      <c r="A144" s="89"/>
      <c r="B144" s="101"/>
      <c r="C144" s="102"/>
      <c r="D144" s="102"/>
    </row>
    <row r="145" spans="1:4" ht="15.75" customHeight="1" x14ac:dyDescent="0.2">
      <c r="A145" s="89"/>
      <c r="B145" s="101"/>
      <c r="C145" s="102"/>
      <c r="D145" s="102"/>
    </row>
    <row r="146" spans="1:4" ht="15.75" customHeight="1" x14ac:dyDescent="0.2">
      <c r="A146" s="89"/>
      <c r="B146" s="101"/>
      <c r="C146" s="102"/>
      <c r="D146" s="102"/>
    </row>
    <row r="147" spans="1:4" ht="15.75" customHeight="1" x14ac:dyDescent="0.2">
      <c r="A147" s="89"/>
      <c r="B147" s="101"/>
      <c r="C147" s="102"/>
      <c r="D147" s="102"/>
    </row>
    <row r="148" spans="1:4" ht="15.75" customHeight="1" x14ac:dyDescent="0.2">
      <c r="A148" s="89"/>
      <c r="B148" s="101"/>
      <c r="C148" s="102"/>
      <c r="D148" s="102"/>
    </row>
    <row r="149" spans="1:4" ht="15.75" customHeight="1" x14ac:dyDescent="0.2">
      <c r="A149" s="89"/>
      <c r="B149" s="101"/>
      <c r="C149" s="102"/>
      <c r="D149" s="102"/>
    </row>
    <row r="150" spans="1:4" ht="15.75" customHeight="1" x14ac:dyDescent="0.2">
      <c r="A150" s="89"/>
      <c r="B150" s="101"/>
      <c r="C150" s="102"/>
      <c r="D150" s="102"/>
    </row>
    <row r="151" spans="1:4" ht="15.75" customHeight="1" x14ac:dyDescent="0.2">
      <c r="A151" s="89"/>
      <c r="B151" s="101"/>
      <c r="C151" s="102"/>
      <c r="D151" s="102"/>
    </row>
    <row r="152" spans="1:4" ht="15.75" customHeight="1" x14ac:dyDescent="0.2">
      <c r="A152" s="89"/>
      <c r="B152" s="101"/>
      <c r="C152" s="102"/>
      <c r="D152" s="102"/>
    </row>
    <row r="153" spans="1:4" ht="15.75" customHeight="1" x14ac:dyDescent="0.2">
      <c r="A153" s="89"/>
      <c r="B153" s="101"/>
      <c r="C153" s="102"/>
      <c r="D153" s="102"/>
    </row>
    <row r="154" spans="1:4" ht="15.75" customHeight="1" x14ac:dyDescent="0.2">
      <c r="A154" s="89"/>
      <c r="B154" s="101"/>
      <c r="C154" s="102"/>
      <c r="D154" s="102"/>
    </row>
    <row r="155" spans="1:4" ht="15.75" customHeight="1" x14ac:dyDescent="0.2">
      <c r="A155" s="89"/>
      <c r="B155" s="101"/>
      <c r="C155" s="102"/>
      <c r="D155" s="102"/>
    </row>
    <row r="156" spans="1:4" ht="15.75" customHeight="1" x14ac:dyDescent="0.2">
      <c r="A156" s="89"/>
      <c r="B156" s="101"/>
      <c r="C156" s="102"/>
      <c r="D156" s="102"/>
    </row>
    <row r="157" spans="1:4" ht="15.75" customHeight="1" x14ac:dyDescent="0.2">
      <c r="A157" s="89"/>
      <c r="B157" s="101"/>
      <c r="C157" s="102"/>
      <c r="D157" s="102"/>
    </row>
    <row r="158" spans="1:4" ht="15.75" customHeight="1" x14ac:dyDescent="0.2">
      <c r="A158" s="89"/>
      <c r="B158" s="101"/>
      <c r="C158" s="102"/>
      <c r="D158" s="102"/>
    </row>
    <row r="159" spans="1:4" ht="15.75" customHeight="1" x14ac:dyDescent="0.2">
      <c r="A159" s="89"/>
      <c r="B159" s="101"/>
      <c r="C159" s="102"/>
      <c r="D159" s="102"/>
    </row>
    <row r="160" spans="1:4" ht="15.75" customHeight="1" x14ac:dyDescent="0.2">
      <c r="A160" s="89"/>
      <c r="B160" s="101"/>
      <c r="C160" s="102"/>
      <c r="D160" s="102"/>
    </row>
    <row r="161" spans="1:4" ht="15.75" customHeight="1" x14ac:dyDescent="0.2">
      <c r="A161" s="89"/>
      <c r="B161" s="101"/>
      <c r="C161" s="102"/>
      <c r="D161" s="102"/>
    </row>
    <row r="162" spans="1:4" ht="15.75" customHeight="1" x14ac:dyDescent="0.2">
      <c r="A162" s="89"/>
      <c r="B162" s="101"/>
      <c r="C162" s="102"/>
      <c r="D162" s="102"/>
    </row>
    <row r="163" spans="1:4" ht="15.75" customHeight="1" x14ac:dyDescent="0.2">
      <c r="A163" s="89"/>
      <c r="B163" s="101"/>
      <c r="C163" s="102"/>
      <c r="D163" s="102"/>
    </row>
    <row r="164" spans="1:4" ht="15.75" customHeight="1" x14ac:dyDescent="0.2">
      <c r="A164" s="89"/>
      <c r="B164" s="101"/>
      <c r="C164" s="102"/>
      <c r="D164" s="102"/>
    </row>
    <row r="165" spans="1:4" ht="15.75" customHeight="1" x14ac:dyDescent="0.2">
      <c r="A165" s="89"/>
      <c r="B165" s="101"/>
      <c r="C165" s="102"/>
      <c r="D165" s="102"/>
    </row>
    <row r="166" spans="1:4" ht="15.75" customHeight="1" x14ac:dyDescent="0.2">
      <c r="A166" s="89"/>
      <c r="B166" s="101"/>
      <c r="C166" s="102"/>
      <c r="D166" s="102"/>
    </row>
    <row r="167" spans="1:4" ht="15.75" customHeight="1" x14ac:dyDescent="0.2">
      <c r="A167" s="89"/>
      <c r="B167" s="101"/>
      <c r="C167" s="102"/>
      <c r="D167" s="102"/>
    </row>
    <row r="168" spans="1:4" ht="15.75" customHeight="1" x14ac:dyDescent="0.2">
      <c r="A168" s="89"/>
      <c r="B168" s="101"/>
      <c r="C168" s="102"/>
      <c r="D168" s="102"/>
    </row>
    <row r="169" spans="1:4" ht="15.75" customHeight="1" x14ac:dyDescent="0.2">
      <c r="A169" s="89"/>
      <c r="B169" s="101"/>
      <c r="C169" s="102"/>
      <c r="D169" s="102"/>
    </row>
    <row r="170" spans="1:4" ht="15.75" customHeight="1" x14ac:dyDescent="0.2">
      <c r="A170" s="89"/>
      <c r="B170" s="101"/>
      <c r="C170" s="102"/>
      <c r="D170" s="102"/>
    </row>
    <row r="171" spans="1:4" ht="15.75" customHeight="1" x14ac:dyDescent="0.2">
      <c r="A171" s="89"/>
      <c r="B171" s="101"/>
      <c r="C171" s="102"/>
      <c r="D171" s="102"/>
    </row>
    <row r="172" spans="1:4" ht="15.75" customHeight="1" x14ac:dyDescent="0.2">
      <c r="A172" s="89"/>
      <c r="B172" s="101"/>
      <c r="C172" s="102"/>
      <c r="D172" s="102"/>
    </row>
    <row r="173" spans="1:4" ht="15.75" customHeight="1" x14ac:dyDescent="0.2">
      <c r="A173" s="89"/>
      <c r="B173" s="101"/>
      <c r="C173" s="102"/>
      <c r="D173" s="102"/>
    </row>
    <row r="174" spans="1:4" ht="15.75" customHeight="1" x14ac:dyDescent="0.2">
      <c r="A174" s="89"/>
      <c r="B174" s="101"/>
      <c r="C174" s="102"/>
      <c r="D174" s="102"/>
    </row>
    <row r="175" spans="1:4" ht="15.75" customHeight="1" x14ac:dyDescent="0.2">
      <c r="A175" s="89"/>
      <c r="B175" s="101"/>
      <c r="C175" s="102"/>
      <c r="D175" s="102"/>
    </row>
    <row r="176" spans="1:4" ht="15.75" customHeight="1" x14ac:dyDescent="0.2">
      <c r="A176" s="89"/>
      <c r="B176" s="101"/>
      <c r="C176" s="102"/>
      <c r="D176" s="102"/>
    </row>
    <row r="177" spans="1:4" ht="15.75" customHeight="1" x14ac:dyDescent="0.2">
      <c r="A177" s="89"/>
      <c r="B177" s="101"/>
      <c r="C177" s="102"/>
      <c r="D177" s="102"/>
    </row>
    <row r="178" spans="1:4" ht="15.75" customHeight="1" x14ac:dyDescent="0.2">
      <c r="A178" s="89"/>
      <c r="B178" s="101"/>
      <c r="C178" s="102"/>
      <c r="D178" s="102"/>
    </row>
    <row r="179" spans="1:4" ht="15.75" customHeight="1" x14ac:dyDescent="0.2">
      <c r="A179" s="89"/>
      <c r="B179" s="101"/>
      <c r="C179" s="102"/>
      <c r="D179" s="102"/>
    </row>
    <row r="180" spans="1:4" ht="15.75" customHeight="1" x14ac:dyDescent="0.2">
      <c r="A180" s="89"/>
      <c r="B180" s="101"/>
      <c r="C180" s="102"/>
      <c r="D180" s="102"/>
    </row>
    <row r="181" spans="1:4" ht="15.75" customHeight="1" x14ac:dyDescent="0.2">
      <c r="A181" s="89"/>
      <c r="B181" s="101"/>
      <c r="C181" s="102"/>
      <c r="D181" s="102"/>
    </row>
    <row r="182" spans="1:4" ht="15.75" customHeight="1" x14ac:dyDescent="0.2">
      <c r="A182" s="89"/>
      <c r="B182" s="101"/>
      <c r="C182" s="102"/>
      <c r="D182" s="102"/>
    </row>
    <row r="183" spans="1:4" ht="15.75" customHeight="1" x14ac:dyDescent="0.2">
      <c r="A183" s="89"/>
      <c r="B183" s="101"/>
      <c r="C183" s="102"/>
      <c r="D183" s="102"/>
    </row>
    <row r="184" spans="1:4" ht="15.75" customHeight="1" x14ac:dyDescent="0.2">
      <c r="A184" s="89"/>
      <c r="B184" s="101"/>
      <c r="C184" s="102"/>
      <c r="D184" s="102"/>
    </row>
    <row r="185" spans="1:4" ht="15.75" customHeight="1" x14ac:dyDescent="0.2">
      <c r="A185" s="89"/>
      <c r="B185" s="101"/>
      <c r="C185" s="102"/>
      <c r="D185" s="102"/>
    </row>
    <row r="186" spans="1:4" ht="15.75" customHeight="1" x14ac:dyDescent="0.2">
      <c r="A186" s="89"/>
      <c r="B186" s="101"/>
      <c r="C186" s="102"/>
      <c r="D186" s="102"/>
    </row>
    <row r="187" spans="1:4" ht="15.75" customHeight="1" x14ac:dyDescent="0.2">
      <c r="A187" s="89"/>
      <c r="B187" s="101"/>
      <c r="C187" s="102"/>
      <c r="D187" s="102"/>
    </row>
    <row r="188" spans="1:4" ht="15.75" customHeight="1" x14ac:dyDescent="0.2">
      <c r="A188" s="89"/>
      <c r="B188" s="101"/>
      <c r="C188" s="102"/>
      <c r="D188" s="102"/>
    </row>
    <row r="189" spans="1:4" ht="15.75" customHeight="1" x14ac:dyDescent="0.2">
      <c r="A189" s="89"/>
      <c r="B189" s="101"/>
      <c r="C189" s="102"/>
      <c r="D189" s="102"/>
    </row>
    <row r="190" spans="1:4" ht="15.75" customHeight="1" x14ac:dyDescent="0.2">
      <c r="A190" s="89"/>
      <c r="B190" s="101"/>
      <c r="C190" s="102"/>
      <c r="D190" s="102"/>
    </row>
    <row r="191" spans="1:4" ht="15.75" customHeight="1" x14ac:dyDescent="0.2">
      <c r="A191" s="89"/>
      <c r="B191" s="101"/>
      <c r="C191" s="102"/>
      <c r="D191" s="102"/>
    </row>
    <row r="192" spans="1:4" ht="15.75" customHeight="1" x14ac:dyDescent="0.2">
      <c r="A192" s="89"/>
      <c r="B192" s="101"/>
      <c r="C192" s="102"/>
      <c r="D192" s="102"/>
    </row>
    <row r="193" spans="1:4" ht="15.75" customHeight="1" x14ac:dyDescent="0.2">
      <c r="A193" s="89"/>
      <c r="B193" s="101"/>
      <c r="C193" s="102"/>
      <c r="D193" s="102"/>
    </row>
    <row r="194" spans="1:4" ht="15.75" customHeight="1" x14ac:dyDescent="0.2">
      <c r="A194" s="89"/>
      <c r="B194" s="101"/>
      <c r="C194" s="102"/>
      <c r="D194" s="102"/>
    </row>
    <row r="195" spans="1:4" ht="15.75" customHeight="1" x14ac:dyDescent="0.2">
      <c r="A195" s="89"/>
      <c r="B195" s="101"/>
      <c r="C195" s="102"/>
      <c r="D195" s="102"/>
    </row>
    <row r="196" spans="1:4" ht="15.75" customHeight="1" x14ac:dyDescent="0.2">
      <c r="A196" s="89"/>
      <c r="B196" s="101"/>
      <c r="C196" s="102"/>
      <c r="D196" s="102"/>
    </row>
    <row r="197" spans="1:4" ht="15.75" customHeight="1" x14ac:dyDescent="0.2">
      <c r="A197" s="89"/>
      <c r="B197" s="101"/>
      <c r="C197" s="102"/>
      <c r="D197" s="102"/>
    </row>
    <row r="198" spans="1:4" ht="15.75" customHeight="1" x14ac:dyDescent="0.2">
      <c r="A198" s="89"/>
      <c r="B198" s="101"/>
      <c r="C198" s="102"/>
      <c r="D198" s="102"/>
    </row>
    <row r="199" spans="1:4" ht="15.75" customHeight="1" x14ac:dyDescent="0.2">
      <c r="A199" s="89"/>
      <c r="B199" s="101"/>
      <c r="C199" s="102"/>
      <c r="D199" s="102"/>
    </row>
    <row r="200" spans="1:4" ht="15.75" customHeight="1" x14ac:dyDescent="0.2">
      <c r="A200" s="89"/>
      <c r="B200" s="101"/>
      <c r="C200" s="102"/>
      <c r="D200" s="102"/>
    </row>
    <row r="201" spans="1:4" ht="15.75" customHeight="1" x14ac:dyDescent="0.2">
      <c r="A201" s="89"/>
      <c r="B201" s="101"/>
      <c r="C201" s="102"/>
      <c r="D201" s="102"/>
    </row>
    <row r="202" spans="1:4" ht="15.75" customHeight="1" x14ac:dyDescent="0.2">
      <c r="A202" s="89"/>
      <c r="B202" s="101"/>
      <c r="C202" s="102"/>
      <c r="D202" s="102"/>
    </row>
    <row r="203" spans="1:4" ht="15.75" customHeight="1" x14ac:dyDescent="0.2">
      <c r="A203" s="89"/>
      <c r="B203" s="101"/>
      <c r="C203" s="102"/>
      <c r="D203" s="102"/>
    </row>
    <row r="204" spans="1:4" ht="15.75" customHeight="1" x14ac:dyDescent="0.2">
      <c r="A204" s="89"/>
      <c r="B204" s="101"/>
      <c r="C204" s="102"/>
      <c r="D204" s="102"/>
    </row>
    <row r="205" spans="1:4" ht="15.75" customHeight="1" x14ac:dyDescent="0.2">
      <c r="A205" s="89"/>
      <c r="B205" s="101"/>
      <c r="C205" s="102"/>
      <c r="D205" s="102"/>
    </row>
    <row r="206" spans="1:4" ht="15.75" customHeight="1" x14ac:dyDescent="0.2">
      <c r="A206" s="89"/>
      <c r="B206" s="101"/>
      <c r="C206" s="102"/>
      <c r="D206" s="102"/>
    </row>
    <row r="207" spans="1:4" ht="15.75" customHeight="1" x14ac:dyDescent="0.2">
      <c r="A207" s="89"/>
      <c r="B207" s="101"/>
      <c r="C207" s="102"/>
      <c r="D207" s="102"/>
    </row>
    <row r="208" spans="1:4" ht="15.75" customHeight="1" x14ac:dyDescent="0.2">
      <c r="A208" s="1"/>
      <c r="B208" s="101"/>
      <c r="C208" s="101"/>
      <c r="D208" s="101"/>
    </row>
    <row r="209" spans="1:8" ht="15.75" customHeight="1" x14ac:dyDescent="0.2">
      <c r="A209" s="1"/>
      <c r="B209" s="103" t="s">
        <v>150</v>
      </c>
      <c r="C209" s="103" t="s">
        <v>151</v>
      </c>
      <c r="D209" s="104" t="s">
        <v>150</v>
      </c>
      <c r="E209" s="104" t="s">
        <v>151</v>
      </c>
    </row>
    <row r="210" spans="1:8" ht="15.75" customHeight="1" x14ac:dyDescent="0.25">
      <c r="A210" s="1"/>
      <c r="B210" s="105" t="s">
        <v>152</v>
      </c>
      <c r="C210" s="105" t="s">
        <v>153</v>
      </c>
      <c r="D210" s="106" t="s">
        <v>152</v>
      </c>
      <c r="F210" s="106" t="str">
        <f t="shared" ref="F210:F221" si="0">IF(NOT(ISBLANK(D210)),D210,IF(NOT(ISBLANK(E210)),"     "&amp;E210,FALSE))</f>
        <v>Afectación Económica o presupuestal</v>
      </c>
      <c r="G210" s="106" t="s">
        <v>152</v>
      </c>
      <c r="H210" s="106" t="str">
        <f ca="1">IF(NOT(ISERROR(MATCH(G210,ANCHORARRAY(B221),0))),F223&amp;"Por favor no seleccionar los criterios de impacto",G210)</f>
        <v>Afectación Económica o presupuestal</v>
      </c>
    </row>
    <row r="211" spans="1:8" ht="15.75" customHeight="1" x14ac:dyDescent="0.25">
      <c r="A211" s="1"/>
      <c r="B211" s="105" t="s">
        <v>152</v>
      </c>
      <c r="C211" s="105" t="s">
        <v>125</v>
      </c>
      <c r="E211" s="106" t="s">
        <v>153</v>
      </c>
      <c r="F211" s="106" t="str">
        <f t="shared" si="0"/>
        <v xml:space="preserve">     Afectación menor a 10 SMLMV .</v>
      </c>
    </row>
    <row r="212" spans="1:8" ht="15.75" customHeight="1" x14ac:dyDescent="0.25">
      <c r="A212" s="1"/>
      <c r="B212" s="105" t="s">
        <v>152</v>
      </c>
      <c r="C212" s="105" t="s">
        <v>128</v>
      </c>
      <c r="E212" s="106" t="s">
        <v>125</v>
      </c>
      <c r="F212" s="106" t="str">
        <f t="shared" si="0"/>
        <v xml:space="preserve">     Entre 10 y 50 SMLMV </v>
      </c>
    </row>
    <row r="213" spans="1:8" ht="15.75" customHeight="1" x14ac:dyDescent="0.25">
      <c r="A213" s="1"/>
      <c r="B213" s="105" t="s">
        <v>152</v>
      </c>
      <c r="C213" s="105" t="s">
        <v>132</v>
      </c>
      <c r="E213" s="106" t="s">
        <v>128</v>
      </c>
      <c r="F213" s="106" t="str">
        <f t="shared" si="0"/>
        <v xml:space="preserve">     Entre 50 y 100 SMLMV </v>
      </c>
    </row>
    <row r="214" spans="1:8" ht="15.75" customHeight="1" x14ac:dyDescent="0.25">
      <c r="A214" s="1"/>
      <c r="B214" s="105" t="s">
        <v>152</v>
      </c>
      <c r="C214" s="105" t="s">
        <v>136</v>
      </c>
      <c r="E214" s="106" t="s">
        <v>132</v>
      </c>
      <c r="F214" s="106" t="str">
        <f t="shared" si="0"/>
        <v xml:space="preserve">     Entre 100 y 500 SMLMV </v>
      </c>
    </row>
    <row r="215" spans="1:8" ht="15.75" customHeight="1" x14ac:dyDescent="0.25">
      <c r="A215" s="1"/>
      <c r="B215" s="105" t="s">
        <v>118</v>
      </c>
      <c r="C215" s="105" t="s">
        <v>122</v>
      </c>
      <c r="E215" s="106" t="s">
        <v>136</v>
      </c>
      <c r="F215" s="106" t="str">
        <f t="shared" si="0"/>
        <v xml:space="preserve">     Mayor a 500 SMLMV </v>
      </c>
    </row>
    <row r="216" spans="1:8" ht="15.75" customHeight="1" x14ac:dyDescent="0.25">
      <c r="A216" s="1"/>
      <c r="B216" s="105" t="s">
        <v>118</v>
      </c>
      <c r="C216" s="105" t="s">
        <v>126</v>
      </c>
      <c r="D216" s="106" t="s">
        <v>118</v>
      </c>
      <c r="F216" s="106" t="str">
        <f t="shared" si="0"/>
        <v>Pérdida Reputacional</v>
      </c>
    </row>
    <row r="217" spans="1:8" ht="15.75" customHeight="1" x14ac:dyDescent="0.25">
      <c r="A217" s="1"/>
      <c r="B217" s="105" t="s">
        <v>118</v>
      </c>
      <c r="C217" s="105" t="s">
        <v>129</v>
      </c>
      <c r="E217" s="106" t="s">
        <v>122</v>
      </c>
      <c r="F217" s="106" t="str">
        <f t="shared" si="0"/>
        <v xml:space="preserve">     El riesgo afecta la imagen de alguna área de la organización</v>
      </c>
    </row>
    <row r="218" spans="1:8" ht="15.75" customHeight="1" x14ac:dyDescent="0.25">
      <c r="A218" s="1"/>
      <c r="B218" s="105" t="s">
        <v>118</v>
      </c>
      <c r="C218" s="105" t="s">
        <v>133</v>
      </c>
      <c r="E218" s="106" t="s">
        <v>126</v>
      </c>
      <c r="F218" s="106" t="str">
        <f t="shared" si="0"/>
        <v xml:space="preserve">     El riesgo afecta la imagen de la entidad internamente, de conocimiento general, nivel interno, de junta dircetiva y accionistas y/o de provedores</v>
      </c>
    </row>
    <row r="219" spans="1:8" ht="15.75" customHeight="1" x14ac:dyDescent="0.25">
      <c r="A219" s="1"/>
      <c r="B219" s="105" t="s">
        <v>118</v>
      </c>
      <c r="C219" s="105" t="s">
        <v>137</v>
      </c>
      <c r="E219" s="106" t="s">
        <v>129</v>
      </c>
      <c r="F219" s="106" t="str">
        <f t="shared" si="0"/>
        <v xml:space="preserve">     El riesgo afecta la imagen de la entidad con algunos usuarios de relevancia frente al logro de los objetivos</v>
      </c>
    </row>
    <row r="220" spans="1:8" ht="15.75" customHeight="1" x14ac:dyDescent="0.2">
      <c r="A220" s="1"/>
      <c r="B220" s="107"/>
      <c r="C220" s="107"/>
      <c r="E220" s="106" t="s">
        <v>133</v>
      </c>
      <c r="F220" s="106" t="str">
        <f t="shared" si="0"/>
        <v xml:space="preserve">     El riesgo afecta la imagen de de la entidad con efecto publicitario sostenido a nivel de sector administrativo, nivel departamental o municipal</v>
      </c>
    </row>
    <row r="221" spans="1:8" ht="15.75" customHeight="1" x14ac:dyDescent="0.2">
      <c r="A221" s="1"/>
      <c r="B221" s="107" t="str">
        <f ca="1">IFERROR(__xludf.DUMMYFUNCTION("ARRAY_CONSTRAIN(ARRAYFORMULA(UNIQUE('Tabla Impacto'!$B$209:$B$219)), 3, 1)"),"Criterios")</f>
        <v>Criterios</v>
      </c>
      <c r="C221" s="107"/>
      <c r="E221" s="106" t="s">
        <v>137</v>
      </c>
      <c r="F221" s="106" t="str">
        <f t="shared" si="0"/>
        <v xml:space="preserve">     El riesgo afecta la imagen de la entidad a nivel nacional, con efecto publicitarios sostenible a nivel país</v>
      </c>
    </row>
    <row r="222" spans="1:8" ht="15.75" customHeight="1" x14ac:dyDescent="0.2">
      <c r="A222" s="1"/>
      <c r="B222" s="107" t="str">
        <f ca="1">IFERROR(__xludf.DUMMYFUNCTION("""COMPUTED_VALUE"""),"Afectación Económica o presupuestal")</f>
        <v>Afectación Económica o presupuestal</v>
      </c>
      <c r="C222" s="107"/>
    </row>
    <row r="223" spans="1:8" ht="15.75" customHeight="1" x14ac:dyDescent="0.2">
      <c r="B223" s="107" t="str">
        <f ca="1">IFERROR(__xludf.DUMMYFUNCTION("""COMPUTED_VALUE"""),"Pérdida Reputacional")</f>
        <v>Pérdida Reputacional</v>
      </c>
      <c r="C223" s="107"/>
      <c r="F223" s="108" t="s">
        <v>154</v>
      </c>
    </row>
    <row r="224" spans="1:8" ht="15.75" customHeight="1" x14ac:dyDescent="0.2">
      <c r="B224" s="104"/>
      <c r="C224" s="104"/>
      <c r="F224" s="108" t="s">
        <v>155</v>
      </c>
    </row>
    <row r="225" spans="2:4" ht="15.75" customHeight="1" x14ac:dyDescent="0.2">
      <c r="B225" s="104"/>
      <c r="C225" s="104"/>
    </row>
    <row r="226" spans="2:4" ht="15.75" customHeight="1" x14ac:dyDescent="0.2">
      <c r="B226" s="104"/>
      <c r="C226" s="104"/>
    </row>
    <row r="227" spans="2:4" ht="15.75" customHeight="1" x14ac:dyDescent="0.2">
      <c r="B227" s="104"/>
      <c r="C227" s="104"/>
      <c r="D227" s="104"/>
    </row>
    <row r="228" spans="2:4" ht="15.75" customHeight="1" x14ac:dyDescent="0.2">
      <c r="B228" s="104"/>
      <c r="C228" s="104"/>
      <c r="D228" s="104"/>
    </row>
    <row r="229" spans="2:4" ht="15.75" customHeight="1" x14ac:dyDescent="0.2">
      <c r="B229" s="104"/>
      <c r="C229" s="104"/>
      <c r="D229" s="104"/>
    </row>
    <row r="230" spans="2:4" ht="15.75" customHeight="1" x14ac:dyDescent="0.2">
      <c r="B230" s="104"/>
      <c r="C230" s="104"/>
      <c r="D230" s="104"/>
    </row>
    <row r="231" spans="2:4" ht="15.75" customHeight="1" x14ac:dyDescent="0.2">
      <c r="B231" s="104"/>
      <c r="C231" s="104"/>
      <c r="D231" s="104"/>
    </row>
    <row r="232" spans="2:4" ht="15.75" customHeight="1" x14ac:dyDescent="0.2">
      <c r="B232" s="104"/>
      <c r="C232" s="104"/>
      <c r="D232" s="104"/>
    </row>
    <row r="233" spans="2:4" ht="15.75" customHeight="1" x14ac:dyDescent="0.15"/>
    <row r="234" spans="2:4" ht="15.75" customHeight="1" x14ac:dyDescent="0.15"/>
    <row r="235" spans="2:4" ht="15.75" customHeight="1" x14ac:dyDescent="0.15"/>
    <row r="236" spans="2:4" ht="15.75" customHeight="1" x14ac:dyDescent="0.15"/>
    <row r="237" spans="2:4" ht="15.75" customHeight="1" x14ac:dyDescent="0.15"/>
    <row r="238" spans="2:4" ht="15.75" customHeight="1" x14ac:dyDescent="0.15"/>
    <row r="239" spans="2:4" ht="15.75" customHeight="1" x14ac:dyDescent="0.15"/>
    <row r="240" spans="2:4"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5" defaultRowHeight="15" customHeight="1" x14ac:dyDescent="0.15"/>
  <cols>
    <col min="1" max="2" width="12.5" customWidth="1"/>
    <col min="3" max="3" width="14.83203125" customWidth="1"/>
    <col min="4" max="4" width="12.5" customWidth="1"/>
    <col min="5" max="5" width="40.1640625" customWidth="1"/>
    <col min="6" max="26" width="12.5" customWidth="1"/>
  </cols>
  <sheetData>
    <row r="1" spans="1:26" ht="24" customHeight="1" x14ac:dyDescent="0.2">
      <c r="A1" s="109"/>
      <c r="B1" s="290" t="s">
        <v>156</v>
      </c>
      <c r="C1" s="291"/>
      <c r="D1" s="291"/>
      <c r="E1" s="291"/>
      <c r="F1" s="292"/>
      <c r="G1" s="109"/>
      <c r="H1" s="109"/>
      <c r="I1" s="109"/>
      <c r="J1" s="109"/>
      <c r="K1" s="109"/>
      <c r="L1" s="109"/>
      <c r="M1" s="109"/>
      <c r="N1" s="109"/>
      <c r="O1" s="109"/>
      <c r="P1" s="109"/>
      <c r="Q1" s="109"/>
      <c r="R1" s="109"/>
      <c r="S1" s="109"/>
      <c r="T1" s="109"/>
      <c r="U1" s="109"/>
      <c r="V1" s="109"/>
      <c r="W1" s="109"/>
      <c r="X1" s="109"/>
      <c r="Y1" s="109"/>
      <c r="Z1" s="109"/>
    </row>
    <row r="2" spans="1:26" ht="12.75" customHeight="1" x14ac:dyDescent="0.2">
      <c r="A2" s="109"/>
      <c r="B2" s="110"/>
      <c r="C2" s="110"/>
      <c r="D2" s="110"/>
      <c r="E2" s="110"/>
      <c r="F2" s="110"/>
      <c r="G2" s="109"/>
      <c r="H2" s="109"/>
      <c r="I2" s="109"/>
      <c r="J2" s="109"/>
      <c r="K2" s="109"/>
      <c r="L2" s="109"/>
      <c r="M2" s="109"/>
      <c r="N2" s="109"/>
      <c r="O2" s="109"/>
      <c r="P2" s="109"/>
      <c r="Q2" s="109"/>
      <c r="R2" s="109"/>
      <c r="S2" s="109"/>
      <c r="T2" s="109"/>
      <c r="U2" s="109"/>
      <c r="V2" s="109"/>
      <c r="W2" s="109"/>
      <c r="X2" s="109"/>
      <c r="Y2" s="109"/>
      <c r="Z2" s="109"/>
    </row>
    <row r="3" spans="1:26" ht="12.75" customHeight="1" x14ac:dyDescent="0.2">
      <c r="A3" s="109"/>
      <c r="B3" s="293" t="s">
        <v>157</v>
      </c>
      <c r="C3" s="291"/>
      <c r="D3" s="294"/>
      <c r="E3" s="111" t="s">
        <v>158</v>
      </c>
      <c r="F3" s="112" t="s">
        <v>159</v>
      </c>
      <c r="G3" s="109"/>
      <c r="H3" s="109"/>
      <c r="I3" s="109"/>
      <c r="J3" s="109"/>
      <c r="K3" s="109"/>
      <c r="L3" s="109"/>
      <c r="M3" s="109"/>
      <c r="N3" s="109"/>
      <c r="O3" s="109"/>
      <c r="P3" s="109"/>
      <c r="Q3" s="109"/>
      <c r="R3" s="109"/>
      <c r="S3" s="109"/>
      <c r="T3" s="109"/>
      <c r="U3" s="109"/>
      <c r="V3" s="109"/>
      <c r="W3" s="109"/>
      <c r="X3" s="109"/>
      <c r="Y3" s="109"/>
      <c r="Z3" s="109"/>
    </row>
    <row r="4" spans="1:26" ht="12.75" customHeight="1" x14ac:dyDescent="0.2">
      <c r="A4" s="109"/>
      <c r="B4" s="295" t="s">
        <v>160</v>
      </c>
      <c r="C4" s="298" t="s">
        <v>81</v>
      </c>
      <c r="D4" s="113" t="s">
        <v>161</v>
      </c>
      <c r="E4" s="114" t="s">
        <v>162</v>
      </c>
      <c r="F4" s="115">
        <v>0.25</v>
      </c>
      <c r="G4" s="109"/>
      <c r="H4" s="109"/>
      <c r="I4" s="109"/>
      <c r="J4" s="109"/>
      <c r="K4" s="109"/>
      <c r="L4" s="109"/>
      <c r="M4" s="109"/>
      <c r="N4" s="109"/>
      <c r="O4" s="109"/>
      <c r="P4" s="109"/>
      <c r="Q4" s="109"/>
      <c r="R4" s="109"/>
      <c r="S4" s="109"/>
      <c r="T4" s="109"/>
      <c r="U4" s="109"/>
      <c r="V4" s="109"/>
      <c r="W4" s="109"/>
      <c r="X4" s="109"/>
      <c r="Y4" s="109"/>
      <c r="Z4" s="109"/>
    </row>
    <row r="5" spans="1:26" ht="12.75" customHeight="1" x14ac:dyDescent="0.2">
      <c r="A5" s="109"/>
      <c r="B5" s="296"/>
      <c r="C5" s="299"/>
      <c r="D5" s="116" t="s">
        <v>163</v>
      </c>
      <c r="E5" s="117" t="s">
        <v>164</v>
      </c>
      <c r="F5" s="118">
        <v>0.15</v>
      </c>
      <c r="G5" s="109"/>
      <c r="H5" s="109"/>
      <c r="I5" s="109"/>
      <c r="J5" s="109"/>
      <c r="K5" s="109"/>
      <c r="L5" s="109"/>
      <c r="M5" s="109"/>
      <c r="N5" s="109"/>
      <c r="O5" s="109"/>
      <c r="P5" s="109"/>
      <c r="Q5" s="109"/>
      <c r="R5" s="109"/>
      <c r="S5" s="109"/>
      <c r="T5" s="109"/>
      <c r="U5" s="109"/>
      <c r="V5" s="109"/>
      <c r="W5" s="109"/>
      <c r="X5" s="109"/>
      <c r="Y5" s="109"/>
      <c r="Z5" s="109"/>
    </row>
    <row r="6" spans="1:26" ht="12.75" customHeight="1" x14ac:dyDescent="0.2">
      <c r="A6" s="109"/>
      <c r="B6" s="296"/>
      <c r="C6" s="288"/>
      <c r="D6" s="116" t="s">
        <v>165</v>
      </c>
      <c r="E6" s="117" t="s">
        <v>166</v>
      </c>
      <c r="F6" s="118">
        <v>0.1</v>
      </c>
      <c r="G6" s="109"/>
      <c r="H6" s="109"/>
      <c r="I6" s="109"/>
      <c r="J6" s="109"/>
      <c r="K6" s="109"/>
      <c r="L6" s="109"/>
      <c r="M6" s="109"/>
      <c r="N6" s="109"/>
      <c r="O6" s="109"/>
      <c r="P6" s="109"/>
      <c r="Q6" s="109"/>
      <c r="R6" s="109"/>
      <c r="S6" s="109"/>
      <c r="T6" s="109"/>
      <c r="U6" s="109"/>
      <c r="V6" s="109"/>
      <c r="W6" s="109"/>
      <c r="X6" s="109"/>
      <c r="Y6" s="109"/>
      <c r="Z6" s="109"/>
    </row>
    <row r="7" spans="1:26" ht="12.75" customHeight="1" x14ac:dyDescent="0.2">
      <c r="A7" s="109"/>
      <c r="B7" s="296"/>
      <c r="C7" s="287" t="s">
        <v>82</v>
      </c>
      <c r="D7" s="116" t="s">
        <v>167</v>
      </c>
      <c r="E7" s="117" t="s">
        <v>168</v>
      </c>
      <c r="F7" s="118">
        <v>0.25</v>
      </c>
      <c r="G7" s="109"/>
      <c r="H7" s="109"/>
      <c r="I7" s="109"/>
      <c r="J7" s="109"/>
      <c r="K7" s="109"/>
      <c r="L7" s="109"/>
      <c r="M7" s="109"/>
      <c r="N7" s="109"/>
      <c r="O7" s="109"/>
      <c r="P7" s="109"/>
      <c r="Q7" s="109"/>
      <c r="R7" s="109"/>
      <c r="S7" s="109"/>
      <c r="T7" s="109"/>
      <c r="U7" s="109"/>
      <c r="V7" s="109"/>
      <c r="W7" s="109"/>
      <c r="X7" s="109"/>
      <c r="Y7" s="109"/>
      <c r="Z7" s="109"/>
    </row>
    <row r="8" spans="1:26" ht="12.75" customHeight="1" x14ac:dyDescent="0.2">
      <c r="A8" s="109"/>
      <c r="B8" s="297"/>
      <c r="C8" s="288"/>
      <c r="D8" s="116" t="s">
        <v>169</v>
      </c>
      <c r="E8" s="117" t="s">
        <v>170</v>
      </c>
      <c r="F8" s="118">
        <v>0.15</v>
      </c>
      <c r="G8" s="109"/>
      <c r="H8" s="109"/>
      <c r="I8" s="109"/>
      <c r="J8" s="109"/>
      <c r="K8" s="109"/>
      <c r="L8" s="109"/>
      <c r="M8" s="109"/>
      <c r="N8" s="109"/>
      <c r="O8" s="109"/>
      <c r="P8" s="109"/>
      <c r="Q8" s="109"/>
      <c r="R8" s="109"/>
      <c r="S8" s="109"/>
      <c r="T8" s="109"/>
      <c r="U8" s="109"/>
      <c r="V8" s="109"/>
      <c r="W8" s="109"/>
      <c r="X8" s="109"/>
      <c r="Y8" s="109"/>
      <c r="Z8" s="109"/>
    </row>
    <row r="9" spans="1:26" ht="12.75" customHeight="1" x14ac:dyDescent="0.2">
      <c r="A9" s="109"/>
      <c r="B9" s="300" t="s">
        <v>171</v>
      </c>
      <c r="C9" s="287" t="s">
        <v>84</v>
      </c>
      <c r="D9" s="116" t="s">
        <v>172</v>
      </c>
      <c r="E9" s="117" t="s">
        <v>173</v>
      </c>
      <c r="F9" s="119" t="s">
        <v>174</v>
      </c>
      <c r="G9" s="109"/>
      <c r="H9" s="109"/>
      <c r="I9" s="109"/>
      <c r="J9" s="109"/>
      <c r="K9" s="109"/>
      <c r="L9" s="109"/>
      <c r="M9" s="109"/>
      <c r="N9" s="109"/>
      <c r="O9" s="109"/>
      <c r="P9" s="109"/>
      <c r="Q9" s="109"/>
      <c r="R9" s="109"/>
      <c r="S9" s="109"/>
      <c r="T9" s="109"/>
      <c r="U9" s="109"/>
      <c r="V9" s="109"/>
      <c r="W9" s="109"/>
      <c r="X9" s="109"/>
      <c r="Y9" s="109"/>
      <c r="Z9" s="109"/>
    </row>
    <row r="10" spans="1:26" ht="12.75" customHeight="1" x14ac:dyDescent="0.2">
      <c r="A10" s="109"/>
      <c r="B10" s="296"/>
      <c r="C10" s="288"/>
      <c r="D10" s="116" t="s">
        <v>175</v>
      </c>
      <c r="E10" s="117" t="s">
        <v>176</v>
      </c>
      <c r="F10" s="119" t="s">
        <v>174</v>
      </c>
      <c r="G10" s="109"/>
      <c r="H10" s="109"/>
      <c r="I10" s="109"/>
      <c r="J10" s="109"/>
      <c r="K10" s="109"/>
      <c r="L10" s="109"/>
      <c r="M10" s="109"/>
      <c r="N10" s="109"/>
      <c r="O10" s="109"/>
      <c r="P10" s="109"/>
      <c r="Q10" s="109"/>
      <c r="R10" s="109"/>
      <c r="S10" s="109"/>
      <c r="T10" s="109"/>
      <c r="U10" s="109"/>
      <c r="V10" s="109"/>
      <c r="W10" s="109"/>
      <c r="X10" s="109"/>
      <c r="Y10" s="109"/>
      <c r="Z10" s="109"/>
    </row>
    <row r="11" spans="1:26" ht="12.75" customHeight="1" x14ac:dyDescent="0.2">
      <c r="A11" s="109"/>
      <c r="B11" s="296"/>
      <c r="C11" s="287" t="s">
        <v>85</v>
      </c>
      <c r="D11" s="116" t="s">
        <v>177</v>
      </c>
      <c r="E11" s="117" t="s">
        <v>178</v>
      </c>
      <c r="F11" s="119" t="s">
        <v>174</v>
      </c>
      <c r="G11" s="109"/>
      <c r="H11" s="109"/>
      <c r="I11" s="109"/>
      <c r="J11" s="109"/>
      <c r="K11" s="109"/>
      <c r="L11" s="109"/>
      <c r="M11" s="109"/>
      <c r="N11" s="109"/>
      <c r="O11" s="109"/>
      <c r="P11" s="109"/>
      <c r="Q11" s="109"/>
      <c r="R11" s="109"/>
      <c r="S11" s="109"/>
      <c r="T11" s="109"/>
      <c r="U11" s="109"/>
      <c r="V11" s="109"/>
      <c r="W11" s="109"/>
      <c r="X11" s="109"/>
      <c r="Y11" s="109"/>
      <c r="Z11" s="109"/>
    </row>
    <row r="12" spans="1:26" ht="12.75" customHeight="1" x14ac:dyDescent="0.2">
      <c r="A12" s="109"/>
      <c r="B12" s="296"/>
      <c r="C12" s="288"/>
      <c r="D12" s="116" t="s">
        <v>179</v>
      </c>
      <c r="E12" s="117" t="s">
        <v>180</v>
      </c>
      <c r="F12" s="119" t="s">
        <v>174</v>
      </c>
      <c r="G12" s="109"/>
      <c r="H12" s="109"/>
      <c r="I12" s="109"/>
      <c r="J12" s="109"/>
      <c r="K12" s="109"/>
      <c r="L12" s="109"/>
      <c r="M12" s="109"/>
      <c r="N12" s="109"/>
      <c r="O12" s="109"/>
      <c r="P12" s="109"/>
      <c r="Q12" s="109"/>
      <c r="R12" s="109"/>
      <c r="S12" s="109"/>
      <c r="T12" s="109"/>
      <c r="U12" s="109"/>
      <c r="V12" s="109"/>
      <c r="W12" s="109"/>
      <c r="X12" s="109"/>
      <c r="Y12" s="109"/>
      <c r="Z12" s="109"/>
    </row>
    <row r="13" spans="1:26" ht="12.75" customHeight="1" x14ac:dyDescent="0.2">
      <c r="A13" s="109"/>
      <c r="B13" s="296"/>
      <c r="C13" s="287" t="s">
        <v>86</v>
      </c>
      <c r="D13" s="116" t="s">
        <v>181</v>
      </c>
      <c r="E13" s="117" t="s">
        <v>182</v>
      </c>
      <c r="F13" s="119" t="s">
        <v>174</v>
      </c>
      <c r="G13" s="109"/>
      <c r="H13" s="109"/>
      <c r="I13" s="109"/>
      <c r="J13" s="109"/>
      <c r="K13" s="109"/>
      <c r="L13" s="109"/>
      <c r="M13" s="109"/>
      <c r="N13" s="109"/>
      <c r="O13" s="109"/>
      <c r="P13" s="109"/>
      <c r="Q13" s="109"/>
      <c r="R13" s="109"/>
      <c r="S13" s="109"/>
      <c r="T13" s="109"/>
      <c r="U13" s="109"/>
      <c r="V13" s="109"/>
      <c r="W13" s="109"/>
      <c r="X13" s="109"/>
      <c r="Y13" s="109"/>
      <c r="Z13" s="109"/>
    </row>
    <row r="14" spans="1:26" ht="12.75" customHeight="1" x14ac:dyDescent="0.2">
      <c r="A14" s="109"/>
      <c r="B14" s="301"/>
      <c r="C14" s="289"/>
      <c r="D14" s="120" t="s">
        <v>183</v>
      </c>
      <c r="E14" s="121" t="s">
        <v>184</v>
      </c>
      <c r="F14" s="122" t="s">
        <v>174</v>
      </c>
      <c r="G14" s="109"/>
      <c r="H14" s="109"/>
      <c r="I14" s="109"/>
      <c r="J14" s="109"/>
      <c r="K14" s="109"/>
      <c r="L14" s="109"/>
      <c r="M14" s="109"/>
      <c r="N14" s="109"/>
      <c r="O14" s="109"/>
      <c r="P14" s="109"/>
      <c r="Q14" s="109"/>
      <c r="R14" s="109"/>
      <c r="S14" s="109"/>
      <c r="T14" s="109"/>
      <c r="U14" s="109"/>
      <c r="V14" s="109"/>
      <c r="W14" s="109"/>
      <c r="X14" s="109"/>
      <c r="Y14" s="109"/>
      <c r="Z14" s="109"/>
    </row>
    <row r="15" spans="1:26" ht="49.5" customHeight="1" x14ac:dyDescent="0.2">
      <c r="A15" s="109"/>
      <c r="B15" s="285" t="s">
        <v>185</v>
      </c>
      <c r="C15" s="181"/>
      <c r="D15" s="181"/>
      <c r="E15" s="181"/>
      <c r="F15" s="286"/>
      <c r="G15" s="109"/>
      <c r="H15" s="109"/>
      <c r="I15" s="109"/>
      <c r="J15" s="109"/>
      <c r="K15" s="109"/>
      <c r="L15" s="109"/>
      <c r="M15" s="109"/>
      <c r="N15" s="109"/>
      <c r="O15" s="109"/>
      <c r="P15" s="109"/>
      <c r="Q15" s="109"/>
      <c r="R15" s="109"/>
      <c r="S15" s="109"/>
      <c r="T15" s="109"/>
      <c r="U15" s="109"/>
      <c r="V15" s="109"/>
      <c r="W15" s="109"/>
      <c r="X15" s="109"/>
      <c r="Y15" s="109"/>
      <c r="Z15" s="109"/>
    </row>
    <row r="16" spans="1:26" ht="27" customHeight="1" x14ac:dyDescent="0.2">
      <c r="A16" s="109"/>
      <c r="B16" s="123"/>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1:26" ht="12.7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1:26" ht="12.7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1:26" ht="12.7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ht="12.7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1:26" ht="12.75" customHeight="1" x14ac:dyDescent="0.2">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26" ht="12.75" customHeight="1" x14ac:dyDescent="0.2">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row>
    <row r="23" spans="1:26" ht="12.75" customHeight="1" x14ac:dyDescent="0.2">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row>
    <row r="24" spans="1:26" ht="12.75" customHeight="1"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ht="12.75" customHeight="1"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1:26" ht="12.75" customHeight="1"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row>
    <row r="27" spans="1:26" ht="12.75" customHeight="1" x14ac:dyDescent="0.2">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row>
    <row r="28" spans="1:26" ht="12.75" customHeight="1"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spans="1:26" ht="12.75" customHeight="1"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spans="1:26" ht="12.75" customHeight="1"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spans="1:26" ht="12.75" customHeight="1" x14ac:dyDescent="0.2">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row>
    <row r="32" spans="1:26" ht="12.75" customHeight="1" x14ac:dyDescent="0.2">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1:26" ht="12.75" customHeight="1" x14ac:dyDescent="0.2">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ht="12.75"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row>
    <row r="35" spans="1:26" ht="12.75" customHeight="1"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2.7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ht="12.75" customHeight="1" x14ac:dyDescent="0.2">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row>
    <row r="38" spans="1:26" ht="12.75" customHeight="1" x14ac:dyDescent="0.2">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row>
    <row r="39" spans="1:26" ht="12.75" customHeight="1" x14ac:dyDescent="0.2">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spans="1:26" ht="12.75" customHeight="1" x14ac:dyDescent="0.2">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row>
    <row r="41" spans="1:26" ht="12.75" customHeight="1"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row>
    <row r="42" spans="1:26" ht="12.75" customHeight="1" x14ac:dyDescent="0.2">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row>
    <row r="43" spans="1:26" ht="12.75" customHeight="1" x14ac:dyDescent="0.2">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row>
    <row r="44" spans="1:26" ht="12.75" customHeight="1" x14ac:dyDescent="0.2">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spans="1:26" ht="12.75" customHeight="1" x14ac:dyDescent="0.2">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row>
    <row r="46" spans="1:26" ht="12.75" customHeight="1" x14ac:dyDescent="0.2">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6" ht="12.75" customHeight="1" x14ac:dyDescent="0.2">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1:26" ht="12.75" customHeight="1" x14ac:dyDescent="0.2">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spans="1:26" ht="12.75" customHeight="1" x14ac:dyDescent="0.2">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spans="1:26" ht="12.75" customHeight="1" x14ac:dyDescent="0.2">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2.75" customHeight="1"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spans="1:26" ht="12.75" customHeight="1" x14ac:dyDescent="0.2">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spans="1:26" ht="12.75" customHeight="1" x14ac:dyDescent="0.2">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spans="1:26" ht="12.75" customHeight="1" x14ac:dyDescent="0.2">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spans="1:26" ht="12.75" customHeight="1" x14ac:dyDescent="0.2">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spans="1:26" ht="12.75" customHeight="1" x14ac:dyDescent="0.2">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row>
    <row r="57" spans="1:26" ht="12.75" customHeight="1" x14ac:dyDescent="0.2">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spans="1:26" ht="12.75" customHeight="1" x14ac:dyDescent="0.2">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row>
    <row r="59" spans="1:26" ht="12.75" customHeight="1" x14ac:dyDescent="0.2">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row>
    <row r="60" spans="1:26" ht="12.75" customHeight="1" x14ac:dyDescent="0.2">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ht="12.75" customHeight="1" x14ac:dyDescent="0.2">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row>
    <row r="62" spans="1:26" ht="12.75" customHeight="1" x14ac:dyDescent="0.2">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row>
    <row r="63" spans="1:26" ht="12.75" customHeight="1" x14ac:dyDescent="0.2">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row>
    <row r="64" spans="1:26" ht="12.75" customHeight="1" x14ac:dyDescent="0.2">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row>
    <row r="65" spans="1:26" ht="12.75" customHeight="1" x14ac:dyDescent="0.2">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row>
    <row r="66" spans="1:26" ht="12.75" customHeight="1" x14ac:dyDescent="0.2">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row>
    <row r="67" spans="1:26" ht="12.75" customHeight="1" x14ac:dyDescent="0.2">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row>
    <row r="68" spans="1:26" ht="12.75" customHeight="1" x14ac:dyDescent="0.2">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row>
    <row r="69" spans="1:26" ht="12.75" customHeight="1" x14ac:dyDescent="0.2">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row>
    <row r="70" spans="1:26" ht="12.75" customHeight="1" x14ac:dyDescent="0.2">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row>
    <row r="71" spans="1:26" ht="12.75" customHeight="1" x14ac:dyDescent="0.2">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row>
    <row r="72" spans="1:26" ht="12.75" customHeight="1" x14ac:dyDescent="0.2">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row>
    <row r="73" spans="1:26" ht="12.75" customHeight="1" x14ac:dyDescent="0.2">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26" ht="12.75" customHeight="1" x14ac:dyDescent="0.2">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row>
    <row r="75" spans="1:26" ht="12.75" customHeight="1" x14ac:dyDescent="0.2">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row>
    <row r="76" spans="1:26" ht="12.75" customHeight="1" x14ac:dyDescent="0.2">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row>
    <row r="77" spans="1:26" ht="12.75" customHeight="1" x14ac:dyDescent="0.2">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row>
    <row r="78" spans="1:26" ht="12.75" customHeight="1" x14ac:dyDescent="0.2">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row>
    <row r="79" spans="1:26" ht="12.75" customHeight="1"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row>
    <row r="80" spans="1:26" ht="12.75" customHeight="1" x14ac:dyDescent="0.2">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row>
    <row r="81" spans="1:26" ht="12.75" customHeight="1" x14ac:dyDescent="0.2">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row>
    <row r="82" spans="1:26" ht="12.75" customHeight="1" x14ac:dyDescent="0.2">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row>
    <row r="83" spans="1:26" ht="12.75" customHeight="1" x14ac:dyDescent="0.2">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row>
    <row r="84" spans="1:26" ht="12.75" customHeight="1" x14ac:dyDescent="0.2">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row>
    <row r="85" spans="1:26" ht="12.75" customHeight="1" x14ac:dyDescent="0.2">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row>
    <row r="86" spans="1:26" ht="12.75" customHeight="1" x14ac:dyDescent="0.2">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row>
    <row r="87" spans="1:26" ht="12.75" customHeight="1" x14ac:dyDescent="0.2">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row>
    <row r="88" spans="1:26" ht="12.75" customHeight="1" x14ac:dyDescent="0.2">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row>
    <row r="89" spans="1:26" ht="12.75" customHeight="1" x14ac:dyDescent="0.2">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row>
    <row r="90" spans="1:26" ht="12.75" customHeight="1" x14ac:dyDescent="0.2">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row>
    <row r="91" spans="1:26" ht="12.75" customHeight="1" x14ac:dyDescent="0.2">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row>
    <row r="92" spans="1:26" ht="12.75" customHeight="1" x14ac:dyDescent="0.2">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row>
    <row r="93" spans="1:26" ht="12.75" customHeight="1" x14ac:dyDescent="0.2">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row>
    <row r="94" spans="1:26" ht="12.75" customHeight="1" x14ac:dyDescent="0.2">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row>
    <row r="95" spans="1:26" ht="12.75" customHeight="1" x14ac:dyDescent="0.2">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row>
    <row r="96" spans="1:26" ht="12.75" customHeight="1" x14ac:dyDescent="0.2">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x14ac:dyDescent="0.2">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row>
    <row r="98" spans="1:26" ht="12.75" customHeight="1" x14ac:dyDescent="0.2">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row>
    <row r="99" spans="1:26" ht="12.75" customHeight="1" x14ac:dyDescent="0.2">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row>
    <row r="100" spans="1:26" ht="12.75" customHeight="1" x14ac:dyDescent="0.2">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row>
    <row r="101" spans="1:26" ht="12.75" customHeight="1" x14ac:dyDescent="0.2">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row>
    <row r="102" spans="1:26" ht="12.75" customHeight="1" x14ac:dyDescent="0.2">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row>
    <row r="103" spans="1:26" ht="12.75" customHeight="1" x14ac:dyDescent="0.2">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row>
    <row r="104" spans="1:26" ht="12.75" customHeight="1" x14ac:dyDescent="0.2">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row>
    <row r="105" spans="1:26" ht="12.75" customHeight="1" x14ac:dyDescent="0.2">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spans="1:26" ht="12.75" customHeight="1" x14ac:dyDescent="0.2">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spans="1:26" ht="12.75" customHeight="1" x14ac:dyDescent="0.2">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spans="1:26" ht="12.75" customHeight="1" x14ac:dyDescent="0.2">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spans="1:26" ht="12.75" customHeight="1" x14ac:dyDescent="0.2">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spans="1:26" ht="12.75" customHeight="1" x14ac:dyDescent="0.2">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spans="1:26" ht="12.75" customHeight="1" x14ac:dyDescent="0.2">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spans="1:26" ht="12.75" customHeight="1" x14ac:dyDescent="0.2">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6" ht="12.75" customHeight="1" x14ac:dyDescent="0.2">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row>
    <row r="114" spans="1:26" ht="12.75" customHeight="1" x14ac:dyDescent="0.2">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spans="1:26" ht="12.75" customHeight="1" x14ac:dyDescent="0.2">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row>
    <row r="116" spans="1:26" ht="12.75" customHeight="1" x14ac:dyDescent="0.2">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row>
    <row r="117" spans="1:26" ht="12.75" customHeight="1" x14ac:dyDescent="0.2">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row>
    <row r="118" spans="1:26" ht="12.75" customHeight="1" x14ac:dyDescent="0.2">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row>
    <row r="119" spans="1:26" ht="12.75" customHeight="1" x14ac:dyDescent="0.2">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row>
    <row r="120" spans="1:26" ht="12.75" customHeight="1" x14ac:dyDescent="0.2">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row>
    <row r="121" spans="1:26" ht="12.75" customHeight="1" x14ac:dyDescent="0.2">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row>
    <row r="122" spans="1:26" ht="12.75" customHeight="1" x14ac:dyDescent="0.2">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row>
    <row r="123" spans="1:26" ht="12.75" customHeight="1" x14ac:dyDescent="0.2">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row>
    <row r="124" spans="1:26" ht="12.75" customHeight="1" x14ac:dyDescent="0.2">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row>
    <row r="125" spans="1:26" ht="12.75" customHeight="1" x14ac:dyDescent="0.2">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row>
    <row r="126" spans="1:26" ht="12.75" customHeight="1" x14ac:dyDescent="0.2">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row>
    <row r="127" spans="1:26" ht="12.75" customHeight="1" x14ac:dyDescent="0.2">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row>
    <row r="128" spans="1:26" ht="12.75" customHeight="1" x14ac:dyDescent="0.2">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row>
    <row r="129" spans="1:26" ht="12.75" customHeight="1" x14ac:dyDescent="0.2">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row>
    <row r="130" spans="1:26" ht="12.75" customHeight="1" x14ac:dyDescent="0.2">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row>
    <row r="131" spans="1:26" ht="12.75" customHeight="1" x14ac:dyDescent="0.2">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row>
    <row r="132" spans="1:26" ht="12.75" customHeight="1" x14ac:dyDescent="0.2">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row>
    <row r="133" spans="1:26" ht="12.75" customHeight="1" x14ac:dyDescent="0.2">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row>
    <row r="134" spans="1:26" ht="12.75" customHeight="1" x14ac:dyDescent="0.2">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row>
    <row r="135" spans="1:26" ht="12.75" customHeight="1" x14ac:dyDescent="0.2">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row>
    <row r="136" spans="1:26" ht="12.75" customHeight="1" x14ac:dyDescent="0.2">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row>
    <row r="137" spans="1:26" ht="12.75" customHeight="1" x14ac:dyDescent="0.2">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row>
    <row r="138" spans="1:26" ht="12.75" customHeight="1" x14ac:dyDescent="0.2">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row>
    <row r="139" spans="1:26" ht="12.75" customHeight="1" x14ac:dyDescent="0.2">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row>
    <row r="140" spans="1:26" ht="12.75" customHeight="1" x14ac:dyDescent="0.2">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row>
    <row r="141" spans="1:26" ht="12.75" customHeight="1" x14ac:dyDescent="0.2">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row>
    <row r="142" spans="1:26" ht="12.75" customHeight="1" x14ac:dyDescent="0.2">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row>
    <row r="143" spans="1:26" ht="12.75" customHeight="1" x14ac:dyDescent="0.2">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row>
    <row r="144" spans="1:26" ht="12.75" customHeight="1" x14ac:dyDescent="0.2">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row>
    <row r="145" spans="1:26" ht="12.75" customHeight="1" x14ac:dyDescent="0.2">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row>
    <row r="146" spans="1:26" ht="12.75" customHeight="1" x14ac:dyDescent="0.2">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row>
    <row r="147" spans="1:26" ht="12.75" customHeight="1" x14ac:dyDescent="0.2">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row>
    <row r="148" spans="1:26" ht="12.75" customHeight="1" x14ac:dyDescent="0.2">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row>
    <row r="149" spans="1:26" ht="12.75" customHeight="1" x14ac:dyDescent="0.2">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row>
    <row r="150" spans="1:26" ht="12.75" customHeight="1" x14ac:dyDescent="0.2">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row>
    <row r="151" spans="1:26" ht="12.75" customHeight="1" x14ac:dyDescent="0.2">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row>
    <row r="152" spans="1:26" ht="12.75" customHeight="1" x14ac:dyDescent="0.2">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row>
    <row r="153" spans="1:26" ht="12.75" customHeight="1" x14ac:dyDescent="0.2">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x14ac:dyDescent="0.2">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row>
    <row r="155" spans="1:26" ht="12.75" customHeight="1" x14ac:dyDescent="0.2">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row>
    <row r="156" spans="1:26" ht="12.75" customHeight="1" x14ac:dyDescent="0.2">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row>
    <row r="157" spans="1:26" ht="12.75" customHeight="1" x14ac:dyDescent="0.2">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row>
    <row r="158" spans="1:26" ht="12.75" customHeight="1" x14ac:dyDescent="0.2">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row>
    <row r="159" spans="1:26" ht="12.75" customHeight="1" x14ac:dyDescent="0.2">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row>
    <row r="160" spans="1:26" ht="12.75" customHeight="1" x14ac:dyDescent="0.2">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row>
    <row r="161" spans="1:26" ht="12.75" customHeight="1" x14ac:dyDescent="0.2">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row>
    <row r="162" spans="1:26" ht="12.75" customHeight="1" x14ac:dyDescent="0.2">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row>
    <row r="163" spans="1:26" ht="12.75" customHeight="1" x14ac:dyDescent="0.2">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spans="1:26" ht="12.75" customHeight="1" x14ac:dyDescent="0.2">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spans="1:26" ht="12.75" customHeight="1" x14ac:dyDescent="0.2">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row>
    <row r="166" spans="1:26" ht="12.75" customHeight="1" x14ac:dyDescent="0.2">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row>
    <row r="167" spans="1:26" ht="12.75" customHeight="1" x14ac:dyDescent="0.2">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ht="12.75" customHeight="1" x14ac:dyDescent="0.2">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ht="12.75" customHeight="1" x14ac:dyDescent="0.2">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row>
    <row r="170" spans="1:26" ht="12.75" customHeight="1" x14ac:dyDescent="0.2">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row>
    <row r="171" spans="1:26" ht="12.75" customHeight="1" x14ac:dyDescent="0.2">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row>
    <row r="172" spans="1:26" ht="12.75" customHeight="1" x14ac:dyDescent="0.2">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row>
    <row r="173" spans="1:26" ht="12.75" customHeight="1" x14ac:dyDescent="0.2">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row>
    <row r="174" spans="1:26" ht="12.75" customHeight="1" x14ac:dyDescent="0.2">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row>
    <row r="175" spans="1:26" ht="12.75" customHeight="1" x14ac:dyDescent="0.2">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row>
    <row r="176" spans="1:26" ht="12.75" customHeight="1" x14ac:dyDescent="0.2">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row>
    <row r="177" spans="1:26" ht="12.75" customHeight="1" x14ac:dyDescent="0.2">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row>
    <row r="178" spans="1:26" ht="12.75" customHeight="1" x14ac:dyDescent="0.2">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row>
    <row r="179" spans="1:26" ht="12.75" customHeight="1" x14ac:dyDescent="0.2">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row>
    <row r="180" spans="1:26" ht="12.75" customHeight="1" x14ac:dyDescent="0.2">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row>
    <row r="181" spans="1:26" ht="12.75" customHeight="1" x14ac:dyDescent="0.2">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row>
    <row r="182" spans="1:26" ht="12.75" customHeight="1" x14ac:dyDescent="0.2">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row>
    <row r="183" spans="1:26" ht="12.75" customHeight="1" x14ac:dyDescent="0.2">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row>
    <row r="184" spans="1:26" ht="12.75" customHeight="1" x14ac:dyDescent="0.2">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row>
    <row r="185" spans="1:26" ht="12.75" customHeight="1" x14ac:dyDescent="0.2">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row>
    <row r="186" spans="1:26" ht="12.75" customHeight="1" x14ac:dyDescent="0.2">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row>
    <row r="187" spans="1:26" ht="12.75" customHeight="1" x14ac:dyDescent="0.2">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row>
    <row r="188" spans="1:26" ht="12.75" customHeight="1" x14ac:dyDescent="0.2">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row>
    <row r="189" spans="1:26" ht="12.75" customHeight="1" x14ac:dyDescent="0.2">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row>
    <row r="190" spans="1:26" ht="12.75" customHeight="1" x14ac:dyDescent="0.2">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row>
    <row r="191" spans="1:26" ht="12.75" customHeight="1" x14ac:dyDescent="0.2">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row>
    <row r="192" spans="1:26" ht="12.75" customHeight="1" x14ac:dyDescent="0.2">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row>
    <row r="193" spans="1:26" ht="12.75" customHeight="1" x14ac:dyDescent="0.2">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row>
    <row r="194" spans="1:26" ht="12.75" customHeight="1" x14ac:dyDescent="0.2">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row>
    <row r="195" spans="1:26" ht="12.75" customHeight="1" x14ac:dyDescent="0.2">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row>
    <row r="196" spans="1:26" ht="12.75" customHeight="1" x14ac:dyDescent="0.2">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row>
    <row r="197" spans="1:26" ht="12.75" customHeight="1" x14ac:dyDescent="0.2">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row>
    <row r="198" spans="1:26" ht="12.75" customHeight="1" x14ac:dyDescent="0.2">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row>
    <row r="199" spans="1:26" ht="12.75" customHeight="1" x14ac:dyDescent="0.2">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row>
    <row r="200" spans="1:26" ht="12.75" customHeight="1" x14ac:dyDescent="0.2">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row>
    <row r="201" spans="1:26" ht="12.75" customHeight="1" x14ac:dyDescent="0.2">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row>
    <row r="202" spans="1:26" ht="12.75" customHeight="1" x14ac:dyDescent="0.2">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row>
    <row r="203" spans="1:26" ht="12.75" customHeight="1" x14ac:dyDescent="0.2">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row>
    <row r="204" spans="1:26" ht="12.75" customHeight="1" x14ac:dyDescent="0.2">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row>
    <row r="205" spans="1:26" ht="12.75" customHeight="1" x14ac:dyDescent="0.2">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row>
    <row r="206" spans="1:26" ht="12.75" customHeight="1" x14ac:dyDescent="0.2">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row>
    <row r="207" spans="1:26" ht="12.75" customHeight="1" x14ac:dyDescent="0.2">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row>
    <row r="208" spans="1:26" ht="12.75" customHeight="1" x14ac:dyDescent="0.2">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row>
    <row r="209" spans="1:26" ht="12.75" customHeight="1" x14ac:dyDescent="0.2">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row>
    <row r="210" spans="1:26" ht="12.75" customHeight="1" x14ac:dyDescent="0.2">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row>
    <row r="211" spans="1:26" ht="12.75" customHeight="1" x14ac:dyDescent="0.2">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row>
    <row r="212" spans="1:26" ht="12.75" customHeight="1" x14ac:dyDescent="0.2">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row>
    <row r="213" spans="1:26" ht="12.75" customHeight="1" x14ac:dyDescent="0.2">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row>
    <row r="214" spans="1:26" ht="12.75" customHeight="1" x14ac:dyDescent="0.2">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row>
    <row r="215" spans="1:26" ht="12.75" customHeight="1" x14ac:dyDescent="0.2">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row>
    <row r="216" spans="1:26" ht="12.75" customHeight="1" x14ac:dyDescent="0.2">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row>
    <row r="217" spans="1:26" ht="12.75" customHeight="1" x14ac:dyDescent="0.2">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row>
    <row r="218" spans="1:26" ht="12.75" customHeight="1" x14ac:dyDescent="0.2">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row>
    <row r="219" spans="1:26" ht="12.75" customHeight="1" x14ac:dyDescent="0.2">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row>
    <row r="220" spans="1:26" ht="12.75" customHeight="1" x14ac:dyDescent="0.2">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row>
    <row r="221" spans="1:26" ht="12.75" customHeight="1" x14ac:dyDescent="0.2">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row>
    <row r="222" spans="1:26" ht="12.75" customHeight="1" x14ac:dyDescent="0.2">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row>
    <row r="223" spans="1:26" ht="12.75" customHeight="1" x14ac:dyDescent="0.2">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row>
    <row r="224" spans="1:26" ht="12.75" customHeight="1" x14ac:dyDescent="0.2">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spans="1:26" ht="12.75" customHeight="1" x14ac:dyDescent="0.2">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row>
    <row r="226" spans="1:26" ht="12.75" customHeight="1" x14ac:dyDescent="0.2">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row>
    <row r="227" spans="1:26" ht="12.75" customHeight="1" x14ac:dyDescent="0.2">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row>
    <row r="228" spans="1:26" ht="12.75" customHeight="1" x14ac:dyDescent="0.2">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row>
    <row r="229" spans="1:26" ht="12.75" customHeight="1" x14ac:dyDescent="0.2">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row>
    <row r="230" spans="1:26" ht="12.75" customHeight="1" x14ac:dyDescent="0.2">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row>
    <row r="231" spans="1:26" ht="12.75" customHeight="1" x14ac:dyDescent="0.2">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row>
    <row r="232" spans="1:26" ht="12.75" customHeight="1" x14ac:dyDescent="0.2">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row>
    <row r="233" spans="1:26" ht="12.75" customHeight="1" x14ac:dyDescent="0.2">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row>
    <row r="234" spans="1:26" ht="12.75" customHeight="1" x14ac:dyDescent="0.2">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row>
    <row r="235" spans="1:26" ht="12.75" customHeight="1" x14ac:dyDescent="0.2">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row>
    <row r="236" spans="1:26" ht="12.75" customHeight="1" x14ac:dyDescent="0.2">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x14ac:dyDescent="0.2">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row>
    <row r="238" spans="1:26" ht="12.75" customHeight="1" x14ac:dyDescent="0.2">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row>
    <row r="239" spans="1:26" ht="12.75" customHeight="1" x14ac:dyDescent="0.2">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row>
    <row r="240" spans="1:26" ht="12.75" customHeight="1" x14ac:dyDescent="0.2">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row>
    <row r="241" spans="1:26" ht="12.75" customHeight="1" x14ac:dyDescent="0.2">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row>
    <row r="242" spans="1:26" ht="12.75" customHeight="1" x14ac:dyDescent="0.2">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row>
    <row r="243" spans="1:26" ht="12.75" customHeight="1" x14ac:dyDescent="0.2">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row>
    <row r="244" spans="1:26" ht="12.75" customHeight="1" x14ac:dyDescent="0.2">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row>
    <row r="245" spans="1:26" ht="12.75" customHeight="1" x14ac:dyDescent="0.2">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row>
    <row r="246" spans="1:26" ht="12.75" customHeight="1" x14ac:dyDescent="0.2">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row>
    <row r="247" spans="1:26" ht="12.75" customHeight="1" x14ac:dyDescent="0.2">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row>
    <row r="248" spans="1:26" ht="12.75" customHeight="1" x14ac:dyDescent="0.2">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row>
    <row r="249" spans="1:26" ht="12.75" customHeight="1" x14ac:dyDescent="0.2">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row>
    <row r="250" spans="1:26" ht="12.75" customHeight="1" x14ac:dyDescent="0.2">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row>
    <row r="251" spans="1:26" ht="12.75" customHeight="1" x14ac:dyDescent="0.2">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row>
    <row r="252" spans="1:26" ht="12.75" customHeight="1" x14ac:dyDescent="0.2">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row>
    <row r="253" spans="1:26" ht="12.75" customHeight="1" x14ac:dyDescent="0.2">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row>
    <row r="254" spans="1:26" ht="12.75" customHeight="1" x14ac:dyDescent="0.2">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row>
    <row r="255" spans="1:26" ht="12.75" customHeight="1" x14ac:dyDescent="0.2">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row>
    <row r="256" spans="1:26" ht="12.75" customHeight="1" x14ac:dyDescent="0.2">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row>
    <row r="257" spans="1:26" ht="12.75" customHeight="1" x14ac:dyDescent="0.2">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row>
    <row r="258" spans="1:26" ht="12.75" customHeight="1" x14ac:dyDescent="0.2">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row>
    <row r="259" spans="1:26" ht="12.75" customHeight="1" x14ac:dyDescent="0.2">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row>
    <row r="260" spans="1:26" ht="12.75" customHeight="1" x14ac:dyDescent="0.2">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row>
    <row r="261" spans="1:26" ht="12.75" customHeight="1" x14ac:dyDescent="0.2">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row>
    <row r="262" spans="1:26" ht="12.75" customHeight="1" x14ac:dyDescent="0.2">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row>
    <row r="263" spans="1:26" ht="12.75" customHeight="1" x14ac:dyDescent="0.2">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row>
    <row r="264" spans="1:26" ht="12.75" customHeight="1" x14ac:dyDescent="0.2">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row>
    <row r="265" spans="1:26" ht="12.75" customHeight="1" x14ac:dyDescent="0.2">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row>
    <row r="266" spans="1:26" ht="12.75" customHeight="1" x14ac:dyDescent="0.2">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row>
    <row r="267" spans="1:26" ht="12.75" customHeight="1" x14ac:dyDescent="0.2">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row>
    <row r="268" spans="1:26" ht="12.75" customHeight="1" x14ac:dyDescent="0.2">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row>
    <row r="269" spans="1:26" ht="12.75" customHeight="1" x14ac:dyDescent="0.2">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row>
    <row r="270" spans="1:26" ht="12.75" customHeight="1" x14ac:dyDescent="0.2">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row>
    <row r="271" spans="1:26" ht="12.75" customHeight="1" x14ac:dyDescent="0.2">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row>
    <row r="272" spans="1:26" ht="12.75" customHeight="1" x14ac:dyDescent="0.2">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row>
    <row r="273" spans="1:26" ht="12.75" customHeight="1" x14ac:dyDescent="0.2">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row>
    <row r="274" spans="1:26" ht="12.75" customHeight="1" x14ac:dyDescent="0.2">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row>
    <row r="275" spans="1:26" ht="12.75" customHeight="1" x14ac:dyDescent="0.2">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row>
    <row r="276" spans="1:26" ht="12.75" customHeight="1" x14ac:dyDescent="0.2">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row>
    <row r="277" spans="1:26" ht="12.75" customHeight="1" x14ac:dyDescent="0.2">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row>
    <row r="278" spans="1:26" ht="12.75" customHeight="1" x14ac:dyDescent="0.2">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row>
    <row r="279" spans="1:26" ht="12.75" customHeight="1" x14ac:dyDescent="0.2">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row>
    <row r="280" spans="1:26" ht="12.75" customHeight="1" x14ac:dyDescent="0.2">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row>
    <row r="281" spans="1:26" ht="12.75" customHeight="1" x14ac:dyDescent="0.2">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row>
    <row r="282" spans="1:26" ht="12.75" customHeight="1" x14ac:dyDescent="0.2">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row>
    <row r="283" spans="1:26" ht="12.75" customHeight="1" x14ac:dyDescent="0.2">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row>
    <row r="284" spans="1:26" ht="12.75" customHeight="1" x14ac:dyDescent="0.2">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row>
    <row r="285" spans="1:26" ht="12.75" customHeight="1" x14ac:dyDescent="0.2">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row>
    <row r="286" spans="1:26" ht="12.75" customHeight="1" x14ac:dyDescent="0.2">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row>
    <row r="287" spans="1:26" ht="12.75" customHeight="1" x14ac:dyDescent="0.2">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row>
    <row r="288" spans="1:26" ht="12.75" customHeight="1" x14ac:dyDescent="0.2">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row>
    <row r="289" spans="1:26" ht="12.75" customHeight="1" x14ac:dyDescent="0.2">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row>
    <row r="290" spans="1:26" ht="12.75" customHeight="1" x14ac:dyDescent="0.2">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row>
    <row r="291" spans="1:26" ht="12.75" customHeight="1" x14ac:dyDescent="0.2">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row>
    <row r="292" spans="1:26" ht="12.75" customHeight="1" x14ac:dyDescent="0.2">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row>
    <row r="293" spans="1:26" ht="12.75" customHeight="1" x14ac:dyDescent="0.2">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row>
    <row r="294" spans="1:26" ht="12.75" customHeight="1" x14ac:dyDescent="0.2">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row>
    <row r="295" spans="1:26" ht="12.75" customHeight="1" x14ac:dyDescent="0.2">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row>
    <row r="296" spans="1:26" ht="12.75" customHeight="1" x14ac:dyDescent="0.2">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row>
    <row r="297" spans="1:26" ht="12.75" customHeight="1" x14ac:dyDescent="0.2">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row>
    <row r="298" spans="1:26" ht="12.75" customHeight="1" x14ac:dyDescent="0.2">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row>
    <row r="299" spans="1:26" ht="12.75" customHeight="1" x14ac:dyDescent="0.2">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row>
    <row r="300" spans="1:26" ht="12.75" customHeight="1" x14ac:dyDescent="0.2">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row>
    <row r="301" spans="1:26" ht="12.75" customHeight="1" x14ac:dyDescent="0.2">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row>
    <row r="302" spans="1:26" ht="12.75" customHeight="1" x14ac:dyDescent="0.2">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row>
    <row r="303" spans="1:26" ht="12.75" customHeight="1" x14ac:dyDescent="0.2">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row>
    <row r="304" spans="1:26" ht="12.75" customHeight="1" x14ac:dyDescent="0.2">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row>
    <row r="305" spans="1:26" ht="12.75" customHeight="1" x14ac:dyDescent="0.2">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row>
    <row r="306" spans="1:26" ht="12.75" customHeight="1" x14ac:dyDescent="0.2">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row>
    <row r="307" spans="1:26" ht="12.75" customHeight="1" x14ac:dyDescent="0.2">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row>
    <row r="308" spans="1:26" ht="12.75" customHeight="1" x14ac:dyDescent="0.2">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row>
    <row r="309" spans="1:26" ht="12.75" customHeight="1" x14ac:dyDescent="0.2">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row>
    <row r="310" spans="1:26" ht="12.75" customHeight="1" x14ac:dyDescent="0.2">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row>
    <row r="311" spans="1:26" ht="12.75" customHeight="1" x14ac:dyDescent="0.2">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row>
    <row r="312" spans="1:26" ht="12.75" customHeight="1" x14ac:dyDescent="0.2">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row>
    <row r="313" spans="1:26" ht="12.75" customHeight="1" x14ac:dyDescent="0.2">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row>
    <row r="314" spans="1:26" ht="12.75" customHeight="1" x14ac:dyDescent="0.2">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row>
    <row r="315" spans="1:26" ht="12.75" customHeight="1" x14ac:dyDescent="0.2">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row>
    <row r="316" spans="1:26" ht="12.75" customHeight="1" x14ac:dyDescent="0.2">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row>
    <row r="317" spans="1:26" ht="12.75" customHeight="1" x14ac:dyDescent="0.2">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row>
    <row r="318" spans="1:26" ht="12.75" customHeight="1" x14ac:dyDescent="0.2">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row>
    <row r="319" spans="1:26" ht="12.75" customHeight="1" x14ac:dyDescent="0.2">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row>
    <row r="320" spans="1:26" ht="12.75" customHeight="1" x14ac:dyDescent="0.2">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row>
    <row r="321" spans="1:26" ht="12.75" customHeight="1" x14ac:dyDescent="0.2">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row>
    <row r="322" spans="1:26" ht="12.75" customHeight="1" x14ac:dyDescent="0.2">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row>
    <row r="323" spans="1:26" ht="12.75" customHeight="1" x14ac:dyDescent="0.2">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row>
    <row r="324" spans="1:26" ht="12.75" customHeight="1" x14ac:dyDescent="0.2">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row>
    <row r="325" spans="1:26" ht="12.75" customHeight="1" x14ac:dyDescent="0.2">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row>
    <row r="326" spans="1:26" ht="12.75" customHeight="1" x14ac:dyDescent="0.2">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row>
    <row r="327" spans="1:26" ht="12.75" customHeight="1" x14ac:dyDescent="0.2">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row>
    <row r="328" spans="1:26" ht="12.75" customHeight="1" x14ac:dyDescent="0.2">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row>
    <row r="329" spans="1:26" ht="12.75" customHeight="1" x14ac:dyDescent="0.2">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row>
    <row r="330" spans="1:26" ht="12.75" customHeight="1" x14ac:dyDescent="0.2">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row>
    <row r="331" spans="1:26" ht="12.75" customHeight="1" x14ac:dyDescent="0.2">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row>
    <row r="332" spans="1:26" ht="12.75" customHeight="1" x14ac:dyDescent="0.2">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row>
    <row r="333" spans="1:26" ht="12.75" customHeight="1" x14ac:dyDescent="0.2">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row>
    <row r="334" spans="1:26" ht="12.75" customHeight="1" x14ac:dyDescent="0.2">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row>
    <row r="335" spans="1:26" ht="12.75" customHeight="1" x14ac:dyDescent="0.2">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row>
    <row r="336" spans="1:26" ht="12.75" customHeight="1" x14ac:dyDescent="0.2">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row>
    <row r="337" spans="1:26" ht="12.75" customHeight="1" x14ac:dyDescent="0.2">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row>
    <row r="338" spans="1:26" ht="12.75" customHeight="1" x14ac:dyDescent="0.2">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row>
    <row r="339" spans="1:26" ht="12.75" customHeight="1" x14ac:dyDescent="0.2">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row>
    <row r="340" spans="1:26" ht="12.75" customHeight="1" x14ac:dyDescent="0.2">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row>
    <row r="341" spans="1:26" ht="12.75" customHeight="1" x14ac:dyDescent="0.2">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row>
    <row r="342" spans="1:26" ht="12.75" customHeight="1" x14ac:dyDescent="0.2">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row>
    <row r="343" spans="1:26" ht="12.75" customHeight="1" x14ac:dyDescent="0.2">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row>
    <row r="344" spans="1:26" ht="12.75" customHeight="1" x14ac:dyDescent="0.2">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row>
    <row r="345" spans="1:26" ht="12.75" customHeight="1" x14ac:dyDescent="0.2">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row>
    <row r="346" spans="1:26" ht="12.75" customHeight="1" x14ac:dyDescent="0.2">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row>
    <row r="347" spans="1:26" ht="12.75" customHeight="1" x14ac:dyDescent="0.2">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row>
    <row r="348" spans="1:26" ht="12.75" customHeight="1" x14ac:dyDescent="0.2">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row>
    <row r="349" spans="1:26" ht="12.75" customHeight="1" x14ac:dyDescent="0.2">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row>
    <row r="350" spans="1:26" ht="12.75" customHeight="1" x14ac:dyDescent="0.2">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row>
    <row r="351" spans="1:26" ht="12.75" customHeight="1" x14ac:dyDescent="0.2">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row>
    <row r="352" spans="1:26" ht="12.75" customHeight="1" x14ac:dyDescent="0.2">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row>
    <row r="353" spans="1:26" ht="12.75" customHeight="1" x14ac:dyDescent="0.2">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row>
    <row r="354" spans="1:26" ht="12.75" customHeight="1" x14ac:dyDescent="0.2">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row>
    <row r="355" spans="1:26" ht="12.75" customHeight="1" x14ac:dyDescent="0.2">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row>
    <row r="356" spans="1:26" ht="12.75" customHeight="1" x14ac:dyDescent="0.2">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row>
    <row r="357" spans="1:26" ht="12.75" customHeight="1" x14ac:dyDescent="0.2">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row>
    <row r="358" spans="1:26" ht="12.75" customHeight="1" x14ac:dyDescent="0.2">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1:26" ht="12.75" customHeight="1" x14ac:dyDescent="0.2">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row>
    <row r="360" spans="1:26" ht="12.75" customHeight="1" x14ac:dyDescent="0.2">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row>
    <row r="361" spans="1:26" ht="12.75" customHeight="1" x14ac:dyDescent="0.2">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row>
    <row r="362" spans="1:26" ht="12.75" customHeight="1" x14ac:dyDescent="0.2">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row>
    <row r="363" spans="1:26" ht="12.75" customHeight="1" x14ac:dyDescent="0.2">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row>
    <row r="364" spans="1:26" ht="12.75" customHeight="1" x14ac:dyDescent="0.2">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row>
    <row r="365" spans="1:26" ht="12.75" customHeight="1" x14ac:dyDescent="0.2">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row>
    <row r="366" spans="1:26" ht="12.75" customHeight="1" x14ac:dyDescent="0.2">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row>
    <row r="367" spans="1:26" ht="12.75" customHeight="1" x14ac:dyDescent="0.2">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row>
    <row r="368" spans="1:26" ht="12.75" customHeight="1" x14ac:dyDescent="0.2">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row>
    <row r="369" spans="1:26" ht="12.75" customHeight="1" x14ac:dyDescent="0.2">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row>
    <row r="370" spans="1:26" ht="12.75" customHeight="1" x14ac:dyDescent="0.2">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row>
    <row r="371" spans="1:26" ht="12.75" customHeight="1" x14ac:dyDescent="0.2">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row>
    <row r="372" spans="1:26" ht="12.75" customHeight="1" x14ac:dyDescent="0.2">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row>
    <row r="373" spans="1:26" ht="12.75" customHeight="1" x14ac:dyDescent="0.2">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row>
    <row r="374" spans="1:26" ht="12.75" customHeight="1" x14ac:dyDescent="0.2">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row>
    <row r="375" spans="1:26" ht="12.75" customHeight="1" x14ac:dyDescent="0.2">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row>
    <row r="376" spans="1:26" ht="12.75" customHeight="1" x14ac:dyDescent="0.2">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row>
    <row r="377" spans="1:26" ht="12.75" customHeight="1" x14ac:dyDescent="0.2">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row>
    <row r="378" spans="1:26" ht="12.75" customHeight="1" x14ac:dyDescent="0.2">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row>
    <row r="379" spans="1:26" ht="12.75" customHeight="1" x14ac:dyDescent="0.2">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row>
    <row r="380" spans="1:26" ht="12.75" customHeight="1" x14ac:dyDescent="0.2">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row>
    <row r="381" spans="1:26" ht="12.75" customHeight="1" x14ac:dyDescent="0.2">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row>
    <row r="382" spans="1:26" ht="12.75" customHeight="1" x14ac:dyDescent="0.2">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row>
    <row r="383" spans="1:26" ht="12.75" customHeight="1" x14ac:dyDescent="0.2">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row>
    <row r="384" spans="1:26" ht="12.75" customHeight="1" x14ac:dyDescent="0.2">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row>
    <row r="385" spans="1:26" ht="12.75" customHeight="1" x14ac:dyDescent="0.2">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row>
    <row r="386" spans="1:26" ht="12.75" customHeight="1" x14ac:dyDescent="0.2">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row>
    <row r="387" spans="1:26" ht="12.75" customHeight="1" x14ac:dyDescent="0.2">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row>
    <row r="388" spans="1:26" ht="12.75" customHeight="1" x14ac:dyDescent="0.2">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row>
    <row r="389" spans="1:26" ht="12.75" customHeight="1" x14ac:dyDescent="0.2">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row>
    <row r="390" spans="1:26" ht="12.75" customHeight="1" x14ac:dyDescent="0.2">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row>
    <row r="391" spans="1:26" ht="12.75" customHeight="1" x14ac:dyDescent="0.2">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row>
    <row r="392" spans="1:26" ht="12.75" customHeight="1" x14ac:dyDescent="0.2">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row>
    <row r="393" spans="1:26" ht="12.75" customHeight="1" x14ac:dyDescent="0.2">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row>
    <row r="394" spans="1:26" ht="12.75" customHeight="1" x14ac:dyDescent="0.2">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row>
    <row r="395" spans="1:26" ht="12.75" customHeight="1" x14ac:dyDescent="0.2">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row>
    <row r="396" spans="1:26" ht="12.75" customHeight="1" x14ac:dyDescent="0.2">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row>
    <row r="397" spans="1:26" ht="12.75" customHeight="1" x14ac:dyDescent="0.2">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row>
    <row r="398" spans="1:26" ht="12.75" customHeight="1" x14ac:dyDescent="0.2">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row>
    <row r="399" spans="1:26" ht="12.75" customHeight="1" x14ac:dyDescent="0.2">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row>
    <row r="400" spans="1:26" ht="12.75" customHeight="1" x14ac:dyDescent="0.2">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row>
    <row r="401" spans="1:26" ht="12.75" customHeight="1" x14ac:dyDescent="0.2">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row>
    <row r="402" spans="1:26" ht="12.75" customHeight="1" x14ac:dyDescent="0.2">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row>
    <row r="403" spans="1:26" ht="12.75" customHeight="1" x14ac:dyDescent="0.2">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row>
    <row r="404" spans="1:26" ht="12.75" customHeight="1" x14ac:dyDescent="0.2">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row>
    <row r="405" spans="1:26" ht="12.75" customHeight="1" x14ac:dyDescent="0.2">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row>
    <row r="406" spans="1:26" ht="12.75" customHeight="1" x14ac:dyDescent="0.2">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row>
    <row r="407" spans="1:26" ht="12.75" customHeight="1" x14ac:dyDescent="0.2">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row>
    <row r="408" spans="1:26" ht="12.75" customHeight="1" x14ac:dyDescent="0.2">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row>
    <row r="409" spans="1:26" ht="12.75" customHeight="1" x14ac:dyDescent="0.2">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row>
    <row r="410" spans="1:26" ht="12.75" customHeight="1" x14ac:dyDescent="0.2">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row>
    <row r="411" spans="1:26" ht="12.75" customHeight="1" x14ac:dyDescent="0.2">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row>
    <row r="412" spans="1:26" ht="12.75" customHeight="1" x14ac:dyDescent="0.2">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row>
    <row r="413" spans="1:26" ht="12.75" customHeight="1" x14ac:dyDescent="0.2">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row>
    <row r="414" spans="1:26" ht="12.75" customHeight="1" x14ac:dyDescent="0.2">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row>
    <row r="415" spans="1:26" ht="12.75" customHeight="1" x14ac:dyDescent="0.2">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row>
    <row r="416" spans="1:26" ht="12.75" customHeight="1" x14ac:dyDescent="0.2">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row>
    <row r="417" spans="1:26" ht="12.75" customHeight="1" x14ac:dyDescent="0.2">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row>
    <row r="418" spans="1:26" ht="12.75" customHeight="1" x14ac:dyDescent="0.2">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row>
    <row r="419" spans="1:26" ht="12.75" customHeight="1" x14ac:dyDescent="0.2">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row>
    <row r="420" spans="1:26" ht="12.75" customHeight="1" x14ac:dyDescent="0.2">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row>
    <row r="421" spans="1:26" ht="12.75" customHeight="1" x14ac:dyDescent="0.2">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row>
    <row r="422" spans="1:26" ht="12.75" customHeight="1" x14ac:dyDescent="0.2">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row>
    <row r="423" spans="1:26" ht="12.75" customHeight="1" x14ac:dyDescent="0.2">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row>
    <row r="424" spans="1:26" ht="12.75" customHeight="1" x14ac:dyDescent="0.2">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row>
    <row r="425" spans="1:26" ht="12.75" customHeight="1" x14ac:dyDescent="0.2">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row>
    <row r="426" spans="1:26" ht="12.75" customHeight="1" x14ac:dyDescent="0.2">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row>
    <row r="427" spans="1:26" ht="12.75" customHeight="1" x14ac:dyDescent="0.2">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row>
    <row r="428" spans="1:26" ht="12.75" customHeight="1" x14ac:dyDescent="0.2">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row>
    <row r="429" spans="1:26" ht="12.75" customHeight="1" x14ac:dyDescent="0.2">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row>
    <row r="430" spans="1:26" ht="12.75" customHeight="1" x14ac:dyDescent="0.2">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row>
    <row r="431" spans="1:26" ht="12.75" customHeight="1" x14ac:dyDescent="0.2">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row>
    <row r="432" spans="1:26" ht="12.75" customHeight="1" x14ac:dyDescent="0.2">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row>
    <row r="433" spans="1:26" ht="12.75" customHeight="1" x14ac:dyDescent="0.2">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row>
    <row r="434" spans="1:26" ht="12.75" customHeight="1" x14ac:dyDescent="0.2">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row>
    <row r="435" spans="1:26" ht="12.75" customHeight="1" x14ac:dyDescent="0.2">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row>
    <row r="436" spans="1:26" ht="12.75" customHeight="1" x14ac:dyDescent="0.2">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row>
    <row r="437" spans="1:26" ht="12.75" customHeight="1" x14ac:dyDescent="0.2">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row>
    <row r="438" spans="1:26" ht="12.75" customHeight="1" x14ac:dyDescent="0.2">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row>
    <row r="439" spans="1:26" ht="12.75" customHeight="1" x14ac:dyDescent="0.2">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row>
    <row r="440" spans="1:26" ht="12.75" customHeight="1" x14ac:dyDescent="0.2">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row>
    <row r="441" spans="1:26" ht="12.75" customHeight="1" x14ac:dyDescent="0.2">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row>
    <row r="442" spans="1:26" ht="12.75" customHeight="1" x14ac:dyDescent="0.2">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row>
    <row r="443" spans="1:26" ht="12.75" customHeight="1" x14ac:dyDescent="0.2">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row>
    <row r="444" spans="1:26" ht="12.75" customHeight="1" x14ac:dyDescent="0.2">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spans="1:26" ht="12.75" customHeight="1" x14ac:dyDescent="0.2">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row>
    <row r="446" spans="1:26" ht="12.75" customHeight="1" x14ac:dyDescent="0.2">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row>
    <row r="447" spans="1:26" ht="12.75" customHeight="1" x14ac:dyDescent="0.2">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row>
    <row r="448" spans="1:26" ht="12.75" customHeight="1" x14ac:dyDescent="0.2">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row>
    <row r="449" spans="1:26" ht="12.75" customHeight="1" x14ac:dyDescent="0.2">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row>
    <row r="450" spans="1:26" ht="12.75" customHeight="1" x14ac:dyDescent="0.2">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row>
    <row r="451" spans="1:26" ht="12.75" customHeight="1" x14ac:dyDescent="0.2">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row>
    <row r="452" spans="1:26" ht="12.75" customHeight="1" x14ac:dyDescent="0.2">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1:26" ht="12.75" customHeight="1" x14ac:dyDescent="0.2">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row>
    <row r="454" spans="1:26" ht="12.75" customHeight="1" x14ac:dyDescent="0.2">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row>
    <row r="455" spans="1:26" ht="12.75" customHeight="1" x14ac:dyDescent="0.2">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row>
    <row r="456" spans="1:26" ht="12.75" customHeight="1" x14ac:dyDescent="0.2">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row>
    <row r="457" spans="1:26" ht="12.75" customHeight="1" x14ac:dyDescent="0.2">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row>
    <row r="458" spans="1:26" ht="12.75" customHeight="1" x14ac:dyDescent="0.2">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row>
    <row r="459" spans="1:26" ht="12.75" customHeight="1" x14ac:dyDescent="0.2">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row>
    <row r="460" spans="1:26" ht="12.75" customHeight="1" x14ac:dyDescent="0.2">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row>
    <row r="461" spans="1:26" ht="12.75" customHeight="1" x14ac:dyDescent="0.2">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row>
    <row r="462" spans="1:26" ht="12.75" customHeight="1" x14ac:dyDescent="0.2">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row>
    <row r="463" spans="1:26" ht="12.75" customHeight="1" x14ac:dyDescent="0.2">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row>
    <row r="464" spans="1:26" ht="12.75" customHeight="1" x14ac:dyDescent="0.2">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row>
    <row r="465" spans="1:26" ht="12.75" customHeight="1" x14ac:dyDescent="0.2">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row>
    <row r="466" spans="1:26" ht="12.75" customHeight="1" x14ac:dyDescent="0.2">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row>
    <row r="467" spans="1:26" ht="12.75" customHeight="1" x14ac:dyDescent="0.2">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row>
    <row r="468" spans="1:26" ht="12.75" customHeight="1" x14ac:dyDescent="0.2">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row>
    <row r="469" spans="1:26" ht="12.75" customHeight="1" x14ac:dyDescent="0.2">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row>
    <row r="470" spans="1:26" ht="12.75" customHeight="1" x14ac:dyDescent="0.2">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row>
    <row r="471" spans="1:26" ht="12.75" customHeight="1" x14ac:dyDescent="0.2">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row>
    <row r="472" spans="1:26" ht="12.75" customHeight="1" x14ac:dyDescent="0.2">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row>
    <row r="473" spans="1:26" ht="12.75" customHeight="1" x14ac:dyDescent="0.2">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row>
    <row r="474" spans="1:26" ht="12.75" customHeight="1" x14ac:dyDescent="0.2">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row>
    <row r="475" spans="1:26" ht="12.75" customHeight="1" x14ac:dyDescent="0.2">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row>
    <row r="476" spans="1:26" ht="12.75" customHeight="1" x14ac:dyDescent="0.2">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row>
    <row r="477" spans="1:26" ht="12.75" customHeight="1" x14ac:dyDescent="0.2">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row>
    <row r="478" spans="1:26" ht="12.75" customHeight="1" x14ac:dyDescent="0.2">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row>
    <row r="479" spans="1:26" ht="12.75" customHeight="1" x14ac:dyDescent="0.2">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row>
    <row r="480" spans="1:26" ht="12.75" customHeight="1" x14ac:dyDescent="0.2">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row>
    <row r="481" spans="1:26" ht="12.75" customHeight="1" x14ac:dyDescent="0.2">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row>
    <row r="482" spans="1:26" ht="12.75" customHeight="1" x14ac:dyDescent="0.2">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row>
    <row r="483" spans="1:26" ht="12.75" customHeight="1" x14ac:dyDescent="0.2">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row>
    <row r="484" spans="1:26" ht="12.75" customHeight="1" x14ac:dyDescent="0.2">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row>
    <row r="485" spans="1:26" ht="12.75" customHeight="1" x14ac:dyDescent="0.2">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row>
    <row r="486" spans="1:26" ht="12.75" customHeight="1" x14ac:dyDescent="0.2">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row>
    <row r="487" spans="1:26" ht="12.75" customHeight="1" x14ac:dyDescent="0.2">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row>
    <row r="488" spans="1:26" ht="12.75" customHeight="1" x14ac:dyDescent="0.2">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1:26" ht="12.75" customHeight="1" x14ac:dyDescent="0.2">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row>
    <row r="490" spans="1:26" ht="12.75" customHeight="1" x14ac:dyDescent="0.2">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row>
    <row r="491" spans="1:26" ht="12.75" customHeight="1" x14ac:dyDescent="0.2">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row>
    <row r="492" spans="1:26" ht="12.75" customHeight="1" x14ac:dyDescent="0.2">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row>
    <row r="493" spans="1:26" ht="12.75" customHeight="1" x14ac:dyDescent="0.2">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row>
    <row r="494" spans="1:26" ht="12.75" customHeight="1" x14ac:dyDescent="0.2">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row>
    <row r="495" spans="1:26" ht="12.75" customHeight="1" x14ac:dyDescent="0.2">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row>
    <row r="496" spans="1:26" ht="12.75" customHeight="1" x14ac:dyDescent="0.2">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row>
    <row r="497" spans="1:26" ht="12.75" customHeight="1" x14ac:dyDescent="0.2">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row>
    <row r="498" spans="1:26" ht="12.75" customHeight="1" x14ac:dyDescent="0.2">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row>
    <row r="499" spans="1:26" ht="12.75" customHeight="1" x14ac:dyDescent="0.2">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row>
    <row r="500" spans="1:26" ht="12.75" customHeight="1" x14ac:dyDescent="0.2">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row>
    <row r="501" spans="1:26" ht="12.75" customHeight="1" x14ac:dyDescent="0.2">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row>
    <row r="502" spans="1:26" ht="12.75" customHeight="1" x14ac:dyDescent="0.2">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row>
    <row r="503" spans="1:26" ht="12.75" customHeight="1" x14ac:dyDescent="0.2">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row>
    <row r="504" spans="1:26" ht="12.75" customHeight="1" x14ac:dyDescent="0.2">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spans="1:26" ht="12.75" customHeight="1" x14ac:dyDescent="0.2">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row>
    <row r="506" spans="1:26" ht="12.75" customHeight="1" x14ac:dyDescent="0.2">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row>
    <row r="507" spans="1:26" ht="12.75" customHeight="1" x14ac:dyDescent="0.2">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row>
    <row r="508" spans="1:26" ht="12.75" customHeight="1" x14ac:dyDescent="0.2">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row>
    <row r="509" spans="1:26" ht="12.75" customHeight="1" x14ac:dyDescent="0.2">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row>
    <row r="510" spans="1:26" ht="12.75" customHeight="1" x14ac:dyDescent="0.2">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row>
    <row r="511" spans="1:26" ht="12.75" customHeight="1" x14ac:dyDescent="0.2">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row>
    <row r="512" spans="1:26" ht="12.75" customHeight="1" x14ac:dyDescent="0.2">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row>
    <row r="513" spans="1:26" ht="12.75" customHeight="1" x14ac:dyDescent="0.2">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row>
    <row r="514" spans="1:26" ht="12.75" customHeight="1" x14ac:dyDescent="0.2">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row>
    <row r="515" spans="1:26" ht="12.75" customHeight="1" x14ac:dyDescent="0.2">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row>
    <row r="516" spans="1:26" ht="12.75" customHeight="1" x14ac:dyDescent="0.2">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row>
    <row r="517" spans="1:26" ht="12.75" customHeight="1" x14ac:dyDescent="0.2">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row>
    <row r="518" spans="1:26" ht="12.75" customHeight="1" x14ac:dyDescent="0.2">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row>
    <row r="519" spans="1:26" ht="12.75" customHeight="1" x14ac:dyDescent="0.2">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row>
    <row r="520" spans="1:26" ht="12.75" customHeight="1" x14ac:dyDescent="0.2">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row>
    <row r="521" spans="1:26" ht="12.75" customHeight="1" x14ac:dyDescent="0.2">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row>
    <row r="522" spans="1:26" ht="12.75" customHeight="1" x14ac:dyDescent="0.2">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row>
    <row r="523" spans="1:26" ht="12.75" customHeight="1" x14ac:dyDescent="0.2">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row>
    <row r="524" spans="1:26" ht="12.75" customHeight="1" x14ac:dyDescent="0.2">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row>
    <row r="525" spans="1:26" ht="12.75" customHeight="1" x14ac:dyDescent="0.2">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row>
    <row r="526" spans="1:26" ht="12.75" customHeight="1" x14ac:dyDescent="0.2">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row>
    <row r="527" spans="1:26" ht="12.75" customHeight="1" x14ac:dyDescent="0.2">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row>
    <row r="528" spans="1:26" ht="12.75" customHeight="1" x14ac:dyDescent="0.2">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row>
    <row r="529" spans="1:26" ht="12.75" customHeight="1" x14ac:dyDescent="0.2">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row>
    <row r="530" spans="1:26" ht="12.75" customHeight="1" x14ac:dyDescent="0.2">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row>
    <row r="531" spans="1:26" ht="12.75" customHeight="1" x14ac:dyDescent="0.2">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row>
    <row r="532" spans="1:26" ht="12.75" customHeight="1" x14ac:dyDescent="0.2">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row>
    <row r="533" spans="1:26" ht="12.75" customHeight="1" x14ac:dyDescent="0.2">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ht="12.75" customHeight="1" x14ac:dyDescent="0.2">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row>
    <row r="535" spans="1:26" ht="12.75" customHeight="1" x14ac:dyDescent="0.2">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row>
    <row r="536" spans="1:26" ht="12.75" customHeight="1" x14ac:dyDescent="0.2">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spans="1:26" ht="12.75" customHeight="1" x14ac:dyDescent="0.2">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spans="1:26" ht="12.75" customHeight="1" x14ac:dyDescent="0.2">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spans="1:26" ht="12.75" customHeight="1" x14ac:dyDescent="0.2">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spans="1:26" ht="12.75" customHeight="1" x14ac:dyDescent="0.2">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1:26" ht="12.75" customHeight="1" x14ac:dyDescent="0.2">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spans="1:26" ht="12.75" customHeight="1" x14ac:dyDescent="0.2">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spans="1:26" ht="12.75" customHeight="1" x14ac:dyDescent="0.2">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spans="1:26" ht="12.75" customHeight="1" x14ac:dyDescent="0.2">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spans="1:26" ht="12.75" customHeight="1" x14ac:dyDescent="0.2">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spans="1:26" ht="12.75" customHeight="1" x14ac:dyDescent="0.2">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spans="1:26" ht="12.75" customHeight="1" x14ac:dyDescent="0.2">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spans="1:26" ht="12.75" customHeight="1" x14ac:dyDescent="0.2">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spans="1:26" ht="12.75" customHeight="1" x14ac:dyDescent="0.2">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spans="1:26" ht="12.75" customHeight="1" x14ac:dyDescent="0.2">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spans="1:26" ht="12.75" customHeight="1" x14ac:dyDescent="0.2">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spans="1:26" ht="12.75" customHeight="1" x14ac:dyDescent="0.2">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spans="1:26" ht="12.75" customHeight="1" x14ac:dyDescent="0.2">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spans="1:26" ht="12.75" customHeight="1" x14ac:dyDescent="0.2">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spans="1:26" ht="12.75" customHeight="1" x14ac:dyDescent="0.2">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spans="1:26" ht="12.75" customHeight="1" x14ac:dyDescent="0.2">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spans="1:26" ht="12.75" customHeight="1" x14ac:dyDescent="0.2">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spans="1:26" ht="12.75" customHeight="1" x14ac:dyDescent="0.2">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spans="1:26" ht="12.75" customHeight="1" x14ac:dyDescent="0.2">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spans="1:26" ht="12.75" customHeight="1" x14ac:dyDescent="0.2">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spans="1:26" ht="12.75" customHeight="1" x14ac:dyDescent="0.2">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spans="1:26" ht="12.75" customHeight="1" x14ac:dyDescent="0.2">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spans="1:26" ht="12.75" customHeight="1" x14ac:dyDescent="0.2">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spans="1:26" ht="12.75" customHeight="1" x14ac:dyDescent="0.2">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spans="1:26" ht="12.75" customHeight="1" x14ac:dyDescent="0.2">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spans="1:26" ht="12.75" customHeight="1" x14ac:dyDescent="0.2">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spans="1:26" ht="12.75" customHeight="1" x14ac:dyDescent="0.2">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spans="1:26" ht="12.75" customHeight="1" x14ac:dyDescent="0.2">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spans="1:26" ht="12.75" customHeight="1" x14ac:dyDescent="0.2">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spans="1:26" ht="12.75" customHeight="1" x14ac:dyDescent="0.2">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spans="1:26" ht="12.75" customHeight="1" x14ac:dyDescent="0.2">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spans="1:26" ht="12.75" customHeight="1" x14ac:dyDescent="0.2">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spans="1:26" ht="12.75" customHeight="1" x14ac:dyDescent="0.2">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spans="1:26" ht="12.75" customHeight="1" x14ac:dyDescent="0.2">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spans="1:26" ht="12.75" customHeight="1" x14ac:dyDescent="0.2">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spans="1:26" ht="12.75" customHeight="1" x14ac:dyDescent="0.2">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spans="1:26" ht="12.75" customHeight="1" x14ac:dyDescent="0.2">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spans="1:26" ht="12.75" customHeight="1" x14ac:dyDescent="0.2">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spans="1:26" ht="12.75" customHeight="1" x14ac:dyDescent="0.2">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spans="1:26" ht="12.75" customHeight="1" x14ac:dyDescent="0.2">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spans="1:26" ht="12.75" customHeight="1" x14ac:dyDescent="0.2">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spans="1:26" ht="12.75" customHeight="1" x14ac:dyDescent="0.2">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spans="1:26" ht="12.75" customHeight="1" x14ac:dyDescent="0.2">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spans="1:26" ht="12.75" customHeight="1" x14ac:dyDescent="0.2">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spans="1:26" ht="12.75" customHeight="1" x14ac:dyDescent="0.2">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ht="12.75" customHeight="1" x14ac:dyDescent="0.2">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spans="1:26" ht="12.75" customHeight="1" x14ac:dyDescent="0.2">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spans="1:26" ht="12.75" customHeight="1" x14ac:dyDescent="0.2">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spans="1:26" ht="12.75" customHeight="1" x14ac:dyDescent="0.2">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spans="1:26" ht="12.75" customHeight="1" x14ac:dyDescent="0.2">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spans="1:26" ht="12.75" customHeight="1" x14ac:dyDescent="0.2">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spans="1:26" ht="12.75" customHeight="1" x14ac:dyDescent="0.2">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spans="1:26" ht="12.75" customHeight="1" x14ac:dyDescent="0.2">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spans="1:26" ht="12.75" customHeight="1" x14ac:dyDescent="0.2">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spans="1:26" ht="12.75" customHeight="1" x14ac:dyDescent="0.2">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spans="1:26" ht="12.75" customHeight="1" x14ac:dyDescent="0.2">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spans="1:26" ht="12.75" customHeight="1" x14ac:dyDescent="0.2">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spans="1:26" ht="12.75" customHeight="1" x14ac:dyDescent="0.2">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spans="1:26" ht="12.75" customHeight="1" x14ac:dyDescent="0.2">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spans="1:26" ht="12.75" customHeight="1" x14ac:dyDescent="0.2">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spans="1:26" ht="12.75" customHeight="1" x14ac:dyDescent="0.2">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spans="1:26" ht="12.75" customHeight="1" x14ac:dyDescent="0.2">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spans="1:26" ht="12.75" customHeight="1" x14ac:dyDescent="0.2">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spans="1:26" ht="12.75" customHeight="1" x14ac:dyDescent="0.2">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spans="1:26" ht="12.75" customHeight="1" x14ac:dyDescent="0.2">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spans="1:26" ht="12.75" customHeight="1" x14ac:dyDescent="0.2">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spans="1:26" ht="12.75" customHeight="1" x14ac:dyDescent="0.2">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spans="1:26" ht="12.75" customHeight="1" x14ac:dyDescent="0.2">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spans="1:26" ht="12.75" customHeight="1" x14ac:dyDescent="0.2">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spans="1:26" ht="12.75" customHeight="1" x14ac:dyDescent="0.2">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spans="1:26" ht="12.75" customHeight="1" x14ac:dyDescent="0.2">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spans="1:26" ht="12.75" customHeight="1" x14ac:dyDescent="0.2">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spans="1:26" ht="12.75" customHeight="1" x14ac:dyDescent="0.2">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spans="1:26" ht="12.75" customHeight="1" x14ac:dyDescent="0.2">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spans="1:26" ht="12.75" customHeight="1" x14ac:dyDescent="0.2">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spans="1:26" ht="12.75" customHeight="1" x14ac:dyDescent="0.2">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spans="1:26" ht="12.75" customHeight="1" x14ac:dyDescent="0.2">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spans="1:26" ht="12.75" customHeight="1" x14ac:dyDescent="0.2">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spans="1:26" ht="12.75" customHeight="1" x14ac:dyDescent="0.2">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spans="1:26" ht="12.75" customHeight="1" x14ac:dyDescent="0.2">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spans="1:26" ht="12.75" customHeight="1" x14ac:dyDescent="0.2">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spans="1:26" ht="12.75" customHeight="1" x14ac:dyDescent="0.2">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spans="1:26" ht="12.75" customHeight="1" x14ac:dyDescent="0.2">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spans="1:26" ht="12.75" customHeight="1" x14ac:dyDescent="0.2">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spans="1:26" ht="12.75" customHeight="1" x14ac:dyDescent="0.2">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spans="1:26" ht="12.75" customHeight="1" x14ac:dyDescent="0.2">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spans="1:26" ht="12.75" customHeight="1" x14ac:dyDescent="0.2">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spans="1:26" ht="12.75" customHeight="1" x14ac:dyDescent="0.2">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spans="1:26" ht="12.75" customHeight="1" x14ac:dyDescent="0.2">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spans="1:26" ht="12.75" customHeight="1" x14ac:dyDescent="0.2">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spans="1:26" ht="12.75" customHeight="1" x14ac:dyDescent="0.2">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spans="1:26" ht="12.75" customHeight="1" x14ac:dyDescent="0.2">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spans="1:26" ht="12.75" customHeight="1" x14ac:dyDescent="0.2">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spans="1:26" ht="12.75" customHeight="1" x14ac:dyDescent="0.2">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spans="1:26" ht="12.75" customHeight="1" x14ac:dyDescent="0.2">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spans="1:26" ht="12.75" customHeight="1" x14ac:dyDescent="0.2">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spans="1:26" ht="12.75" customHeight="1" x14ac:dyDescent="0.2">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spans="1:26" ht="12.75" customHeight="1" x14ac:dyDescent="0.2">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spans="1:26" ht="12.75" customHeight="1" x14ac:dyDescent="0.2">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spans="1:26" ht="12.75" customHeight="1" x14ac:dyDescent="0.2">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spans="1:26" ht="12.75" customHeight="1" x14ac:dyDescent="0.2">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spans="1:26" ht="12.75" customHeight="1" x14ac:dyDescent="0.2">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spans="1:26" ht="12.75" customHeight="1" x14ac:dyDescent="0.2">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spans="1:26" ht="12.75" customHeight="1" x14ac:dyDescent="0.2">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spans="1:26" ht="12.75" customHeight="1" x14ac:dyDescent="0.2">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spans="1:26" ht="12.75" customHeight="1" x14ac:dyDescent="0.2">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spans="1:26" ht="12.75" customHeight="1" x14ac:dyDescent="0.2">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spans="1:26" ht="12.75" customHeight="1" x14ac:dyDescent="0.2">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spans="1:26" ht="12.75" customHeight="1" x14ac:dyDescent="0.2">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spans="1:26" ht="12.75" customHeight="1" x14ac:dyDescent="0.2">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spans="1:26" ht="12.75" customHeight="1" x14ac:dyDescent="0.2">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spans="1:26" ht="12.75" customHeight="1" x14ac:dyDescent="0.2">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spans="1:26" ht="12.75" customHeight="1" x14ac:dyDescent="0.2">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spans="1:26" ht="12.75" customHeight="1" x14ac:dyDescent="0.2">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spans="1:26" ht="12.75" customHeight="1" x14ac:dyDescent="0.2">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spans="1:26" ht="12.75" customHeight="1" x14ac:dyDescent="0.2">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spans="1:26" ht="12.75" customHeight="1" x14ac:dyDescent="0.2">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spans="1:26" ht="12.75" customHeight="1" x14ac:dyDescent="0.2">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spans="1:26" ht="12.75" customHeight="1" x14ac:dyDescent="0.2">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spans="1:26" ht="12.75" customHeight="1" x14ac:dyDescent="0.2">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spans="1:26" ht="12.75" customHeight="1" x14ac:dyDescent="0.2">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spans="1:26" ht="12.75" customHeight="1" x14ac:dyDescent="0.2">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spans="1:26" ht="12.75" customHeight="1" x14ac:dyDescent="0.2">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spans="1:26" ht="12.75" customHeight="1" x14ac:dyDescent="0.2">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spans="1:26" ht="12.75" customHeight="1" x14ac:dyDescent="0.2">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spans="1:26" ht="12.75" customHeight="1" x14ac:dyDescent="0.2">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spans="1:26" ht="12.75" customHeight="1" x14ac:dyDescent="0.2">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spans="1:26" ht="12.75" customHeight="1" x14ac:dyDescent="0.2">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spans="1:26" ht="12.75" customHeight="1" x14ac:dyDescent="0.2">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spans="1:26" ht="12.75" customHeight="1" x14ac:dyDescent="0.2">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spans="1:26" ht="12.75" customHeight="1" x14ac:dyDescent="0.2">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spans="1:26" ht="12.75" customHeight="1" x14ac:dyDescent="0.2">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spans="1:26" ht="12.75" customHeight="1" x14ac:dyDescent="0.2">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spans="1:26" ht="12.75" customHeight="1" x14ac:dyDescent="0.2">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spans="1:26" ht="12.75" customHeight="1" x14ac:dyDescent="0.2">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spans="1:26" ht="12.75" customHeight="1" x14ac:dyDescent="0.2">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spans="1:26" ht="12.75" customHeight="1" x14ac:dyDescent="0.2">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spans="1:26" ht="12.75" customHeight="1" x14ac:dyDescent="0.2">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spans="1:26" ht="12.75" customHeight="1" x14ac:dyDescent="0.2">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spans="1:26" ht="12.75" customHeight="1" x14ac:dyDescent="0.2">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spans="1:26" ht="12.75" customHeight="1" x14ac:dyDescent="0.2">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spans="1:26" ht="12.75" customHeight="1" x14ac:dyDescent="0.2">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spans="1:26" ht="12.75" customHeight="1" x14ac:dyDescent="0.2">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spans="1:26" ht="12.75" customHeight="1" x14ac:dyDescent="0.2">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spans="1:26" ht="12.75" customHeight="1" x14ac:dyDescent="0.2">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spans="1:26" ht="12.75" customHeight="1" x14ac:dyDescent="0.2">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spans="1:26" ht="12.75" customHeight="1" x14ac:dyDescent="0.2">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spans="1:26" ht="12.75" customHeight="1" x14ac:dyDescent="0.2">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spans="1:26" ht="12.75" customHeight="1" x14ac:dyDescent="0.2">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spans="1:26" ht="12.75" customHeight="1" x14ac:dyDescent="0.2">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spans="1:26" ht="12.75" customHeight="1" x14ac:dyDescent="0.2">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spans="1:26" ht="12.75" customHeight="1" x14ac:dyDescent="0.2">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spans="1:26" ht="12.75" customHeight="1" x14ac:dyDescent="0.2">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spans="1:26" ht="12.75" customHeight="1" x14ac:dyDescent="0.2">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spans="1:26" ht="12.75" customHeight="1" x14ac:dyDescent="0.2">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spans="1:26" ht="12.75" customHeight="1" x14ac:dyDescent="0.2">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spans="1:26" ht="12.75" customHeight="1" x14ac:dyDescent="0.2">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spans="1:26" ht="12.75" customHeight="1" x14ac:dyDescent="0.2">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spans="1:26" ht="12.75" customHeight="1" x14ac:dyDescent="0.2">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spans="1:26" ht="12.75" customHeight="1" x14ac:dyDescent="0.2">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spans="1:26" ht="12.75" customHeight="1" x14ac:dyDescent="0.2">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spans="1:26" ht="12.75" customHeight="1" x14ac:dyDescent="0.2">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spans="1:26" ht="12.75" customHeight="1" x14ac:dyDescent="0.2">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spans="1:26" ht="12.75" customHeight="1" x14ac:dyDescent="0.2">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spans="1:26" ht="12.75" customHeight="1" x14ac:dyDescent="0.2">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spans="1:26" ht="12.75" customHeight="1" x14ac:dyDescent="0.2">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spans="1:26" ht="12.75" customHeight="1" x14ac:dyDescent="0.2">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spans="1:26" ht="12.75" customHeight="1" x14ac:dyDescent="0.2">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spans="1:26" ht="12.75" customHeight="1" x14ac:dyDescent="0.2">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spans="1:26" ht="12.75" customHeight="1" x14ac:dyDescent="0.2">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spans="1:26" ht="12.75" customHeight="1" x14ac:dyDescent="0.2">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spans="1:26" ht="12.75" customHeight="1" x14ac:dyDescent="0.2">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spans="1:26" ht="12.75" customHeight="1" x14ac:dyDescent="0.2">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spans="1:26" ht="12.75" customHeight="1" x14ac:dyDescent="0.2">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spans="1:26" ht="12.75" customHeight="1" x14ac:dyDescent="0.2">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spans="1:26" ht="12.75" customHeight="1" x14ac:dyDescent="0.2">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spans="1:26" ht="12.75" customHeight="1" x14ac:dyDescent="0.2">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spans="1:26" ht="12.75" customHeight="1" x14ac:dyDescent="0.2">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spans="1:26" ht="12.75" customHeight="1" x14ac:dyDescent="0.2">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spans="1:26" ht="12.75" customHeight="1" x14ac:dyDescent="0.2">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spans="1:26" ht="12.75" customHeight="1" x14ac:dyDescent="0.2">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spans="1:26" ht="12.75" customHeight="1" x14ac:dyDescent="0.2">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spans="1:26" ht="12.75" customHeight="1" x14ac:dyDescent="0.2">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spans="1:26" ht="12.75" customHeight="1" x14ac:dyDescent="0.2">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spans="1:26" ht="12.75" customHeight="1" x14ac:dyDescent="0.2">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spans="1:26" ht="12.75" customHeight="1" x14ac:dyDescent="0.2">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spans="1:26" ht="12.75" customHeight="1" x14ac:dyDescent="0.2">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spans="1:26" ht="12.75" customHeight="1" x14ac:dyDescent="0.2">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spans="1:26" ht="12.75" customHeight="1" x14ac:dyDescent="0.2">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spans="1:26" ht="12.75" customHeight="1" x14ac:dyDescent="0.2">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spans="1:26" ht="12.75" customHeight="1" x14ac:dyDescent="0.2">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spans="1:26" ht="12.75" customHeight="1" x14ac:dyDescent="0.2">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spans="1:26" ht="12.75" customHeight="1" x14ac:dyDescent="0.2">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spans="1:26" ht="12.75" customHeight="1" x14ac:dyDescent="0.2">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spans="1:26" ht="12.75" customHeight="1" x14ac:dyDescent="0.2">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spans="1:26" ht="12.75" customHeight="1" x14ac:dyDescent="0.2">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spans="1:26" ht="12.75" customHeight="1" x14ac:dyDescent="0.2">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spans="1:26" ht="12.75" customHeight="1" x14ac:dyDescent="0.2">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spans="1:26" ht="12.75" customHeight="1" x14ac:dyDescent="0.2">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spans="1:26" ht="12.75" customHeight="1" x14ac:dyDescent="0.2">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spans="1:26" ht="12.75" customHeight="1" x14ac:dyDescent="0.2">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spans="1:26" ht="12.75" customHeight="1" x14ac:dyDescent="0.2">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spans="1:26" ht="12.75" customHeight="1" x14ac:dyDescent="0.2">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spans="1:26" ht="12.75" customHeight="1" x14ac:dyDescent="0.2">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spans="1:26" ht="12.75" customHeight="1" x14ac:dyDescent="0.2">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spans="1:26" ht="12.75" customHeight="1" x14ac:dyDescent="0.2">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spans="1:26" ht="12.75" customHeight="1" x14ac:dyDescent="0.2">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spans="1:26" ht="12.75" customHeight="1" x14ac:dyDescent="0.2">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spans="1:26" ht="12.75" customHeight="1" x14ac:dyDescent="0.2">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spans="1:26" ht="12.75" customHeight="1" x14ac:dyDescent="0.2">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spans="1:26" ht="12.75" customHeight="1" x14ac:dyDescent="0.2">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spans="1:26" ht="12.75" customHeight="1" x14ac:dyDescent="0.2">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spans="1:26" ht="12.75" customHeight="1" x14ac:dyDescent="0.2">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spans="1:26" ht="12.75" customHeight="1" x14ac:dyDescent="0.2">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spans="1:26" ht="12.75" customHeight="1" x14ac:dyDescent="0.2">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spans="1:26" ht="12.75" customHeight="1" x14ac:dyDescent="0.2">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spans="1:26" ht="12.75" customHeight="1" x14ac:dyDescent="0.2">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spans="1:26" ht="12.75" customHeight="1" x14ac:dyDescent="0.2">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spans="1:26" ht="12.75" customHeight="1" x14ac:dyDescent="0.2">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spans="1:26" ht="12.75" customHeight="1" x14ac:dyDescent="0.2">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spans="1:26" ht="12.75" customHeight="1" x14ac:dyDescent="0.2">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spans="1:26" ht="12.75" customHeight="1" x14ac:dyDescent="0.2">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spans="1:26" ht="12.75" customHeight="1" x14ac:dyDescent="0.2">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spans="1:26" ht="12.75" customHeight="1" x14ac:dyDescent="0.2">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spans="1:26" ht="12.75" customHeight="1" x14ac:dyDescent="0.2">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spans="1:26" ht="12.75" customHeight="1" x14ac:dyDescent="0.2">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spans="1:26" ht="12.75" customHeight="1" x14ac:dyDescent="0.2">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spans="1:26" ht="12.75" customHeight="1" x14ac:dyDescent="0.2">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spans="1:26" ht="12.75" customHeight="1" x14ac:dyDescent="0.2">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spans="1:26" ht="12.75" customHeight="1" x14ac:dyDescent="0.2">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spans="1:26" ht="12.75" customHeight="1" x14ac:dyDescent="0.2">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spans="1:26" ht="12.75" customHeight="1" x14ac:dyDescent="0.2">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spans="1:26" ht="12.75" customHeight="1" x14ac:dyDescent="0.2">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spans="1:26" ht="12.75" customHeight="1" x14ac:dyDescent="0.2">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spans="1:26" ht="12.75" customHeight="1" x14ac:dyDescent="0.2">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spans="1:26" ht="12.75" customHeight="1" x14ac:dyDescent="0.2">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spans="1:26" ht="12.75" customHeight="1" x14ac:dyDescent="0.2">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spans="1:26" ht="12.75" customHeight="1" x14ac:dyDescent="0.2">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spans="1:26" ht="12.75" customHeight="1" x14ac:dyDescent="0.2">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spans="1:26" ht="12.75" customHeight="1" x14ac:dyDescent="0.2">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spans="1:26" ht="12.75" customHeight="1" x14ac:dyDescent="0.2">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spans="1:26" ht="12.75" customHeight="1" x14ac:dyDescent="0.2">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spans="1:26" ht="12.75" customHeight="1" x14ac:dyDescent="0.2">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spans="1:26" ht="12.75" customHeight="1" x14ac:dyDescent="0.2">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spans="1:26" ht="12.75" customHeight="1" x14ac:dyDescent="0.2">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spans="1:26" ht="12.75" customHeight="1" x14ac:dyDescent="0.2">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spans="1:26" ht="12.75" customHeight="1" x14ac:dyDescent="0.2">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spans="1:26" ht="12.75" customHeight="1" x14ac:dyDescent="0.2">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spans="1:26" ht="12.75" customHeight="1" x14ac:dyDescent="0.2">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spans="1:26" ht="12.75" customHeight="1" x14ac:dyDescent="0.2">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spans="1:26" ht="12.75" customHeight="1" x14ac:dyDescent="0.2">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spans="1:26" ht="12.75" customHeight="1" x14ac:dyDescent="0.2">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spans="1:26" ht="12.75" customHeight="1" x14ac:dyDescent="0.2">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spans="1:26" ht="12.75" customHeight="1" x14ac:dyDescent="0.2">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spans="1:26" ht="12.75" customHeight="1" x14ac:dyDescent="0.2">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spans="1:26" ht="12.75" customHeight="1" x14ac:dyDescent="0.2">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spans="1:26" ht="12.75" customHeight="1" x14ac:dyDescent="0.2">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spans="1:26" ht="12.75" customHeight="1" x14ac:dyDescent="0.2">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spans="1:26" ht="12.75" customHeight="1" x14ac:dyDescent="0.2">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spans="1:26" ht="12.75" customHeight="1" x14ac:dyDescent="0.2">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spans="1:26" ht="12.75" customHeight="1" x14ac:dyDescent="0.2">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spans="1:26" ht="12.75" customHeight="1" x14ac:dyDescent="0.2">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spans="1:26" ht="12.75" customHeight="1" x14ac:dyDescent="0.2">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spans="1:26" ht="12.75" customHeight="1" x14ac:dyDescent="0.2">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spans="1:26" ht="12.75" customHeight="1" x14ac:dyDescent="0.2">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spans="1:26" ht="12.75" customHeight="1" x14ac:dyDescent="0.2">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spans="1:26" ht="12.75" customHeight="1" x14ac:dyDescent="0.2">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spans="1:26" ht="12.75" customHeight="1" x14ac:dyDescent="0.2">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spans="1:26" ht="12.75" customHeight="1" x14ac:dyDescent="0.2">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spans="1:26" ht="12.75" customHeight="1" x14ac:dyDescent="0.2">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spans="1:26" ht="12.75" customHeight="1" x14ac:dyDescent="0.2">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spans="1:26" ht="12.75" customHeight="1" x14ac:dyDescent="0.2">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spans="1:26" ht="12.75" customHeight="1" x14ac:dyDescent="0.2">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spans="1:26" ht="12.75" customHeight="1" x14ac:dyDescent="0.2">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spans="1:26" ht="12.75" customHeight="1" x14ac:dyDescent="0.2">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spans="1:26" ht="12.75" customHeight="1" x14ac:dyDescent="0.2">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spans="1:26" ht="12.75" customHeight="1" x14ac:dyDescent="0.2">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spans="1:26" ht="12.75" customHeight="1" x14ac:dyDescent="0.2">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spans="1:26" ht="12.75" customHeight="1" x14ac:dyDescent="0.2">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spans="1:26" ht="12.75" customHeight="1" x14ac:dyDescent="0.2">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spans="1:26" ht="12.75" customHeight="1" x14ac:dyDescent="0.2">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spans="1:26" ht="12.75" customHeight="1" x14ac:dyDescent="0.2">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spans="1:26" ht="12.75" customHeight="1" x14ac:dyDescent="0.2">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spans="1:26" ht="12.75" customHeight="1" x14ac:dyDescent="0.2">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spans="1:26" ht="12.75" customHeight="1" x14ac:dyDescent="0.2">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spans="1:26" ht="12.75" customHeight="1" x14ac:dyDescent="0.2">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spans="1:26" ht="12.75" customHeight="1" x14ac:dyDescent="0.2">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spans="1:26" ht="12.75" customHeight="1" x14ac:dyDescent="0.2">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spans="1:26" ht="12.75" customHeight="1" x14ac:dyDescent="0.2">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spans="1:26" ht="12.75" customHeight="1" x14ac:dyDescent="0.2">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spans="1:26" ht="12.75" customHeight="1" x14ac:dyDescent="0.2">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spans="1:26" ht="12.75" customHeight="1" x14ac:dyDescent="0.2">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spans="1:26" ht="12.75" customHeight="1" x14ac:dyDescent="0.2">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spans="1:26" ht="12.75" customHeight="1" x14ac:dyDescent="0.2">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spans="1:26" ht="12.75" customHeight="1" x14ac:dyDescent="0.2">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spans="1:26" ht="12.75" customHeight="1" x14ac:dyDescent="0.2">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spans="1:26" ht="12.75" customHeight="1" x14ac:dyDescent="0.2">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spans="1:26" ht="12.75" customHeight="1" x14ac:dyDescent="0.2">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spans="1:26" ht="12.75" customHeight="1" x14ac:dyDescent="0.2">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spans="1:26" ht="12.75" customHeight="1" x14ac:dyDescent="0.2">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spans="1:26" ht="12.75" customHeight="1" x14ac:dyDescent="0.2">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spans="1:26" ht="12.75" customHeight="1" x14ac:dyDescent="0.2">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spans="1:26" ht="12.75" customHeight="1" x14ac:dyDescent="0.2">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spans="1:26" ht="12.75" customHeight="1" x14ac:dyDescent="0.2">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spans="1:26" ht="12.75" customHeight="1" x14ac:dyDescent="0.2">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spans="1:26" ht="12.75" customHeight="1" x14ac:dyDescent="0.2">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spans="1:26" ht="12.75" customHeight="1" x14ac:dyDescent="0.2">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spans="1:26" ht="12.75" customHeight="1" x14ac:dyDescent="0.2">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spans="1:26" ht="12.75" customHeight="1" x14ac:dyDescent="0.2">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spans="1:26" ht="12.75" customHeight="1" x14ac:dyDescent="0.2">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spans="1:26" ht="12.75" customHeight="1" x14ac:dyDescent="0.2">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spans="1:26" ht="12.75" customHeight="1" x14ac:dyDescent="0.2">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spans="1:26" ht="12.75" customHeight="1" x14ac:dyDescent="0.2">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spans="1:26" ht="12.75" customHeight="1" x14ac:dyDescent="0.2">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spans="1:26" ht="12.75" customHeight="1" x14ac:dyDescent="0.2">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spans="1:26" ht="12.75" customHeight="1" x14ac:dyDescent="0.2">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spans="1:26" ht="12.75" customHeight="1" x14ac:dyDescent="0.2">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spans="1:26" ht="12.75" customHeight="1" x14ac:dyDescent="0.2">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spans="1:26" ht="12.75" customHeight="1" x14ac:dyDescent="0.2">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spans="1:26" ht="12.75" customHeight="1" x14ac:dyDescent="0.2">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spans="1:26" ht="12.75" customHeight="1" x14ac:dyDescent="0.2">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spans="1:26" ht="12.75" customHeight="1" x14ac:dyDescent="0.2">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spans="1:26" ht="12.75" customHeight="1" x14ac:dyDescent="0.2">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spans="1:26" ht="12.75" customHeight="1" x14ac:dyDescent="0.2">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spans="1:26" ht="12.75" customHeight="1" x14ac:dyDescent="0.2">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spans="1:26" ht="12.75" customHeight="1" x14ac:dyDescent="0.2">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spans="1:26" ht="12.75" customHeight="1" x14ac:dyDescent="0.2">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spans="1:26" ht="12.75" customHeight="1" x14ac:dyDescent="0.2">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spans="1:26" ht="12.75" customHeight="1" x14ac:dyDescent="0.2">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spans="1:26" ht="12.75" customHeight="1" x14ac:dyDescent="0.2">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spans="1:26" ht="12.75" customHeight="1" x14ac:dyDescent="0.2">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spans="1:26" ht="12.75" customHeight="1" x14ac:dyDescent="0.2">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spans="1:26" ht="12.75" customHeight="1" x14ac:dyDescent="0.2">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spans="1:26" ht="12.75" customHeight="1" x14ac:dyDescent="0.2">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spans="1:26" ht="12.75" customHeight="1" x14ac:dyDescent="0.2">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spans="1:26" ht="12.75" customHeight="1" x14ac:dyDescent="0.2">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spans="1:26" ht="12.75" customHeight="1" x14ac:dyDescent="0.2">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spans="1:26" ht="12.75" customHeight="1" x14ac:dyDescent="0.2">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spans="1:26" ht="12.75" customHeight="1" x14ac:dyDescent="0.2">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spans="1:26" ht="12.75" customHeight="1" x14ac:dyDescent="0.2">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spans="1:26" ht="12.75" customHeight="1" x14ac:dyDescent="0.2">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spans="1:26" ht="12.75" customHeight="1" x14ac:dyDescent="0.2">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spans="1:26" ht="12.75" customHeight="1" x14ac:dyDescent="0.2">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spans="1:26" ht="12.75" customHeight="1" x14ac:dyDescent="0.2">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spans="1:26" ht="12.75" customHeight="1" x14ac:dyDescent="0.2">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spans="1:26" ht="12.75" customHeight="1" x14ac:dyDescent="0.2">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spans="1:26" ht="12.75" customHeight="1" x14ac:dyDescent="0.2">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spans="1:26" ht="12.75" customHeight="1" x14ac:dyDescent="0.2">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spans="1:26" ht="12.75" customHeight="1" x14ac:dyDescent="0.2">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spans="1:26" ht="12.75" customHeight="1" x14ac:dyDescent="0.2">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spans="1:26" ht="12.75" customHeight="1" x14ac:dyDescent="0.2">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spans="1:26" ht="12.75" customHeight="1" x14ac:dyDescent="0.2">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spans="1:26" ht="12.75" customHeight="1" x14ac:dyDescent="0.2">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spans="1:26" ht="12.75" customHeight="1" x14ac:dyDescent="0.2">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spans="1:26" ht="12.75" customHeight="1" x14ac:dyDescent="0.2">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spans="1:26" ht="12.75" customHeight="1" x14ac:dyDescent="0.2">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spans="1:26" ht="12.75" customHeight="1" x14ac:dyDescent="0.2">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spans="1:26" ht="12.75" customHeight="1" x14ac:dyDescent="0.2">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spans="1:26" ht="12.75" customHeight="1" x14ac:dyDescent="0.2">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spans="1:26" ht="12.75" customHeight="1" x14ac:dyDescent="0.2">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spans="1:26" ht="12.75" customHeight="1" x14ac:dyDescent="0.2">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spans="1:26" ht="12.75" customHeight="1" x14ac:dyDescent="0.2">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spans="1:26" ht="12.75" customHeight="1" x14ac:dyDescent="0.2">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spans="1:26" ht="12.75" customHeight="1" x14ac:dyDescent="0.2">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spans="1:26" ht="12.75" customHeight="1" x14ac:dyDescent="0.2">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spans="1:26" ht="12.75" customHeight="1" x14ac:dyDescent="0.2">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spans="1:26" ht="12.75" customHeight="1" x14ac:dyDescent="0.2">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spans="1:26" ht="12.75" customHeight="1" x14ac:dyDescent="0.2">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spans="1:26" ht="12.75" customHeight="1" x14ac:dyDescent="0.2">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spans="1:26" ht="12.75" customHeight="1" x14ac:dyDescent="0.2">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spans="1:26" ht="12.75" customHeight="1" x14ac:dyDescent="0.2">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spans="1:26" ht="12.75" customHeight="1" x14ac:dyDescent="0.2">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spans="1:26" ht="12.75" customHeight="1" x14ac:dyDescent="0.2">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spans="1:26" ht="12.75" customHeight="1" x14ac:dyDescent="0.2">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spans="1:26" ht="12.75" customHeight="1" x14ac:dyDescent="0.2">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spans="1:26" ht="12.75" customHeight="1" x14ac:dyDescent="0.2">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spans="1:26" ht="12.75" customHeight="1" x14ac:dyDescent="0.2">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spans="1:26" ht="12.75" customHeight="1" x14ac:dyDescent="0.2">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spans="1:26" ht="12.75" customHeight="1" x14ac:dyDescent="0.2">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spans="1:26" ht="12.75" customHeight="1" x14ac:dyDescent="0.2">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spans="1:26" ht="12.75" customHeight="1" x14ac:dyDescent="0.2">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spans="1:26" ht="12.75" customHeight="1" x14ac:dyDescent="0.2">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spans="1:26" ht="12.75" customHeight="1" x14ac:dyDescent="0.2">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spans="1:26" ht="12.75" customHeight="1" x14ac:dyDescent="0.2">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spans="1:26" ht="12.75" customHeight="1" x14ac:dyDescent="0.2">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spans="1:26" ht="12.75" customHeight="1" x14ac:dyDescent="0.2">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spans="1:26" ht="12.75" customHeight="1" x14ac:dyDescent="0.2">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spans="1:26" ht="12.75" customHeight="1" x14ac:dyDescent="0.2">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spans="1:26" ht="12.75" customHeight="1" x14ac:dyDescent="0.2">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spans="1:26" ht="12.75" customHeight="1" x14ac:dyDescent="0.2">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spans="1:26" ht="12.75" customHeight="1" x14ac:dyDescent="0.2">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spans="1:26" ht="12.75" customHeight="1" x14ac:dyDescent="0.2">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spans="1:26" ht="12.75" customHeight="1" x14ac:dyDescent="0.2">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spans="1:26" ht="12.75" customHeight="1" x14ac:dyDescent="0.2">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spans="1:26" ht="12.75" customHeight="1" x14ac:dyDescent="0.2">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spans="1:26" ht="12.75" customHeight="1" x14ac:dyDescent="0.2">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spans="1:26" ht="12.75" customHeight="1" x14ac:dyDescent="0.2">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spans="1:26" ht="12.75" customHeight="1" x14ac:dyDescent="0.2">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spans="1:26" ht="12.75" customHeight="1" x14ac:dyDescent="0.2">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spans="1:26" ht="12.75" customHeight="1" x14ac:dyDescent="0.2">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spans="1:26" ht="12.75" customHeight="1" x14ac:dyDescent="0.2">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spans="1:26" ht="12.75" customHeight="1" x14ac:dyDescent="0.2">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spans="1:26" ht="12.75" customHeight="1" x14ac:dyDescent="0.2">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spans="1:26" ht="12.75" customHeight="1" x14ac:dyDescent="0.2">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spans="1:26" ht="12.75" customHeight="1" x14ac:dyDescent="0.2">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spans="1:26" ht="12.75" customHeight="1" x14ac:dyDescent="0.2">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spans="1:26" ht="12.75" customHeight="1" x14ac:dyDescent="0.2">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spans="1:26" ht="12.75" customHeight="1" x14ac:dyDescent="0.2">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spans="1:26" ht="12.75" customHeight="1" x14ac:dyDescent="0.2">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spans="1:26" ht="12.75" customHeight="1" x14ac:dyDescent="0.2">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spans="1:26" ht="12.75" customHeight="1" x14ac:dyDescent="0.2">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spans="1:26" ht="12.75" customHeight="1" x14ac:dyDescent="0.2">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spans="1:26" ht="12.75" customHeight="1" x14ac:dyDescent="0.2">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spans="1:26" ht="12.75" customHeight="1" x14ac:dyDescent="0.2">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spans="1:26" ht="12.75" customHeight="1" x14ac:dyDescent="0.2">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spans="1:26" ht="12.75" customHeight="1" x14ac:dyDescent="0.2">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spans="1:26" ht="12.75" customHeight="1" x14ac:dyDescent="0.2">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spans="1:26" ht="12.75" customHeight="1" x14ac:dyDescent="0.2">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spans="1:26" ht="12.75" customHeight="1" x14ac:dyDescent="0.2">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spans="1:26" ht="12.75" customHeight="1" x14ac:dyDescent="0.2">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spans="1:26" ht="12.75" customHeight="1" x14ac:dyDescent="0.2">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spans="1:26" ht="12.75" customHeight="1" x14ac:dyDescent="0.2">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spans="1:26" ht="12.75" customHeight="1" x14ac:dyDescent="0.2">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spans="1:26" ht="12.75" customHeight="1" x14ac:dyDescent="0.2">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spans="1:26" ht="12.75" customHeight="1" x14ac:dyDescent="0.2">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spans="1:26" ht="12.75" customHeight="1" x14ac:dyDescent="0.2">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spans="1:26" ht="12.75" customHeight="1" x14ac:dyDescent="0.2">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spans="1:26" ht="12.75" customHeight="1" x14ac:dyDescent="0.2">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spans="1:26" ht="12.75" customHeight="1" x14ac:dyDescent="0.2">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spans="1:26" ht="12.75" customHeight="1" x14ac:dyDescent="0.2">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spans="1:26" ht="12.75" customHeight="1" x14ac:dyDescent="0.2">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spans="1:26" ht="12.75" customHeight="1" x14ac:dyDescent="0.2">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spans="1:26" ht="12.75" customHeight="1" x14ac:dyDescent="0.2">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spans="1:26" ht="12.75" customHeight="1" x14ac:dyDescent="0.2">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spans="1:26" ht="12.75" customHeight="1" x14ac:dyDescent="0.2">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spans="1:26" ht="12.75" customHeight="1" x14ac:dyDescent="0.2">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spans="1:26" ht="12.75" customHeight="1" x14ac:dyDescent="0.2">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spans="1:26" ht="12.75" customHeight="1" x14ac:dyDescent="0.2">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spans="1:26" ht="12.75" customHeight="1" x14ac:dyDescent="0.2">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spans="1:26" ht="12.75" customHeight="1" x14ac:dyDescent="0.2">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spans="1:26" ht="12.75" customHeight="1" x14ac:dyDescent="0.2">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spans="1:26" ht="12.75" customHeight="1" x14ac:dyDescent="0.2">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spans="1:26" ht="12.75" customHeight="1" x14ac:dyDescent="0.2">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spans="1:26" ht="12.75" customHeight="1" x14ac:dyDescent="0.2">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spans="1:26" ht="12.75" customHeight="1" x14ac:dyDescent="0.2">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spans="1:26" ht="12.75" customHeight="1" x14ac:dyDescent="0.2">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spans="1:26" ht="12.75" customHeight="1" x14ac:dyDescent="0.2">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spans="1:26" ht="12.75" customHeight="1" x14ac:dyDescent="0.2">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spans="1:26" ht="12.75" customHeight="1" x14ac:dyDescent="0.2">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spans="1:26" ht="12.75" customHeight="1" x14ac:dyDescent="0.2">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spans="1:26" ht="12.75" customHeight="1" x14ac:dyDescent="0.2">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spans="1:26" ht="12.75" customHeight="1" x14ac:dyDescent="0.2">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spans="1:26" ht="12.75" customHeight="1" x14ac:dyDescent="0.2">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spans="1:26" ht="12.75" customHeight="1" x14ac:dyDescent="0.2">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spans="1:26" ht="12.75" customHeight="1" x14ac:dyDescent="0.2">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spans="1:26" ht="12.75" customHeight="1" x14ac:dyDescent="0.2">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spans="1:26" ht="12.75" customHeight="1" x14ac:dyDescent="0.2">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spans="1:26" ht="12.75" customHeight="1" x14ac:dyDescent="0.2">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spans="1:26" ht="12.75" customHeight="1" x14ac:dyDescent="0.2">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spans="1:26" ht="12.75" customHeight="1" x14ac:dyDescent="0.2">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9"/>
  <sheetViews>
    <sheetView topLeftCell="A3" workbookViewId="0">
      <selection activeCell="A26" sqref="A26:A28"/>
    </sheetView>
  </sheetViews>
  <sheetFormatPr baseColWidth="10" defaultColWidth="12.5" defaultRowHeight="15" customHeight="1" x14ac:dyDescent="0.15"/>
  <cols>
    <col min="1" max="1" width="28.6640625" customWidth="1"/>
    <col min="2" max="6" width="10" customWidth="1"/>
    <col min="7" max="26" width="9.33203125" customWidth="1"/>
  </cols>
  <sheetData>
    <row r="1" spans="1:26" ht="12.75" customHeight="1" x14ac:dyDescent="0.2">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ht="12.75" customHeight="1"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row>
    <row r="3" spans="1:26" ht="12.75" customHeight="1" x14ac:dyDescent="0.2">
      <c r="A3" s="125" t="s">
        <v>161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row>
    <row r="4" spans="1:26" ht="12.75" customHeight="1" x14ac:dyDescent="0.2">
      <c r="A4" s="125" t="s">
        <v>163</v>
      </c>
      <c r="B4" s="124"/>
      <c r="C4" s="124"/>
      <c r="D4" s="124"/>
      <c r="E4" s="124"/>
      <c r="F4" s="124"/>
      <c r="G4" s="124"/>
      <c r="H4" s="124"/>
      <c r="I4" s="124"/>
      <c r="J4" s="124"/>
      <c r="K4" s="124"/>
      <c r="L4" s="124"/>
      <c r="M4" s="124"/>
      <c r="N4" s="124"/>
      <c r="O4" s="124"/>
      <c r="P4" s="124"/>
      <c r="Q4" s="124"/>
      <c r="R4" s="124"/>
      <c r="S4" s="124"/>
      <c r="T4" s="124"/>
      <c r="U4" s="124"/>
      <c r="V4" s="124"/>
      <c r="W4" s="124"/>
      <c r="X4" s="124"/>
      <c r="Y4" s="124"/>
      <c r="Z4" s="124"/>
    </row>
    <row r="5" spans="1:26" ht="12.75" customHeight="1" x14ac:dyDescent="0.2">
      <c r="A5" s="125" t="s">
        <v>165</v>
      </c>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ht="12.75" customHeight="1" x14ac:dyDescent="0.2">
      <c r="A6" s="125" t="s">
        <v>167</v>
      </c>
      <c r="B6" s="124"/>
      <c r="C6" s="124"/>
      <c r="D6" s="124"/>
      <c r="E6" s="124"/>
      <c r="F6" s="124"/>
      <c r="G6" s="124"/>
      <c r="H6" s="124"/>
      <c r="I6" s="124"/>
      <c r="J6" s="124"/>
      <c r="K6" s="124"/>
      <c r="L6" s="124"/>
      <c r="M6" s="124"/>
      <c r="N6" s="124"/>
      <c r="O6" s="124"/>
      <c r="P6" s="124"/>
      <c r="Q6" s="124"/>
      <c r="R6" s="124"/>
      <c r="S6" s="124"/>
      <c r="T6" s="124"/>
      <c r="U6" s="124"/>
      <c r="V6" s="124"/>
      <c r="W6" s="124"/>
      <c r="X6" s="124"/>
      <c r="Y6" s="124"/>
      <c r="Z6" s="124"/>
    </row>
    <row r="7" spans="1:26" ht="12.75" customHeight="1" x14ac:dyDescent="0.2">
      <c r="A7" s="125" t="s">
        <v>169</v>
      </c>
      <c r="B7" s="124"/>
      <c r="C7" s="124"/>
      <c r="D7" s="124"/>
      <c r="E7" s="124"/>
      <c r="F7" s="124"/>
      <c r="G7" s="124"/>
      <c r="H7" s="124"/>
      <c r="I7" s="124"/>
      <c r="J7" s="124"/>
      <c r="K7" s="124"/>
      <c r="L7" s="124"/>
      <c r="M7" s="124"/>
      <c r="N7" s="124"/>
      <c r="O7" s="124"/>
      <c r="P7" s="124"/>
      <c r="Q7" s="124"/>
      <c r="R7" s="124"/>
      <c r="S7" s="124"/>
      <c r="T7" s="124"/>
      <c r="U7" s="124"/>
      <c r="V7" s="124"/>
      <c r="W7" s="124"/>
      <c r="X7" s="124"/>
      <c r="Y7" s="124"/>
      <c r="Z7" s="124"/>
    </row>
    <row r="8" spans="1:26" ht="12.75" customHeight="1" x14ac:dyDescent="0.2">
      <c r="A8" s="125" t="s">
        <v>172</v>
      </c>
      <c r="B8" s="124"/>
      <c r="C8" s="124"/>
      <c r="D8" s="124"/>
      <c r="E8" s="124"/>
      <c r="F8" s="124"/>
      <c r="G8" s="124"/>
      <c r="H8" s="124"/>
      <c r="I8" s="124"/>
      <c r="J8" s="124"/>
      <c r="K8" s="124"/>
      <c r="L8" s="124"/>
      <c r="M8" s="124"/>
      <c r="N8" s="124"/>
      <c r="O8" s="124"/>
      <c r="P8" s="124"/>
      <c r="Q8" s="124"/>
      <c r="R8" s="124"/>
      <c r="S8" s="124"/>
      <c r="T8" s="124"/>
      <c r="U8" s="124"/>
      <c r="V8" s="124"/>
      <c r="W8" s="124"/>
      <c r="X8" s="124"/>
      <c r="Y8" s="124"/>
      <c r="Z8" s="124"/>
    </row>
    <row r="9" spans="1:26" ht="12.75" customHeight="1" x14ac:dyDescent="0.2">
      <c r="A9" s="125" t="s">
        <v>175</v>
      </c>
      <c r="B9" s="124"/>
      <c r="C9" s="124"/>
      <c r="D9" s="124"/>
      <c r="E9" s="124"/>
      <c r="F9" s="124"/>
      <c r="G9" s="124"/>
      <c r="H9" s="124"/>
      <c r="I9" s="124"/>
      <c r="J9" s="124"/>
      <c r="K9" s="124"/>
      <c r="L9" s="124"/>
      <c r="M9" s="124"/>
      <c r="N9" s="124"/>
      <c r="O9" s="124"/>
      <c r="P9" s="124"/>
      <c r="Q9" s="124"/>
      <c r="R9" s="124"/>
      <c r="S9" s="124"/>
      <c r="T9" s="124"/>
      <c r="U9" s="124"/>
      <c r="V9" s="124"/>
      <c r="W9" s="124"/>
      <c r="X9" s="124"/>
      <c r="Y9" s="124"/>
      <c r="Z9" s="124"/>
    </row>
    <row r="10" spans="1:26" ht="12.75" customHeight="1" x14ac:dyDescent="0.2">
      <c r="A10" s="125" t="s">
        <v>177</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1:26" ht="12.75" customHeight="1" x14ac:dyDescent="0.2">
      <c r="A11" s="125" t="s">
        <v>179</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1:26" ht="12.75" customHeight="1" x14ac:dyDescent="0.2">
      <c r="A12" s="125" t="s">
        <v>203</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row>
    <row r="13" spans="1:26" ht="12.75" customHeight="1" x14ac:dyDescent="0.2">
      <c r="A13" s="125" t="s">
        <v>204</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row>
    <row r="14" spans="1:26" ht="12.75" customHeight="1" x14ac:dyDescent="0.2">
      <c r="A14" s="125" t="s">
        <v>205</v>
      </c>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26" ht="12.75" customHeight="1" x14ac:dyDescent="0.2">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12.75" customHeight="1" x14ac:dyDescent="0.2">
      <c r="A16" s="125" t="s">
        <v>206</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12.75" customHeight="1" x14ac:dyDescent="0.2">
      <c r="A17" s="125" t="s">
        <v>186</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26" ht="12.75" customHeight="1" x14ac:dyDescent="0.2">
      <c r="A18" s="125" t="s">
        <v>188</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1:26" ht="12.7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2.75" customHeight="1" x14ac:dyDescent="0.2">
      <c r="A20" s="125" t="s">
        <v>194</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1:26" ht="12.75" customHeight="1" x14ac:dyDescent="0.2">
      <c r="A21" s="125" t="s">
        <v>195</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spans="1:26" ht="12.7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spans="1:26" ht="12.75" customHeight="1" x14ac:dyDescent="0.2">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spans="1:26" ht="12.75"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spans="1:26" ht="12.75" customHeight="1" x14ac:dyDescent="0.2">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spans="1:26" ht="12.75" customHeight="1" x14ac:dyDescent="0.2">
      <c r="A26" s="124" t="s">
        <v>392</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spans="1:26" ht="20" customHeight="1" x14ac:dyDescent="0.2">
      <c r="A27" s="124" t="s">
        <v>393</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spans="1:26" ht="38" customHeight="1" x14ac:dyDescent="0.2">
      <c r="A28" s="135" t="s">
        <v>394</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row>
    <row r="29" spans="1:26" ht="12.75" customHeight="1"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row>
    <row r="30" spans="1:26" ht="12.75" customHeight="1"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row>
    <row r="31" spans="1:26" ht="12.75" customHeight="1"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row>
    <row r="32" spans="1:26" ht="12.75" customHeight="1"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spans="1:26" ht="12.75" customHeight="1"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34" spans="1:26" ht="12.75" customHeight="1"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row>
    <row r="35" spans="1:26" ht="12.75" customHeight="1"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row>
    <row r="36" spans="1:26" ht="12.75" customHeight="1"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ht="12.7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row>
    <row r="38" spans="1:26" ht="12.7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spans="1:26" ht="12.7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row>
    <row r="40" spans="1:26" ht="12.7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row>
    <row r="41" spans="1:26" ht="12.75" customHeight="1"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row>
    <row r="42" spans="1:26" ht="12.75" customHeight="1"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row>
    <row r="43" spans="1:26" ht="12.75" customHeight="1"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row>
    <row r="44" spans="1:26" ht="12.75" customHeight="1"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row>
    <row r="45" spans="1:26" ht="12.75" customHeight="1"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row>
    <row r="46" spans="1:26" ht="12.75" customHeight="1"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row>
    <row r="47" spans="1:26" ht="12.75" customHeight="1"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row>
    <row r="48" spans="1:26" ht="12.75" customHeight="1"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row>
    <row r="49" spans="1:26" ht="12.75" customHeight="1" x14ac:dyDescent="0.2">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spans="1:26" ht="12.75" customHeight="1" x14ac:dyDescent="0.2">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row>
    <row r="51" spans="1:26" ht="12.75" customHeight="1" x14ac:dyDescent="0.2">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row>
    <row r="52" spans="1:26" ht="12.75" customHeight="1" x14ac:dyDescent="0.2">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row>
    <row r="53" spans="1:26" ht="12.75" customHeight="1" x14ac:dyDescent="0.2">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row>
    <row r="54" spans="1:26" ht="12.75" customHeight="1" x14ac:dyDescent="0.2">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spans="1:26" ht="12.75" customHeight="1" x14ac:dyDescent="0.2">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spans="1:26" ht="12.75" customHeight="1" x14ac:dyDescent="0.2">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spans="1:26" ht="12.75" customHeight="1" x14ac:dyDescent="0.2">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spans="1:26" ht="12.75" customHeight="1" x14ac:dyDescent="0.2">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spans="1:26" ht="12.75" customHeight="1" x14ac:dyDescent="0.2">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60" spans="1:26" ht="12.75" customHeight="1" x14ac:dyDescent="0.2">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row>
    <row r="61" spans="1:26" ht="12.75" customHeight="1" x14ac:dyDescent="0.2">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row>
    <row r="62" spans="1:26" ht="12.75" customHeight="1" x14ac:dyDescent="0.2">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row>
    <row r="63" spans="1:26" ht="12.75" customHeight="1" x14ac:dyDescent="0.2">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ht="12.75" customHeight="1" x14ac:dyDescent="0.2">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6" ht="12.75" customHeight="1" x14ac:dyDescent="0.2">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6" ht="12.75" customHeight="1" x14ac:dyDescent="0.2">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26" ht="12.75" customHeight="1" x14ac:dyDescent="0.2">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6" ht="12.75" customHeight="1" x14ac:dyDescent="0.2">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row>
    <row r="69" spans="1:26" ht="12.75" customHeight="1" x14ac:dyDescent="0.2">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row>
    <row r="70" spans="1:26" ht="12.75" customHeight="1" x14ac:dyDescent="0.2">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row>
    <row r="71" spans="1:26" ht="12.75" customHeight="1" x14ac:dyDescent="0.2">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row>
    <row r="72" spans="1:26" ht="12.75" customHeight="1" x14ac:dyDescent="0.2">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row>
    <row r="73" spans="1:26" ht="12.75" customHeight="1" x14ac:dyDescent="0.2">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row>
    <row r="74" spans="1:26" ht="12.75" customHeight="1" x14ac:dyDescent="0.2">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row>
    <row r="75" spans="1:26" ht="12.75" customHeight="1" x14ac:dyDescent="0.2">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row>
    <row r="76" spans="1:26" ht="12.75" customHeight="1" x14ac:dyDescent="0.2">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row>
    <row r="77" spans="1:26" ht="12.75" customHeight="1" x14ac:dyDescent="0.2">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row>
    <row r="78" spans="1:26" ht="12.75" customHeight="1" x14ac:dyDescent="0.2">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row>
    <row r="79" spans="1:26" ht="12.75" customHeight="1" x14ac:dyDescent="0.2">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row>
    <row r="80" spans="1:26" ht="12.75" customHeight="1" x14ac:dyDescent="0.2">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row>
    <row r="81" spans="1:26" ht="12.75" customHeight="1" x14ac:dyDescent="0.2">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row>
    <row r="82" spans="1:26" ht="12.75" customHeight="1" x14ac:dyDescent="0.2">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row>
    <row r="83" spans="1:26" ht="12.75" customHeight="1" x14ac:dyDescent="0.2">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spans="1:26" ht="12.75" customHeight="1" x14ac:dyDescent="0.2">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row>
    <row r="85" spans="1:26" ht="12.75" customHeight="1" x14ac:dyDescent="0.2">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row>
    <row r="86" spans="1:26" ht="12.75" customHeight="1" x14ac:dyDescent="0.2">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row>
    <row r="87" spans="1:26" ht="12.75" customHeight="1" x14ac:dyDescent="0.2">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row>
    <row r="88" spans="1:26" ht="12.75" customHeight="1" x14ac:dyDescent="0.2">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row>
    <row r="89" spans="1:26" ht="12.75" customHeight="1" x14ac:dyDescent="0.2">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row>
    <row r="90" spans="1:26" ht="12.75" customHeight="1" x14ac:dyDescent="0.2">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row>
    <row r="91" spans="1:26" ht="12.75" customHeight="1" x14ac:dyDescent="0.2">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row>
    <row r="92" spans="1:26" ht="12.75" customHeight="1" x14ac:dyDescent="0.2">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row>
    <row r="93" spans="1:26" ht="12.75" customHeight="1" x14ac:dyDescent="0.2">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row>
    <row r="94" spans="1:26" ht="12.75" customHeight="1" x14ac:dyDescent="0.2">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row>
    <row r="95" spans="1:26" ht="12.75" customHeight="1" x14ac:dyDescent="0.2">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row>
    <row r="96" spans="1:26" ht="12.75" customHeight="1" x14ac:dyDescent="0.2">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ht="12.75" customHeight="1" x14ac:dyDescent="0.2">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row>
    <row r="98" spans="1:26" ht="12.75" customHeight="1" x14ac:dyDescent="0.2">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row>
    <row r="99" spans="1:26" ht="12.75" customHeight="1" x14ac:dyDescent="0.2">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row>
    <row r="100" spans="1:26" ht="12.75" customHeight="1" x14ac:dyDescent="0.2">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row>
    <row r="101" spans="1:26" ht="12.75" customHeight="1" x14ac:dyDescent="0.2">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row>
    <row r="102" spans="1:26" ht="12.75" customHeight="1" x14ac:dyDescent="0.2">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row>
    <row r="103" spans="1:26" ht="12.75" customHeight="1" x14ac:dyDescent="0.2">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row>
    <row r="104" spans="1:26" ht="12.75" customHeight="1" x14ac:dyDescent="0.2">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row>
    <row r="105" spans="1:26" ht="12.75" customHeight="1" x14ac:dyDescent="0.2">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row>
    <row r="106" spans="1:26" ht="12.75" customHeight="1" x14ac:dyDescent="0.2">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row>
    <row r="107" spans="1:26" ht="12.75" customHeight="1" x14ac:dyDescent="0.2">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row>
    <row r="108" spans="1:26" ht="12.75" customHeight="1" x14ac:dyDescent="0.2">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row>
    <row r="109" spans="1:26" ht="12.75" customHeight="1" x14ac:dyDescent="0.2">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row>
    <row r="110" spans="1:26" ht="12.75" customHeight="1" x14ac:dyDescent="0.2">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row>
    <row r="111" spans="1:26" ht="12.75" customHeight="1" x14ac:dyDescent="0.2">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row>
    <row r="112" spans="1:26" ht="12.75" customHeight="1" x14ac:dyDescent="0.2">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row>
    <row r="113" spans="1:26" ht="12.75" customHeight="1" x14ac:dyDescent="0.2">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row>
    <row r="114" spans="1:26" ht="12.75" customHeight="1" x14ac:dyDescent="0.2">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row>
    <row r="115" spans="1:26" ht="12.75" customHeight="1" x14ac:dyDescent="0.2">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row>
    <row r="116" spans="1:26" ht="12.75" customHeight="1" x14ac:dyDescent="0.2">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row>
    <row r="117" spans="1:26" ht="12.75" customHeight="1" x14ac:dyDescent="0.2">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row>
    <row r="118" spans="1:26" ht="12.75" customHeight="1" x14ac:dyDescent="0.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row>
    <row r="119" spans="1:26" ht="12.75" customHeight="1" x14ac:dyDescent="0.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row>
    <row r="120" spans="1:26" ht="12.75" customHeight="1" x14ac:dyDescent="0.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row>
    <row r="121" spans="1:26" ht="12.75" customHeight="1" x14ac:dyDescent="0.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row>
    <row r="122" spans="1:26" ht="12.75" customHeight="1" x14ac:dyDescent="0.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row>
    <row r="123" spans="1:26" ht="12.75" customHeight="1" x14ac:dyDescent="0.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row>
    <row r="124" spans="1:26" ht="12.75" customHeight="1" x14ac:dyDescent="0.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row>
    <row r="125" spans="1:26" ht="12.75" customHeight="1" x14ac:dyDescent="0.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row>
    <row r="126" spans="1:26" ht="12.75" customHeight="1" x14ac:dyDescent="0.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row>
    <row r="127" spans="1:26" ht="12.75" customHeight="1" x14ac:dyDescent="0.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row>
    <row r="128" spans="1:26" ht="12.75" customHeight="1" x14ac:dyDescent="0.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row>
    <row r="129" spans="1:26" ht="12.75" customHeight="1" x14ac:dyDescent="0.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row>
    <row r="130" spans="1:26" ht="12.75" customHeight="1" x14ac:dyDescent="0.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row>
    <row r="131" spans="1:26" ht="12.75" customHeight="1" x14ac:dyDescent="0.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row>
    <row r="132" spans="1:26" ht="12.75" customHeight="1" x14ac:dyDescent="0.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row>
    <row r="133" spans="1:26" ht="12.75" customHeight="1" x14ac:dyDescent="0.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row>
    <row r="134" spans="1:26" ht="12.75" customHeight="1" x14ac:dyDescent="0.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row>
    <row r="135" spans="1:26" ht="12.75" customHeight="1" x14ac:dyDescent="0.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row>
    <row r="136" spans="1:26" ht="12.75" customHeight="1" x14ac:dyDescent="0.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row>
    <row r="137" spans="1:26" ht="12.75" customHeight="1" x14ac:dyDescent="0.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row>
    <row r="138" spans="1:26" ht="12.75" customHeight="1" x14ac:dyDescent="0.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row>
    <row r="139" spans="1:26" ht="12.75" customHeight="1" x14ac:dyDescent="0.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row>
    <row r="140" spans="1:26" ht="12.75" customHeight="1" x14ac:dyDescent="0.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row>
    <row r="141" spans="1:26" ht="12.75" customHeight="1" x14ac:dyDescent="0.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row>
    <row r="142" spans="1:26" ht="12.75" customHeight="1" x14ac:dyDescent="0.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row>
    <row r="143" spans="1:26" ht="12.75" customHeight="1" x14ac:dyDescent="0.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row>
    <row r="144" spans="1:26" ht="12.75" customHeight="1" x14ac:dyDescent="0.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row>
    <row r="145" spans="1:26" ht="12.75" customHeight="1" x14ac:dyDescent="0.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row>
    <row r="146" spans="1:26" ht="12.75" customHeight="1" x14ac:dyDescent="0.2">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row>
    <row r="147" spans="1:26" ht="12.75" customHeight="1" x14ac:dyDescent="0.2">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row>
    <row r="148" spans="1:26" ht="12.75" customHeight="1" x14ac:dyDescent="0.2">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row>
    <row r="149" spans="1:26" ht="12.75" customHeight="1" x14ac:dyDescent="0.2">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row>
    <row r="150" spans="1:26" ht="12.75" customHeight="1" x14ac:dyDescent="0.2">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row>
    <row r="151" spans="1:26" ht="12.75" customHeight="1" x14ac:dyDescent="0.2">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row>
    <row r="152" spans="1:26" ht="12.75" customHeight="1" x14ac:dyDescent="0.2">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row>
    <row r="153" spans="1:26" ht="12.75" customHeight="1" x14ac:dyDescent="0.2">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row>
    <row r="154" spans="1:26" ht="12.75" customHeight="1" x14ac:dyDescent="0.2">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row>
    <row r="155" spans="1:26" ht="12.75" customHeight="1" x14ac:dyDescent="0.2">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row>
    <row r="156" spans="1:26" ht="12.75" customHeight="1" x14ac:dyDescent="0.2">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row>
    <row r="157" spans="1:26" ht="12.75" customHeight="1" x14ac:dyDescent="0.2">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row>
    <row r="158" spans="1:26" ht="12.75" customHeight="1" x14ac:dyDescent="0.2">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row>
    <row r="159" spans="1:26" ht="12.75" customHeight="1" x14ac:dyDescent="0.2">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row>
    <row r="160" spans="1:26" ht="12.75" customHeight="1" x14ac:dyDescent="0.2">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row>
    <row r="161" spans="1:26" ht="12.75" customHeight="1" x14ac:dyDescent="0.2">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row>
    <row r="162" spans="1:26" ht="12.75" customHeight="1" x14ac:dyDescent="0.2">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row>
    <row r="163" spans="1:26" ht="12.75" customHeight="1" x14ac:dyDescent="0.2">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row>
    <row r="164" spans="1:26" ht="12.75" customHeight="1" x14ac:dyDescent="0.2">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row>
    <row r="165" spans="1:26" ht="12.75" customHeight="1" x14ac:dyDescent="0.2">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row>
    <row r="166" spans="1:26" ht="12.75" customHeight="1" x14ac:dyDescent="0.2">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row>
    <row r="167" spans="1:26" ht="12.75" customHeight="1" x14ac:dyDescent="0.2">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row>
    <row r="168" spans="1:26" ht="12.75" customHeight="1" x14ac:dyDescent="0.2">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row>
    <row r="169" spans="1:26" ht="12.75" customHeight="1" x14ac:dyDescent="0.2">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row>
    <row r="170" spans="1:26" ht="12.75" customHeight="1" x14ac:dyDescent="0.2">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row>
    <row r="171" spans="1:26" ht="12.75" customHeight="1" x14ac:dyDescent="0.2">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row>
    <row r="172" spans="1:26" ht="12.75" customHeight="1" x14ac:dyDescent="0.2">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row>
    <row r="173" spans="1:26" ht="12.75" customHeight="1" x14ac:dyDescent="0.2">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row>
    <row r="174" spans="1:26" ht="12.75" customHeight="1" x14ac:dyDescent="0.2">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row>
    <row r="175" spans="1:26" ht="12.75" customHeight="1" x14ac:dyDescent="0.2">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row>
    <row r="176" spans="1:26" ht="12.75" customHeight="1" x14ac:dyDescent="0.2">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row>
    <row r="177" spans="1:26" ht="12.75" customHeight="1" x14ac:dyDescent="0.2">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row>
    <row r="178" spans="1:26" ht="12.75" customHeight="1" x14ac:dyDescent="0.2">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row>
    <row r="179" spans="1:26" ht="12.75" customHeight="1" x14ac:dyDescent="0.2">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row>
    <row r="180" spans="1:26" ht="12.75" customHeight="1" x14ac:dyDescent="0.2">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row>
    <row r="181" spans="1:26" ht="12.75" customHeight="1" x14ac:dyDescent="0.2">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row>
    <row r="182" spans="1:26" ht="12.75" customHeight="1" x14ac:dyDescent="0.2">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row>
    <row r="183" spans="1:26" ht="12.75" customHeight="1" x14ac:dyDescent="0.2">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row>
    <row r="184" spans="1:26" ht="12.75" customHeight="1" x14ac:dyDescent="0.2">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row>
    <row r="185" spans="1:26" ht="12.75" customHeight="1" x14ac:dyDescent="0.2">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row>
    <row r="186" spans="1:26" ht="12.75" customHeight="1" x14ac:dyDescent="0.2">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row>
    <row r="187" spans="1:26" ht="12.75" customHeight="1" x14ac:dyDescent="0.2">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row>
    <row r="188" spans="1:26" ht="12.75" customHeight="1" x14ac:dyDescent="0.2">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row>
    <row r="189" spans="1:26" ht="12.75" customHeight="1" x14ac:dyDescent="0.2">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row>
    <row r="190" spans="1:26" ht="12.75" customHeight="1" x14ac:dyDescent="0.2">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row>
    <row r="191" spans="1:26" ht="12.75" customHeight="1" x14ac:dyDescent="0.2">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row>
    <row r="192" spans="1:26" ht="12.75" customHeight="1" x14ac:dyDescent="0.2">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row>
    <row r="193" spans="1:26" ht="12.75" customHeight="1" x14ac:dyDescent="0.2">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row>
    <row r="194" spans="1:26" ht="12.75" customHeight="1" x14ac:dyDescent="0.2">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row>
    <row r="195" spans="1:26" ht="12.75" customHeight="1" x14ac:dyDescent="0.2">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row>
    <row r="196" spans="1:26" ht="12.75" customHeight="1" x14ac:dyDescent="0.2">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row>
    <row r="197" spans="1:26" ht="12.75" customHeight="1" x14ac:dyDescent="0.2">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row>
    <row r="198" spans="1:26" ht="12.75" customHeight="1" x14ac:dyDescent="0.2">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row>
    <row r="199" spans="1:26" ht="12.75" customHeight="1" x14ac:dyDescent="0.2">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row>
    <row r="200" spans="1:26" ht="12.75" customHeight="1" x14ac:dyDescent="0.2">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row>
    <row r="201" spans="1:26" ht="12.75" customHeight="1" x14ac:dyDescent="0.2">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row>
    <row r="202" spans="1:26" ht="12.75" customHeight="1" x14ac:dyDescent="0.2">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row>
    <row r="203" spans="1:26" ht="12.75" customHeight="1" x14ac:dyDescent="0.2">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row>
    <row r="204" spans="1:26" ht="12.75" customHeight="1" x14ac:dyDescent="0.2">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row>
    <row r="205" spans="1:26" ht="12.75" customHeight="1" x14ac:dyDescent="0.2">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row>
    <row r="206" spans="1:26" ht="12.75" customHeight="1" x14ac:dyDescent="0.2">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row>
    <row r="207" spans="1:26" ht="12.75" customHeight="1" x14ac:dyDescent="0.2">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row>
    <row r="208" spans="1:26" ht="12.75" customHeight="1" x14ac:dyDescent="0.2">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row>
    <row r="209" spans="1:26" ht="12.75" customHeight="1" x14ac:dyDescent="0.2">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row>
    <row r="210" spans="1:26" ht="12.75" customHeight="1" x14ac:dyDescent="0.2">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row>
    <row r="211" spans="1:26" ht="12.75" customHeight="1" x14ac:dyDescent="0.2">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row>
    <row r="212" spans="1:26" ht="12.75" customHeight="1" x14ac:dyDescent="0.2">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row>
    <row r="213" spans="1:26" ht="12.75" customHeight="1" x14ac:dyDescent="0.2">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row>
    <row r="214" spans="1:26" ht="12.75" customHeight="1" x14ac:dyDescent="0.2">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row>
    <row r="215" spans="1:26" ht="12.75" customHeight="1" x14ac:dyDescent="0.2">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row>
    <row r="216" spans="1:26" ht="12.75" customHeight="1" x14ac:dyDescent="0.2">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row>
    <row r="217" spans="1:26" ht="12.75" customHeight="1" x14ac:dyDescent="0.2">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row>
    <row r="218" spans="1:26" ht="12.75" customHeight="1" x14ac:dyDescent="0.2">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row>
    <row r="219" spans="1:26" ht="12.75" customHeight="1" x14ac:dyDescent="0.2">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row>
    <row r="220" spans="1:26" ht="12.75" customHeight="1" x14ac:dyDescent="0.2">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row>
    <row r="221" spans="1:26" ht="12.75" customHeight="1" x14ac:dyDescent="0.2">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row>
    <row r="222" spans="1:26" ht="12.75" customHeight="1" x14ac:dyDescent="0.2">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row>
    <row r="223" spans="1:26" ht="12.75" customHeight="1" x14ac:dyDescent="0.2">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row>
    <row r="224" spans="1:26" ht="12.75" customHeight="1" x14ac:dyDescent="0.2">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row>
    <row r="225" spans="1:26" ht="12.75" customHeight="1" x14ac:dyDescent="0.2">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row>
    <row r="226" spans="1:26" ht="12.75" customHeight="1" x14ac:dyDescent="0.2">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row>
    <row r="227" spans="1:26" ht="12.75" customHeight="1" x14ac:dyDescent="0.2">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row>
    <row r="228" spans="1:26" ht="12.75" customHeight="1" x14ac:dyDescent="0.2">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row>
    <row r="229" spans="1:26" ht="12.75" customHeight="1" x14ac:dyDescent="0.2">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row>
    <row r="230" spans="1:26" ht="12.75" customHeight="1" x14ac:dyDescent="0.2">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row>
    <row r="231" spans="1:26" ht="12.75" customHeight="1" x14ac:dyDescent="0.2">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row>
    <row r="232" spans="1:26" ht="12.75" customHeight="1" x14ac:dyDescent="0.2">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row>
    <row r="233" spans="1:26" ht="12.75" customHeight="1" x14ac:dyDescent="0.2">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row>
    <row r="234" spans="1:26" ht="12.75" customHeight="1" x14ac:dyDescent="0.2">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row>
    <row r="235" spans="1:26" ht="12.75" customHeight="1" x14ac:dyDescent="0.2">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row>
    <row r="236" spans="1:26" ht="12.75" customHeight="1" x14ac:dyDescent="0.2">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row>
    <row r="237" spans="1:26" ht="12.75" customHeight="1" x14ac:dyDescent="0.2">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row>
    <row r="238" spans="1:26" ht="12.75" customHeight="1" x14ac:dyDescent="0.2">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row>
    <row r="239" spans="1:26" ht="12.75" customHeight="1" x14ac:dyDescent="0.2">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row>
    <row r="240" spans="1:26" ht="12.75" customHeight="1" x14ac:dyDescent="0.2">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row>
    <row r="241" spans="1:26" ht="12.75" customHeight="1" x14ac:dyDescent="0.2">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row>
    <row r="242" spans="1:26" ht="12.75" customHeight="1" x14ac:dyDescent="0.2">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row>
    <row r="243" spans="1:26" ht="12.75" customHeight="1" x14ac:dyDescent="0.2">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row>
    <row r="244" spans="1:26" ht="12.75" customHeight="1" x14ac:dyDescent="0.2">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row>
    <row r="245" spans="1:26" ht="12.75" customHeight="1" x14ac:dyDescent="0.2">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row>
    <row r="246" spans="1:26" ht="12.75" customHeight="1" x14ac:dyDescent="0.2">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row>
    <row r="247" spans="1:26" ht="12.75" customHeight="1" x14ac:dyDescent="0.2">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row>
    <row r="248" spans="1:26" ht="12.75" customHeight="1" x14ac:dyDescent="0.2">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row>
    <row r="249" spans="1:26" ht="12.75" customHeight="1" x14ac:dyDescent="0.2">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row>
    <row r="250" spans="1:26" ht="12.75" customHeight="1" x14ac:dyDescent="0.2">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row>
    <row r="251" spans="1:26" ht="12.75" customHeight="1" x14ac:dyDescent="0.2">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row>
    <row r="252" spans="1:26" ht="12.75" customHeight="1" x14ac:dyDescent="0.2">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row>
    <row r="253" spans="1:26" ht="12.75" customHeight="1" x14ac:dyDescent="0.2">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row>
    <row r="254" spans="1:26" ht="12.75" customHeight="1" x14ac:dyDescent="0.2">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row>
    <row r="255" spans="1:26" ht="12.75" customHeight="1" x14ac:dyDescent="0.2">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row>
    <row r="256" spans="1:26" ht="12.75" customHeight="1" x14ac:dyDescent="0.2">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row>
    <row r="257" spans="1:26" ht="12.75" customHeight="1" x14ac:dyDescent="0.2">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row>
    <row r="258" spans="1:26" ht="12.75" customHeight="1" x14ac:dyDescent="0.2">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row>
    <row r="259" spans="1:26" ht="12.75" customHeight="1" x14ac:dyDescent="0.2">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row>
    <row r="260" spans="1:26" ht="12.75" customHeight="1" x14ac:dyDescent="0.2">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row>
    <row r="261" spans="1:26" ht="12.75" customHeight="1" x14ac:dyDescent="0.2">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row>
    <row r="262" spans="1:26" ht="12.75" customHeight="1" x14ac:dyDescent="0.2">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row>
    <row r="263" spans="1:26" ht="12.75" customHeight="1" x14ac:dyDescent="0.2">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row>
    <row r="264" spans="1:26" ht="12.75" customHeight="1" x14ac:dyDescent="0.2">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row>
    <row r="265" spans="1:26" ht="12.75" customHeight="1" x14ac:dyDescent="0.2">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row>
    <row r="266" spans="1:26" ht="12.75" customHeight="1" x14ac:dyDescent="0.2">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row>
    <row r="267" spans="1:26" ht="12.75" customHeight="1" x14ac:dyDescent="0.2">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row>
    <row r="268" spans="1:26" ht="12.75" customHeight="1" x14ac:dyDescent="0.2">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row>
    <row r="269" spans="1:26" ht="12.75" customHeight="1" x14ac:dyDescent="0.2">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row>
    <row r="270" spans="1:26" ht="12.75" customHeight="1" x14ac:dyDescent="0.2">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row>
    <row r="271" spans="1:26" ht="12.75" customHeight="1" x14ac:dyDescent="0.2">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row>
    <row r="272" spans="1:26" ht="12.75" customHeight="1" x14ac:dyDescent="0.2">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row>
    <row r="273" spans="1:26" ht="12.75" customHeight="1" x14ac:dyDescent="0.2">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row>
    <row r="274" spans="1:26" ht="12.75" customHeight="1" x14ac:dyDescent="0.2">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row>
    <row r="275" spans="1:26" ht="12.75" customHeight="1" x14ac:dyDescent="0.2">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row>
    <row r="276" spans="1:26" ht="12.75" customHeight="1" x14ac:dyDescent="0.2">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row>
    <row r="277" spans="1:26" ht="12.75" customHeight="1" x14ac:dyDescent="0.2">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row>
    <row r="278" spans="1:26" ht="12.75" customHeight="1" x14ac:dyDescent="0.2">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row>
    <row r="279" spans="1:26" ht="12.75" customHeight="1" x14ac:dyDescent="0.2">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row>
    <row r="280" spans="1:26" ht="12.75" customHeight="1" x14ac:dyDescent="0.2">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row>
    <row r="281" spans="1:26" ht="12.75" customHeight="1" x14ac:dyDescent="0.2">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row>
    <row r="282" spans="1:26" ht="12.75" customHeight="1" x14ac:dyDescent="0.2">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row>
    <row r="283" spans="1:26" ht="12.75" customHeight="1" x14ac:dyDescent="0.2">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row>
    <row r="284" spans="1:26" ht="12.75" customHeight="1" x14ac:dyDescent="0.2">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row>
    <row r="285" spans="1:26" ht="12.75" customHeight="1" x14ac:dyDescent="0.2">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row>
    <row r="286" spans="1:26" ht="12.75" customHeight="1" x14ac:dyDescent="0.2">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row>
    <row r="287" spans="1:26" ht="12.75" customHeight="1" x14ac:dyDescent="0.2">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row>
    <row r="288" spans="1:26" ht="12.75" customHeight="1" x14ac:dyDescent="0.2">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row>
    <row r="289" spans="1:26" ht="12.75" customHeight="1" x14ac:dyDescent="0.2">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row>
    <row r="290" spans="1:26" ht="12.75" customHeight="1" x14ac:dyDescent="0.2">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row>
    <row r="291" spans="1:26" ht="12.75" customHeight="1" x14ac:dyDescent="0.2">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row>
    <row r="292" spans="1:26" ht="12.75" customHeight="1" x14ac:dyDescent="0.2">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row>
    <row r="293" spans="1:26" ht="12.75" customHeight="1" x14ac:dyDescent="0.2">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row>
    <row r="294" spans="1:26" ht="12.75" customHeight="1" x14ac:dyDescent="0.2">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row>
    <row r="295" spans="1:26" ht="12.75" customHeight="1" x14ac:dyDescent="0.2">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row>
    <row r="296" spans="1:26" ht="12.75" customHeight="1" x14ac:dyDescent="0.2">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row>
    <row r="297" spans="1:26" ht="12.75" customHeight="1" x14ac:dyDescent="0.2">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row>
    <row r="298" spans="1:26" ht="12.75" customHeight="1" x14ac:dyDescent="0.2">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row>
    <row r="299" spans="1:26" ht="12.75" customHeight="1" x14ac:dyDescent="0.2">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row>
    <row r="300" spans="1:26" ht="12.75" customHeight="1" x14ac:dyDescent="0.2">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row>
    <row r="301" spans="1:26" ht="12.75" customHeight="1" x14ac:dyDescent="0.2">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row>
    <row r="302" spans="1:26" ht="12.75" customHeight="1" x14ac:dyDescent="0.2">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row>
    <row r="303" spans="1:26" ht="12.75" customHeight="1" x14ac:dyDescent="0.2">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row>
    <row r="304" spans="1:26" ht="12.75" customHeight="1" x14ac:dyDescent="0.2">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row>
    <row r="305" spans="1:26" ht="12.75" customHeight="1" x14ac:dyDescent="0.2">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row>
    <row r="306" spans="1:26" ht="12.75" customHeight="1" x14ac:dyDescent="0.2">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row>
    <row r="307" spans="1:26" ht="12.75" customHeight="1" x14ac:dyDescent="0.2">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row>
    <row r="308" spans="1:26" ht="12.75" customHeight="1" x14ac:dyDescent="0.2">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row>
    <row r="309" spans="1:26" ht="12.75" customHeight="1" x14ac:dyDescent="0.2">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row>
    <row r="310" spans="1:26" ht="12.75" customHeight="1" x14ac:dyDescent="0.2">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row>
    <row r="311" spans="1:26" ht="12.75" customHeight="1" x14ac:dyDescent="0.2">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row>
    <row r="312" spans="1:26" ht="12.75" customHeight="1" x14ac:dyDescent="0.2">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row>
    <row r="313" spans="1:26" ht="12.75" customHeight="1" x14ac:dyDescent="0.2">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row>
    <row r="314" spans="1:26" ht="12.75" customHeight="1" x14ac:dyDescent="0.2">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row>
    <row r="315" spans="1:26" ht="12.75" customHeight="1" x14ac:dyDescent="0.2">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row>
    <row r="316" spans="1:26" ht="12.75" customHeight="1" x14ac:dyDescent="0.2">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row>
    <row r="317" spans="1:26" ht="12.75" customHeight="1" x14ac:dyDescent="0.2">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row>
    <row r="318" spans="1:26" ht="12.75" customHeight="1" x14ac:dyDescent="0.2">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row>
    <row r="319" spans="1:26" ht="12.75" customHeight="1" x14ac:dyDescent="0.2">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row>
    <row r="320" spans="1:26" ht="12.75" customHeight="1" x14ac:dyDescent="0.2">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row>
    <row r="321" spans="1:26" ht="12.75" customHeight="1" x14ac:dyDescent="0.2">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row>
    <row r="322" spans="1:26" ht="12.75" customHeight="1" x14ac:dyDescent="0.2">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row>
    <row r="323" spans="1:26" ht="12.75" customHeight="1" x14ac:dyDescent="0.2">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row>
    <row r="324" spans="1:26" ht="12.75" customHeight="1" x14ac:dyDescent="0.2">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row>
    <row r="325" spans="1:26" ht="12.75" customHeight="1" x14ac:dyDescent="0.2">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row>
    <row r="326" spans="1:26" ht="12.75" customHeight="1" x14ac:dyDescent="0.2">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row>
    <row r="327" spans="1:26" ht="12.75" customHeight="1" x14ac:dyDescent="0.2">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row>
    <row r="328" spans="1:26" ht="12.75" customHeight="1" x14ac:dyDescent="0.2">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row>
    <row r="329" spans="1:26" ht="12.75" customHeight="1" x14ac:dyDescent="0.2">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row>
    <row r="330" spans="1:26" ht="12.75" customHeight="1" x14ac:dyDescent="0.2">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row>
    <row r="331" spans="1:26" ht="12.75" customHeight="1" x14ac:dyDescent="0.2">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row>
    <row r="332" spans="1:26" ht="12.75" customHeight="1" x14ac:dyDescent="0.2">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row>
    <row r="333" spans="1:26" ht="12.75" customHeight="1" x14ac:dyDescent="0.2">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row>
    <row r="334" spans="1:26" ht="12.75" customHeight="1" x14ac:dyDescent="0.2">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row>
    <row r="335" spans="1:26" ht="12.75" customHeight="1" x14ac:dyDescent="0.2">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row>
    <row r="336" spans="1:26" ht="12.75" customHeight="1" x14ac:dyDescent="0.2">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row>
    <row r="337" spans="1:26" ht="12.75" customHeight="1" x14ac:dyDescent="0.2">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row>
    <row r="338" spans="1:26" ht="12.75" customHeight="1" x14ac:dyDescent="0.2">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row>
    <row r="339" spans="1:26" ht="12.75" customHeight="1" x14ac:dyDescent="0.2">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row>
    <row r="340" spans="1:26" ht="12.75" customHeight="1" x14ac:dyDescent="0.2">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row>
    <row r="341" spans="1:26" ht="12.75" customHeight="1" x14ac:dyDescent="0.2">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row>
    <row r="342" spans="1:26" ht="12.75" customHeight="1" x14ac:dyDescent="0.2">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row>
    <row r="343" spans="1:26" ht="12.75" customHeight="1" x14ac:dyDescent="0.2">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row>
    <row r="344" spans="1:26" ht="12.75" customHeight="1" x14ac:dyDescent="0.2">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row>
    <row r="345" spans="1:26" ht="12.75" customHeight="1" x14ac:dyDescent="0.2">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row>
    <row r="346" spans="1:26" ht="12.75" customHeight="1" x14ac:dyDescent="0.2">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row>
    <row r="347" spans="1:26" ht="12.75" customHeight="1" x14ac:dyDescent="0.2">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row>
    <row r="348" spans="1:26" ht="12.75" customHeight="1" x14ac:dyDescent="0.2">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row>
    <row r="349" spans="1:26" ht="12.75" customHeight="1" x14ac:dyDescent="0.2">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row>
    <row r="350" spans="1:26" ht="12.75" customHeight="1" x14ac:dyDescent="0.2">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row>
    <row r="351" spans="1:26" ht="12.75" customHeight="1" x14ac:dyDescent="0.2">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row>
    <row r="352" spans="1:26" ht="12.75" customHeight="1" x14ac:dyDescent="0.2">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row>
    <row r="353" spans="1:26" ht="12.75" customHeight="1" x14ac:dyDescent="0.2">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row>
    <row r="354" spans="1:26" ht="12.75" customHeight="1" x14ac:dyDescent="0.2">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row>
    <row r="355" spans="1:26" ht="12.75" customHeight="1" x14ac:dyDescent="0.2">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row>
    <row r="356" spans="1:26" ht="12.75" customHeight="1" x14ac:dyDescent="0.2">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row>
    <row r="357" spans="1:26" ht="12.75" customHeight="1" x14ac:dyDescent="0.2">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row>
    <row r="358" spans="1:26" ht="12.75" customHeight="1" x14ac:dyDescent="0.2">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row>
    <row r="359" spans="1:26" ht="12.75" customHeight="1" x14ac:dyDescent="0.2">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row>
    <row r="360" spans="1:26" ht="12.75" customHeight="1" x14ac:dyDescent="0.2">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row>
    <row r="361" spans="1:26" ht="12.75" customHeight="1" x14ac:dyDescent="0.2">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row>
    <row r="362" spans="1:26" ht="12.75" customHeight="1" x14ac:dyDescent="0.2">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row>
    <row r="363" spans="1:26" ht="12.75" customHeight="1" x14ac:dyDescent="0.2">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row>
    <row r="364" spans="1:26" ht="12.75" customHeight="1" x14ac:dyDescent="0.2">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row>
    <row r="365" spans="1:26" ht="12.75" customHeight="1" x14ac:dyDescent="0.2">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row>
    <row r="366" spans="1:26" ht="12.75" customHeight="1" x14ac:dyDescent="0.2">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row>
    <row r="367" spans="1:26" ht="12.75" customHeight="1" x14ac:dyDescent="0.2">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row>
    <row r="368" spans="1:26" ht="12.75" customHeight="1" x14ac:dyDescent="0.2">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row>
    <row r="369" spans="1:26" ht="12.75" customHeight="1" x14ac:dyDescent="0.2">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row>
    <row r="370" spans="1:26" ht="12.75" customHeight="1" x14ac:dyDescent="0.2">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row>
    <row r="371" spans="1:26" ht="12.75" customHeight="1" x14ac:dyDescent="0.2">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row>
    <row r="372" spans="1:26" ht="12.75" customHeight="1" x14ac:dyDescent="0.2">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row>
    <row r="373" spans="1:26" ht="12.75" customHeight="1" x14ac:dyDescent="0.2">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row>
    <row r="374" spans="1:26" ht="12.75" customHeight="1" x14ac:dyDescent="0.2">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row>
    <row r="375" spans="1:26" ht="12.75" customHeight="1" x14ac:dyDescent="0.2">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row>
    <row r="376" spans="1:26" ht="12.75" customHeight="1" x14ac:dyDescent="0.2">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row>
    <row r="377" spans="1:26" ht="12.75" customHeight="1" x14ac:dyDescent="0.2">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row>
    <row r="378" spans="1:26" ht="12.75" customHeight="1" x14ac:dyDescent="0.2">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row>
    <row r="379" spans="1:26" ht="12.75" customHeight="1" x14ac:dyDescent="0.2">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row>
    <row r="380" spans="1:26" ht="12.75" customHeight="1" x14ac:dyDescent="0.2">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row>
    <row r="381" spans="1:26" ht="12.75" customHeight="1" x14ac:dyDescent="0.2">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row>
    <row r="382" spans="1:26" ht="12.75" customHeight="1" x14ac:dyDescent="0.2">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row>
    <row r="383" spans="1:26" ht="12.75" customHeight="1" x14ac:dyDescent="0.2">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row>
    <row r="384" spans="1:26" ht="12.75" customHeight="1" x14ac:dyDescent="0.2">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row>
    <row r="385" spans="1:26" ht="12.75" customHeight="1" x14ac:dyDescent="0.2">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row>
    <row r="386" spans="1:26" ht="12.75" customHeight="1" x14ac:dyDescent="0.2">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row>
    <row r="387" spans="1:26" ht="12.75" customHeight="1" x14ac:dyDescent="0.2">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row>
    <row r="388" spans="1:26" ht="12.75" customHeight="1" x14ac:dyDescent="0.2">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row>
    <row r="389" spans="1:26" ht="12.75" customHeight="1" x14ac:dyDescent="0.2">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row>
    <row r="390" spans="1:26" ht="12.75" customHeight="1" x14ac:dyDescent="0.2">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row>
    <row r="391" spans="1:26" ht="12.75" customHeight="1" x14ac:dyDescent="0.2">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row>
    <row r="392" spans="1:26" ht="12.75" customHeight="1" x14ac:dyDescent="0.2">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row>
    <row r="393" spans="1:26" ht="12.75" customHeight="1" x14ac:dyDescent="0.2">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row>
    <row r="394" spans="1:26" ht="12.75" customHeight="1" x14ac:dyDescent="0.2">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row>
    <row r="395" spans="1:26" ht="12.75" customHeight="1" x14ac:dyDescent="0.2">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row>
    <row r="396" spans="1:26" ht="12.75" customHeight="1" x14ac:dyDescent="0.2">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row>
    <row r="397" spans="1:26" ht="12.75" customHeight="1" x14ac:dyDescent="0.2">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row>
    <row r="398" spans="1:26" ht="12.75" customHeight="1" x14ac:dyDescent="0.2">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row>
    <row r="399" spans="1:26" ht="12.75" customHeight="1" x14ac:dyDescent="0.2">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row>
    <row r="400" spans="1:26" ht="12.75" customHeight="1" x14ac:dyDescent="0.2">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row>
    <row r="401" spans="1:26" ht="12.75" customHeight="1" x14ac:dyDescent="0.2">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row>
    <row r="402" spans="1:26" ht="12.75" customHeight="1" x14ac:dyDescent="0.2">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row>
    <row r="403" spans="1:26" ht="12.75" customHeight="1" x14ac:dyDescent="0.2">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row>
    <row r="404" spans="1:26" ht="12.75" customHeight="1" x14ac:dyDescent="0.2">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row>
    <row r="405" spans="1:26" ht="12.75" customHeight="1" x14ac:dyDescent="0.2">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row>
    <row r="406" spans="1:26" ht="12.75" customHeight="1" x14ac:dyDescent="0.2">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row>
    <row r="407" spans="1:26" ht="12.75" customHeight="1" x14ac:dyDescent="0.2">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row>
    <row r="408" spans="1:26" ht="12.75" customHeight="1" x14ac:dyDescent="0.2">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row>
    <row r="409" spans="1:26" ht="12.75" customHeight="1" x14ac:dyDescent="0.2">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row>
    <row r="410" spans="1:26" ht="12.75" customHeight="1" x14ac:dyDescent="0.2">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row>
    <row r="411" spans="1:26" ht="12.75" customHeight="1" x14ac:dyDescent="0.2">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row>
    <row r="412" spans="1:26" ht="12.75" customHeight="1" x14ac:dyDescent="0.2">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row>
    <row r="413" spans="1:26" ht="12.75" customHeight="1" x14ac:dyDescent="0.2">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row>
    <row r="414" spans="1:26" ht="12.75" customHeight="1" x14ac:dyDescent="0.2">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row>
    <row r="415" spans="1:26" ht="12.75" customHeight="1" x14ac:dyDescent="0.2">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row>
    <row r="416" spans="1:26" ht="12.75" customHeight="1" x14ac:dyDescent="0.2">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row>
    <row r="417" spans="1:26" ht="12.75" customHeight="1" x14ac:dyDescent="0.2">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row>
    <row r="418" spans="1:26" ht="12.75" customHeight="1" x14ac:dyDescent="0.2">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row>
    <row r="419" spans="1:26" ht="12.75" customHeight="1" x14ac:dyDescent="0.2">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row>
    <row r="420" spans="1:26" ht="12.75" customHeight="1" x14ac:dyDescent="0.2">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row>
    <row r="421" spans="1:26" ht="12.75" customHeight="1" x14ac:dyDescent="0.2">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row>
    <row r="422" spans="1:26" ht="12.75" customHeight="1" x14ac:dyDescent="0.2">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row>
    <row r="423" spans="1:26" ht="12.75" customHeight="1" x14ac:dyDescent="0.2">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row>
    <row r="424" spans="1:26" ht="12.75" customHeight="1" x14ac:dyDescent="0.2">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row>
    <row r="425" spans="1:26" ht="12.75" customHeight="1" x14ac:dyDescent="0.2">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row>
    <row r="426" spans="1:26" ht="12.75" customHeight="1" x14ac:dyDescent="0.2">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row>
    <row r="427" spans="1:26" ht="12.75" customHeight="1" x14ac:dyDescent="0.2">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row>
    <row r="428" spans="1:26" ht="12.75" customHeight="1" x14ac:dyDescent="0.2">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row>
    <row r="429" spans="1:26" ht="12.75" customHeight="1" x14ac:dyDescent="0.2">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row>
    <row r="430" spans="1:26" ht="12.75" customHeight="1" x14ac:dyDescent="0.2">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row>
    <row r="431" spans="1:26" ht="12.75" customHeight="1" x14ac:dyDescent="0.2">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row>
    <row r="432" spans="1:26" ht="12.75" customHeight="1" x14ac:dyDescent="0.2">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row>
    <row r="433" spans="1:26" ht="12.75" customHeight="1" x14ac:dyDescent="0.2">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row>
    <row r="434" spans="1:26" ht="12.75" customHeight="1" x14ac:dyDescent="0.2">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row>
    <row r="435" spans="1:26" ht="12.75" customHeight="1" x14ac:dyDescent="0.2">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row>
    <row r="436" spans="1:26" ht="12.75" customHeight="1" x14ac:dyDescent="0.2">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row>
    <row r="437" spans="1:26" ht="12.75" customHeight="1" x14ac:dyDescent="0.2">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row>
    <row r="438" spans="1:26" ht="12.75" customHeight="1" x14ac:dyDescent="0.2">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row>
    <row r="439" spans="1:26" ht="12.75" customHeight="1" x14ac:dyDescent="0.2">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row>
    <row r="440" spans="1:26" ht="12.75" customHeight="1" x14ac:dyDescent="0.2">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row>
    <row r="441" spans="1:26" ht="12.75" customHeight="1" x14ac:dyDescent="0.2">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row>
    <row r="442" spans="1:26" ht="12.75" customHeight="1" x14ac:dyDescent="0.2">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row>
    <row r="443" spans="1:26" ht="12.75" customHeight="1" x14ac:dyDescent="0.2">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row>
    <row r="444" spans="1:26" ht="12.75" customHeight="1" x14ac:dyDescent="0.2">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row>
    <row r="445" spans="1:26" ht="12.75" customHeight="1" x14ac:dyDescent="0.2">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row>
    <row r="446" spans="1:26" ht="12.75" customHeight="1" x14ac:dyDescent="0.2">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row>
    <row r="447" spans="1:26" ht="12.75" customHeight="1" x14ac:dyDescent="0.2">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row>
    <row r="448" spans="1:26" ht="12.75" customHeight="1" x14ac:dyDescent="0.2">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row>
    <row r="449" spans="1:26" ht="12.75" customHeight="1" x14ac:dyDescent="0.2">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row>
    <row r="450" spans="1:26" ht="12.75" customHeight="1" x14ac:dyDescent="0.2">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row>
    <row r="451" spans="1:26" ht="12.75" customHeight="1" x14ac:dyDescent="0.2">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row>
    <row r="452" spans="1:26" ht="12.75" customHeight="1" x14ac:dyDescent="0.2">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row>
    <row r="453" spans="1:26" ht="12.75" customHeight="1" x14ac:dyDescent="0.2">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row>
    <row r="454" spans="1:26" ht="12.75" customHeight="1" x14ac:dyDescent="0.2">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row>
    <row r="455" spans="1:26" ht="12.75" customHeight="1" x14ac:dyDescent="0.2">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row>
    <row r="456" spans="1:26" ht="12.75" customHeight="1" x14ac:dyDescent="0.2">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row>
    <row r="457" spans="1:26" ht="12.75" customHeight="1" x14ac:dyDescent="0.2">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row>
    <row r="458" spans="1:26" ht="12.75" customHeight="1" x14ac:dyDescent="0.2">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row>
    <row r="459" spans="1:26" ht="12.75" customHeight="1" x14ac:dyDescent="0.2">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row>
    <row r="460" spans="1:26" ht="12.75" customHeight="1" x14ac:dyDescent="0.2">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row>
    <row r="461" spans="1:26" ht="12.75" customHeight="1" x14ac:dyDescent="0.2">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row>
    <row r="462" spans="1:26" ht="12.75" customHeight="1" x14ac:dyDescent="0.2">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row>
    <row r="463" spans="1:26" ht="12.75" customHeight="1" x14ac:dyDescent="0.2">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row>
    <row r="464" spans="1:26" ht="12.75" customHeight="1" x14ac:dyDescent="0.2">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row>
    <row r="465" spans="1:26" ht="12.75" customHeight="1" x14ac:dyDescent="0.2">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row>
    <row r="466" spans="1:26" ht="12.75" customHeight="1" x14ac:dyDescent="0.2">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row>
    <row r="467" spans="1:26" ht="12.75" customHeight="1" x14ac:dyDescent="0.2">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row>
    <row r="468" spans="1:26" ht="12.75" customHeight="1" x14ac:dyDescent="0.2">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row>
    <row r="469" spans="1:26" ht="12.75" customHeight="1" x14ac:dyDescent="0.2">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row>
    <row r="470" spans="1:26" ht="12.75" customHeight="1" x14ac:dyDescent="0.2">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row>
    <row r="471" spans="1:26" ht="12.75" customHeight="1" x14ac:dyDescent="0.2">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row>
    <row r="472" spans="1:26" ht="12.75" customHeight="1" x14ac:dyDescent="0.2">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row>
    <row r="473" spans="1:26" ht="12.75" customHeight="1" x14ac:dyDescent="0.2">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row>
    <row r="474" spans="1:26" ht="12.75" customHeight="1" x14ac:dyDescent="0.2">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row>
    <row r="475" spans="1:26" ht="12.75" customHeight="1" x14ac:dyDescent="0.2">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row>
    <row r="476" spans="1:26" ht="12.75" customHeight="1" x14ac:dyDescent="0.2">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row>
    <row r="477" spans="1:26" ht="12.75" customHeight="1" x14ac:dyDescent="0.2">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row>
    <row r="478" spans="1:26" ht="12.75" customHeight="1" x14ac:dyDescent="0.2">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row>
    <row r="479" spans="1:26" ht="12.75" customHeight="1" x14ac:dyDescent="0.2">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row>
    <row r="480" spans="1:26" ht="12.75" customHeight="1" x14ac:dyDescent="0.2">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row>
    <row r="481" spans="1:26" ht="12.75" customHeight="1" x14ac:dyDescent="0.2">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row>
    <row r="482" spans="1:26" ht="12.75" customHeight="1" x14ac:dyDescent="0.2">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row>
    <row r="483" spans="1:26" ht="12.75" customHeight="1" x14ac:dyDescent="0.2">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row>
    <row r="484" spans="1:26" ht="12.75" customHeight="1" x14ac:dyDescent="0.2">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row>
    <row r="485" spans="1:26" ht="12.75" customHeight="1" x14ac:dyDescent="0.2">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row>
    <row r="486" spans="1:26" ht="12.75" customHeight="1" x14ac:dyDescent="0.2">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row>
    <row r="487" spans="1:26" ht="12.75" customHeight="1" x14ac:dyDescent="0.2">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row>
    <row r="488" spans="1:26" ht="12.75" customHeight="1" x14ac:dyDescent="0.2">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row>
    <row r="489" spans="1:26" ht="12.75" customHeight="1" x14ac:dyDescent="0.2">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row>
    <row r="490" spans="1:26" ht="12.75" customHeight="1" x14ac:dyDescent="0.2">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row>
    <row r="491" spans="1:26" ht="12.75" customHeight="1" x14ac:dyDescent="0.2">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row>
    <row r="492" spans="1:26" ht="12.75" customHeight="1" x14ac:dyDescent="0.2">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row>
    <row r="493" spans="1:26" ht="12.75" customHeight="1" x14ac:dyDescent="0.2">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row>
    <row r="494" spans="1:26" ht="12.75" customHeight="1" x14ac:dyDescent="0.2">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row>
    <row r="495" spans="1:26" ht="12.75" customHeight="1" x14ac:dyDescent="0.2">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row>
    <row r="496" spans="1:26" ht="12.75" customHeight="1" x14ac:dyDescent="0.2">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row>
    <row r="497" spans="1:26" ht="12.75" customHeight="1" x14ac:dyDescent="0.2">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row>
    <row r="498" spans="1:26" ht="12.75" customHeight="1" x14ac:dyDescent="0.2">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row>
    <row r="499" spans="1:26" ht="12.75" customHeight="1" x14ac:dyDescent="0.2">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row>
    <row r="500" spans="1:26" ht="12.75" customHeight="1" x14ac:dyDescent="0.2">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row>
    <row r="501" spans="1:26" ht="12.75" customHeight="1" x14ac:dyDescent="0.2">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row>
    <row r="502" spans="1:26" ht="12.75" customHeight="1" x14ac:dyDescent="0.2">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row>
    <row r="503" spans="1:26" ht="12.75" customHeight="1" x14ac:dyDescent="0.2">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row>
    <row r="504" spans="1:26" ht="12.75" customHeight="1" x14ac:dyDescent="0.2">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row>
    <row r="505" spans="1:26" ht="12.75" customHeight="1" x14ac:dyDescent="0.2">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row>
    <row r="506" spans="1:26" ht="12.75" customHeight="1" x14ac:dyDescent="0.2">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row>
    <row r="507" spans="1:26" ht="12.75" customHeight="1" x14ac:dyDescent="0.2">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row>
    <row r="508" spans="1:26" ht="12.75" customHeight="1" x14ac:dyDescent="0.2">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row>
    <row r="509" spans="1:26" ht="12.75" customHeight="1" x14ac:dyDescent="0.2">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row>
    <row r="510" spans="1:26" ht="12.75" customHeight="1" x14ac:dyDescent="0.2">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row>
    <row r="511" spans="1:26" ht="12.75" customHeight="1" x14ac:dyDescent="0.2">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row>
    <row r="512" spans="1:26" ht="12.75" customHeight="1" x14ac:dyDescent="0.2">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row>
    <row r="513" spans="1:26" ht="12.75" customHeight="1" x14ac:dyDescent="0.2">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row>
    <row r="514" spans="1:26" ht="12.75" customHeight="1" x14ac:dyDescent="0.2">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row>
    <row r="515" spans="1:26" ht="12.75" customHeight="1" x14ac:dyDescent="0.2">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row>
    <row r="516" spans="1:26" ht="12.75" customHeight="1" x14ac:dyDescent="0.2">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row>
    <row r="517" spans="1:26" ht="12.75" customHeight="1" x14ac:dyDescent="0.2">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row>
    <row r="518" spans="1:26" ht="12.75" customHeight="1" x14ac:dyDescent="0.2">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row>
    <row r="519" spans="1:26" ht="12.75" customHeight="1" x14ac:dyDescent="0.2">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row>
    <row r="520" spans="1:26" ht="12.75" customHeight="1" x14ac:dyDescent="0.2">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row>
    <row r="521" spans="1:26" ht="12.75" customHeight="1" x14ac:dyDescent="0.2">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row>
    <row r="522" spans="1:26" ht="12.75" customHeight="1" x14ac:dyDescent="0.2">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row>
    <row r="523" spans="1:26" ht="12.75" customHeight="1" x14ac:dyDescent="0.2">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row>
    <row r="524" spans="1:26" ht="12.75" customHeight="1" x14ac:dyDescent="0.2">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row>
    <row r="525" spans="1:26" ht="12.75" customHeight="1" x14ac:dyDescent="0.2">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row>
    <row r="526" spans="1:26" ht="12.75" customHeight="1" x14ac:dyDescent="0.2">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row>
    <row r="527" spans="1:26" ht="12.75" customHeight="1" x14ac:dyDescent="0.2">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row>
    <row r="528" spans="1:26" ht="12.75" customHeight="1" x14ac:dyDescent="0.2">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row>
    <row r="529" spans="1:26" ht="12.75" customHeight="1" x14ac:dyDescent="0.2">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row>
    <row r="530" spans="1:26" ht="12.75" customHeight="1" x14ac:dyDescent="0.2">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row>
    <row r="531" spans="1:26" ht="12.75" customHeight="1" x14ac:dyDescent="0.2">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row>
    <row r="532" spans="1:26" ht="12.75" customHeight="1" x14ac:dyDescent="0.2">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row>
    <row r="533" spans="1:26" ht="12.75" customHeight="1" x14ac:dyDescent="0.2">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row>
    <row r="534" spans="1:26" ht="12.75" customHeight="1" x14ac:dyDescent="0.2">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row>
    <row r="535" spans="1:26" ht="12.75" customHeight="1" x14ac:dyDescent="0.2">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row>
    <row r="536" spans="1:26" ht="12.75" customHeight="1" x14ac:dyDescent="0.2">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row>
    <row r="537" spans="1:26" ht="12.75" customHeight="1" x14ac:dyDescent="0.2">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row>
    <row r="538" spans="1:26" ht="12.75" customHeight="1" x14ac:dyDescent="0.2">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row>
    <row r="539" spans="1:26" ht="12.75" customHeight="1" x14ac:dyDescent="0.2">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row>
    <row r="540" spans="1:26" ht="12.75" customHeight="1" x14ac:dyDescent="0.2">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row>
    <row r="541" spans="1:26" ht="12.75" customHeight="1" x14ac:dyDescent="0.2">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row>
    <row r="542" spans="1:26" ht="12.75" customHeight="1" x14ac:dyDescent="0.2">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row>
    <row r="543" spans="1:26" ht="12.75" customHeight="1" x14ac:dyDescent="0.2">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row>
    <row r="544" spans="1:26" ht="12.75" customHeight="1" x14ac:dyDescent="0.2">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row>
    <row r="545" spans="1:26" ht="12.75" customHeight="1" x14ac:dyDescent="0.2">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row>
    <row r="546" spans="1:26" ht="12.75" customHeight="1" x14ac:dyDescent="0.2">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row>
    <row r="547" spans="1:26" ht="12.75" customHeight="1" x14ac:dyDescent="0.2">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row>
    <row r="548" spans="1:26" ht="12.75" customHeight="1" x14ac:dyDescent="0.2">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row>
    <row r="549" spans="1:26" ht="12.75" customHeight="1" x14ac:dyDescent="0.2">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row>
    <row r="550" spans="1:26" ht="12.75" customHeight="1" x14ac:dyDescent="0.2">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row>
    <row r="551" spans="1:26" ht="12.75" customHeight="1" x14ac:dyDescent="0.2">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row>
    <row r="552" spans="1:26" ht="12.75" customHeight="1" x14ac:dyDescent="0.2">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row>
    <row r="553" spans="1:26" ht="12.75" customHeight="1" x14ac:dyDescent="0.2">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row>
    <row r="554" spans="1:26" ht="12.75" customHeight="1" x14ac:dyDescent="0.2">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row>
    <row r="555" spans="1:26" ht="12.75" customHeight="1" x14ac:dyDescent="0.2">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row>
    <row r="556" spans="1:26" ht="12.75" customHeight="1" x14ac:dyDescent="0.2">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row>
    <row r="557" spans="1:26" ht="12.75" customHeight="1" x14ac:dyDescent="0.2">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row>
    <row r="558" spans="1:26" ht="12.75" customHeight="1" x14ac:dyDescent="0.2">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row>
    <row r="559" spans="1:26" ht="12.75" customHeight="1" x14ac:dyDescent="0.2">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row>
    <row r="560" spans="1:26" ht="12.75" customHeight="1" x14ac:dyDescent="0.2">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row>
    <row r="561" spans="1:26" ht="12.75" customHeight="1" x14ac:dyDescent="0.2">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row>
    <row r="562" spans="1:26" ht="12.75" customHeight="1" x14ac:dyDescent="0.2">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row>
    <row r="563" spans="1:26" ht="12.75" customHeight="1" x14ac:dyDescent="0.2">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row>
    <row r="564" spans="1:26" ht="12.75" customHeight="1" x14ac:dyDescent="0.2">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row>
    <row r="565" spans="1:26" ht="12.75" customHeight="1" x14ac:dyDescent="0.2">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row>
    <row r="566" spans="1:26" ht="12.75" customHeight="1" x14ac:dyDescent="0.2">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row>
    <row r="567" spans="1:26" ht="12.75" customHeight="1" x14ac:dyDescent="0.2">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row>
    <row r="568" spans="1:26" ht="12.75" customHeight="1" x14ac:dyDescent="0.2">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row>
    <row r="569" spans="1:26" ht="12.75" customHeight="1" x14ac:dyDescent="0.2">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row>
    <row r="570" spans="1:26" ht="12.75" customHeight="1" x14ac:dyDescent="0.2">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row>
    <row r="571" spans="1:26" ht="12.75" customHeight="1" x14ac:dyDescent="0.2">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row>
    <row r="572" spans="1:26" ht="12.75" customHeight="1" x14ac:dyDescent="0.2">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row>
    <row r="573" spans="1:26" ht="12.75" customHeight="1" x14ac:dyDescent="0.2">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row>
    <row r="574" spans="1:26" ht="12.75" customHeight="1" x14ac:dyDescent="0.2">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row>
    <row r="575" spans="1:26" ht="12.75" customHeight="1" x14ac:dyDescent="0.2">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row>
    <row r="576" spans="1:26" ht="12.75" customHeight="1" x14ac:dyDescent="0.2">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row>
    <row r="577" spans="1:26" ht="12.75" customHeight="1" x14ac:dyDescent="0.2">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row>
    <row r="578" spans="1:26" ht="12.75" customHeight="1" x14ac:dyDescent="0.2">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row>
    <row r="579" spans="1:26" ht="12.75" customHeight="1" x14ac:dyDescent="0.2">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row>
    <row r="580" spans="1:26" ht="12.75" customHeight="1" x14ac:dyDescent="0.2">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row>
    <row r="581" spans="1:26" ht="12.75" customHeight="1" x14ac:dyDescent="0.2">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row>
    <row r="582" spans="1:26" ht="12.75" customHeight="1" x14ac:dyDescent="0.2">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row>
    <row r="583" spans="1:26" ht="12.75" customHeight="1" x14ac:dyDescent="0.2">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row>
    <row r="584" spans="1:26" ht="12.75" customHeight="1" x14ac:dyDescent="0.2">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row>
    <row r="585" spans="1:26" ht="12.75" customHeight="1" x14ac:dyDescent="0.2">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row>
    <row r="586" spans="1:26" ht="12.75" customHeight="1" x14ac:dyDescent="0.2">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row>
    <row r="587" spans="1:26" ht="12.75" customHeight="1" x14ac:dyDescent="0.2">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row>
    <row r="588" spans="1:26" ht="12.75" customHeight="1" x14ac:dyDescent="0.2">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row>
    <row r="589" spans="1:26" ht="12.75" customHeight="1" x14ac:dyDescent="0.2">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row>
    <row r="590" spans="1:26" ht="12.75" customHeight="1" x14ac:dyDescent="0.2">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row>
    <row r="591" spans="1:26" ht="12.75" customHeight="1" x14ac:dyDescent="0.2">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row>
    <row r="592" spans="1:26" ht="12.75" customHeight="1" x14ac:dyDescent="0.2">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row>
    <row r="593" spans="1:26" ht="12.75" customHeight="1" x14ac:dyDescent="0.2">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row>
    <row r="594" spans="1:26" ht="12.75" customHeight="1" x14ac:dyDescent="0.2">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row>
    <row r="595" spans="1:26" ht="12.75" customHeight="1" x14ac:dyDescent="0.2">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row>
    <row r="596" spans="1:26" ht="12.75" customHeight="1" x14ac:dyDescent="0.2">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row>
    <row r="597" spans="1:26" ht="12.75" customHeight="1" x14ac:dyDescent="0.2">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row>
    <row r="598" spans="1:26" ht="12.75" customHeight="1" x14ac:dyDescent="0.2">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row>
    <row r="599" spans="1:26" ht="12.75" customHeight="1" x14ac:dyDescent="0.2">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row>
    <row r="600" spans="1:26" ht="12.75" customHeight="1" x14ac:dyDescent="0.2">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row>
    <row r="601" spans="1:26" ht="12.75" customHeight="1" x14ac:dyDescent="0.2">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row>
    <row r="602" spans="1:26" ht="12.75" customHeight="1" x14ac:dyDescent="0.2">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row>
    <row r="603" spans="1:26" ht="12.75" customHeight="1" x14ac:dyDescent="0.2">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row>
    <row r="604" spans="1:26" ht="12.75" customHeight="1" x14ac:dyDescent="0.2">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row>
    <row r="605" spans="1:26" ht="12.75" customHeight="1" x14ac:dyDescent="0.2">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row>
    <row r="606" spans="1:26" ht="12.75" customHeight="1" x14ac:dyDescent="0.2">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row>
    <row r="607" spans="1:26" ht="12.75" customHeight="1" x14ac:dyDescent="0.2">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row>
    <row r="608" spans="1:26" ht="12.75" customHeight="1" x14ac:dyDescent="0.2">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row>
    <row r="609" spans="1:26" ht="12.75" customHeight="1" x14ac:dyDescent="0.2">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row>
    <row r="610" spans="1:26" ht="12.75" customHeight="1" x14ac:dyDescent="0.2">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row>
    <row r="611" spans="1:26" ht="12.75" customHeight="1" x14ac:dyDescent="0.2">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row>
    <row r="612" spans="1:26" ht="12.75" customHeight="1" x14ac:dyDescent="0.2">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row>
    <row r="613" spans="1:26" ht="12.75" customHeight="1" x14ac:dyDescent="0.2">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row>
    <row r="614" spans="1:26" ht="12.75" customHeight="1" x14ac:dyDescent="0.2">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row>
    <row r="615" spans="1:26" ht="12.75" customHeight="1" x14ac:dyDescent="0.2">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row>
    <row r="616" spans="1:26" ht="12.75" customHeight="1" x14ac:dyDescent="0.2">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row>
    <row r="617" spans="1:26" ht="12.75" customHeight="1" x14ac:dyDescent="0.2">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row>
    <row r="618" spans="1:26" ht="12.75" customHeight="1" x14ac:dyDescent="0.2">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row>
    <row r="619" spans="1:26" ht="12.75" customHeight="1" x14ac:dyDescent="0.2">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row>
    <row r="620" spans="1:26" ht="12.75" customHeight="1" x14ac:dyDescent="0.2">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row>
    <row r="621" spans="1:26" ht="12.75" customHeight="1" x14ac:dyDescent="0.2">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row>
    <row r="622" spans="1:26" ht="12.75" customHeight="1" x14ac:dyDescent="0.2">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row>
    <row r="623" spans="1:26" ht="12.75" customHeight="1" x14ac:dyDescent="0.2">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row>
    <row r="624" spans="1:26" ht="12.75" customHeight="1" x14ac:dyDescent="0.2">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row>
    <row r="625" spans="1:26" ht="12.75" customHeight="1" x14ac:dyDescent="0.2">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row>
    <row r="626" spans="1:26" ht="12.75" customHeight="1" x14ac:dyDescent="0.2">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row>
    <row r="627" spans="1:26" ht="12.75" customHeight="1" x14ac:dyDescent="0.2">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row>
    <row r="628" spans="1:26" ht="12.75" customHeight="1" x14ac:dyDescent="0.2">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row>
    <row r="629" spans="1:26" ht="12.75" customHeight="1" x14ac:dyDescent="0.2">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row>
    <row r="630" spans="1:26" ht="12.75" customHeight="1" x14ac:dyDescent="0.2">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row>
    <row r="631" spans="1:26" ht="12.75" customHeight="1" x14ac:dyDescent="0.2">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row>
    <row r="632" spans="1:26" ht="12.75" customHeight="1" x14ac:dyDescent="0.2">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row>
    <row r="633" spans="1:26" ht="12.75" customHeight="1" x14ac:dyDescent="0.2">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row>
    <row r="634" spans="1:26" ht="12.75" customHeight="1" x14ac:dyDescent="0.2">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row>
    <row r="635" spans="1:26" ht="12.75" customHeight="1" x14ac:dyDescent="0.2">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row>
    <row r="636" spans="1:26" ht="12.75" customHeight="1" x14ac:dyDescent="0.2">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row>
    <row r="637" spans="1:26" ht="12.75" customHeight="1" x14ac:dyDescent="0.2">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row>
    <row r="638" spans="1:26" ht="12.75" customHeight="1" x14ac:dyDescent="0.2">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row>
    <row r="639" spans="1:26" ht="12.75" customHeight="1" x14ac:dyDescent="0.2">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row>
    <row r="640" spans="1:26" ht="12.75" customHeight="1" x14ac:dyDescent="0.2">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row>
    <row r="641" spans="1:26" ht="12.75" customHeight="1" x14ac:dyDescent="0.2">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row>
    <row r="642" spans="1:26" ht="12.75" customHeight="1" x14ac:dyDescent="0.2">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row>
    <row r="643" spans="1:26" ht="12.75" customHeight="1" x14ac:dyDescent="0.2">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row>
    <row r="644" spans="1:26" ht="12.75" customHeight="1" x14ac:dyDescent="0.2">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row>
    <row r="645" spans="1:26" ht="12.75" customHeight="1" x14ac:dyDescent="0.2">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row>
    <row r="646" spans="1:26" ht="12.75" customHeight="1" x14ac:dyDescent="0.2">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row>
    <row r="647" spans="1:26" ht="12.75" customHeight="1" x14ac:dyDescent="0.2">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row>
    <row r="648" spans="1:26" ht="12.75" customHeight="1" x14ac:dyDescent="0.2">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row>
    <row r="649" spans="1:26" ht="12.75" customHeight="1" x14ac:dyDescent="0.2">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row>
    <row r="650" spans="1:26" ht="12.75" customHeight="1" x14ac:dyDescent="0.2">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row>
    <row r="651" spans="1:26" ht="12.75" customHeight="1" x14ac:dyDescent="0.2">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row>
    <row r="652" spans="1:26" ht="12.75" customHeight="1" x14ac:dyDescent="0.2">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row>
    <row r="653" spans="1:26" ht="12.75" customHeight="1" x14ac:dyDescent="0.2">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row>
    <row r="654" spans="1:26" ht="12.75" customHeight="1" x14ac:dyDescent="0.2">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row>
    <row r="655" spans="1:26" ht="12.75" customHeight="1" x14ac:dyDescent="0.2">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row>
    <row r="656" spans="1:26" ht="12.75" customHeight="1" x14ac:dyDescent="0.2">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row>
    <row r="657" spans="1:26" ht="12.75" customHeight="1" x14ac:dyDescent="0.2">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row>
    <row r="658" spans="1:26" ht="12.75" customHeight="1" x14ac:dyDescent="0.2">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row>
    <row r="659" spans="1:26" ht="12.75" customHeight="1" x14ac:dyDescent="0.2">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row>
    <row r="660" spans="1:26" ht="12.75" customHeight="1" x14ac:dyDescent="0.2">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row>
    <row r="661" spans="1:26" ht="12.75" customHeight="1" x14ac:dyDescent="0.2">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row>
    <row r="662" spans="1:26" ht="12.75" customHeight="1" x14ac:dyDescent="0.2">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row>
    <row r="663" spans="1:26" ht="12.75" customHeight="1" x14ac:dyDescent="0.2">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row>
    <row r="664" spans="1:26" ht="12.75" customHeight="1" x14ac:dyDescent="0.2">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row>
    <row r="665" spans="1:26" ht="12.75" customHeight="1" x14ac:dyDescent="0.2">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row>
    <row r="666" spans="1:26" ht="12.75" customHeight="1" x14ac:dyDescent="0.2">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row>
    <row r="667" spans="1:26" ht="12.75" customHeight="1" x14ac:dyDescent="0.2">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row>
    <row r="668" spans="1:26" ht="12.75" customHeight="1" x14ac:dyDescent="0.2">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row>
    <row r="669" spans="1:26" ht="12.75" customHeight="1" x14ac:dyDescent="0.2">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row>
    <row r="670" spans="1:26" ht="12.75" customHeight="1" x14ac:dyDescent="0.2">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row>
    <row r="671" spans="1:26" ht="12.75" customHeight="1" x14ac:dyDescent="0.2">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row>
    <row r="672" spans="1:26" ht="12.75" customHeight="1" x14ac:dyDescent="0.2">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row>
    <row r="673" spans="1:26" ht="12.75" customHeight="1" x14ac:dyDescent="0.2">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row>
    <row r="674" spans="1:26" ht="12.75" customHeight="1" x14ac:dyDescent="0.2">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row>
    <row r="675" spans="1:26" ht="12.75" customHeight="1" x14ac:dyDescent="0.2">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row>
    <row r="676" spans="1:26" ht="12.75" customHeight="1" x14ac:dyDescent="0.2">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row>
    <row r="677" spans="1:26" ht="12.75" customHeight="1" x14ac:dyDescent="0.2">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row>
    <row r="678" spans="1:26" ht="12.75" customHeight="1" x14ac:dyDescent="0.2">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row>
    <row r="679" spans="1:26" ht="12.75" customHeight="1" x14ac:dyDescent="0.2">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row>
    <row r="680" spans="1:26" ht="12.75" customHeight="1" x14ac:dyDescent="0.2">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row>
    <row r="681" spans="1:26" ht="12.75" customHeight="1" x14ac:dyDescent="0.2">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row>
    <row r="682" spans="1:26" ht="12.75" customHeight="1" x14ac:dyDescent="0.2">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row>
    <row r="683" spans="1:26" ht="12.75" customHeight="1" x14ac:dyDescent="0.2">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row>
    <row r="684" spans="1:26" ht="12.75" customHeight="1" x14ac:dyDescent="0.2">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row>
    <row r="685" spans="1:26" ht="12.75" customHeight="1" x14ac:dyDescent="0.2">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row>
    <row r="686" spans="1:26" ht="12.75" customHeight="1" x14ac:dyDescent="0.2">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row>
    <row r="687" spans="1:26" ht="12.75" customHeight="1" x14ac:dyDescent="0.2">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row>
    <row r="688" spans="1:26" ht="12.75" customHeight="1" x14ac:dyDescent="0.2">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row>
    <row r="689" spans="1:26" ht="12.75" customHeight="1" x14ac:dyDescent="0.2">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row>
    <row r="690" spans="1:26" ht="12.75" customHeight="1" x14ac:dyDescent="0.2">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row>
    <row r="691" spans="1:26" ht="12.75" customHeight="1" x14ac:dyDescent="0.2">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row>
    <row r="692" spans="1:26" ht="12.75" customHeight="1" x14ac:dyDescent="0.2">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row>
    <row r="693" spans="1:26" ht="12.75" customHeight="1" x14ac:dyDescent="0.2">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row>
    <row r="694" spans="1:26" ht="12.75" customHeight="1" x14ac:dyDescent="0.2">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row>
    <row r="695" spans="1:26" ht="12.75" customHeight="1" x14ac:dyDescent="0.2">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row>
    <row r="696" spans="1:26" ht="12.75" customHeight="1" x14ac:dyDescent="0.2">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row>
    <row r="697" spans="1:26" ht="12.75" customHeight="1" x14ac:dyDescent="0.2">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row>
    <row r="698" spans="1:26" ht="12.75" customHeight="1" x14ac:dyDescent="0.2">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row>
    <row r="699" spans="1:26" ht="12.75" customHeight="1" x14ac:dyDescent="0.2">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row>
    <row r="700" spans="1:26" ht="12.75" customHeight="1" x14ac:dyDescent="0.2">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row>
    <row r="701" spans="1:26" ht="12.75" customHeight="1" x14ac:dyDescent="0.2">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row>
    <row r="702" spans="1:26" ht="12.75" customHeight="1" x14ac:dyDescent="0.2">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row>
    <row r="703" spans="1:26" ht="12.75" customHeight="1" x14ac:dyDescent="0.2">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row>
    <row r="704" spans="1:26" ht="12.75" customHeight="1" x14ac:dyDescent="0.2">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row>
    <row r="705" spans="1:26" ht="12.75" customHeight="1" x14ac:dyDescent="0.2">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row>
    <row r="706" spans="1:26" ht="12.75" customHeight="1" x14ac:dyDescent="0.2">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row>
    <row r="707" spans="1:26" ht="12.75" customHeight="1" x14ac:dyDescent="0.2">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row>
    <row r="708" spans="1:26" ht="12.75" customHeight="1" x14ac:dyDescent="0.2">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row>
    <row r="709" spans="1:26" ht="12.75" customHeight="1" x14ac:dyDescent="0.2">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row>
    <row r="710" spans="1:26" ht="12.75" customHeight="1" x14ac:dyDescent="0.2">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row>
    <row r="711" spans="1:26" ht="12.75" customHeight="1" x14ac:dyDescent="0.2">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row>
    <row r="712" spans="1:26" ht="12.75" customHeight="1" x14ac:dyDescent="0.2">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row>
    <row r="713" spans="1:26" ht="12.75" customHeight="1" x14ac:dyDescent="0.2">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row>
    <row r="714" spans="1:26" ht="12.75" customHeight="1" x14ac:dyDescent="0.2">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row>
    <row r="715" spans="1:26" ht="12.75" customHeight="1" x14ac:dyDescent="0.2">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row>
    <row r="716" spans="1:26" ht="12.75" customHeight="1" x14ac:dyDescent="0.2">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row>
    <row r="717" spans="1:26" ht="12.75" customHeight="1" x14ac:dyDescent="0.2">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row>
    <row r="718" spans="1:26" ht="12.75" customHeight="1" x14ac:dyDescent="0.2">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row>
    <row r="719" spans="1:26" ht="12.75" customHeight="1" x14ac:dyDescent="0.2">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row>
    <row r="720" spans="1:26" ht="12.75" customHeight="1" x14ac:dyDescent="0.2">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row>
    <row r="721" spans="1:26" ht="12.75" customHeight="1" x14ac:dyDescent="0.2">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row>
    <row r="722" spans="1:26" ht="12.75" customHeight="1" x14ac:dyDescent="0.2">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row>
    <row r="723" spans="1:26" ht="12.75" customHeight="1" x14ac:dyDescent="0.2">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row>
    <row r="724" spans="1:26" ht="12.75" customHeight="1" x14ac:dyDescent="0.2">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row>
    <row r="725" spans="1:26" ht="12.75" customHeight="1" x14ac:dyDescent="0.2">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row>
    <row r="726" spans="1:26" ht="12.75" customHeight="1" x14ac:dyDescent="0.2">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row>
    <row r="727" spans="1:26" ht="12.75" customHeight="1" x14ac:dyDescent="0.2">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row>
    <row r="728" spans="1:26" ht="12.75" customHeight="1" x14ac:dyDescent="0.2">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row>
    <row r="729" spans="1:26" ht="12.75" customHeight="1" x14ac:dyDescent="0.2">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row>
    <row r="730" spans="1:26" ht="12.75" customHeight="1" x14ac:dyDescent="0.2">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row>
    <row r="731" spans="1:26" ht="12.75" customHeight="1" x14ac:dyDescent="0.2">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row>
    <row r="732" spans="1:26" ht="12.75" customHeight="1" x14ac:dyDescent="0.2">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row>
    <row r="733" spans="1:26" ht="12.75" customHeight="1" x14ac:dyDescent="0.2">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row>
    <row r="734" spans="1:26" ht="12.75" customHeight="1" x14ac:dyDescent="0.2">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row>
    <row r="735" spans="1:26" ht="12.75" customHeight="1" x14ac:dyDescent="0.2">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row>
    <row r="736" spans="1:26" ht="12.75" customHeight="1" x14ac:dyDescent="0.2">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row>
    <row r="737" spans="1:26" ht="12.75" customHeight="1" x14ac:dyDescent="0.2">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row>
    <row r="738" spans="1:26" ht="12.75" customHeight="1" x14ac:dyDescent="0.2">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row>
    <row r="739" spans="1:26" ht="12.75" customHeight="1" x14ac:dyDescent="0.2">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row>
    <row r="740" spans="1:26" ht="12.75" customHeight="1" x14ac:dyDescent="0.2">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row>
    <row r="741" spans="1:26" ht="12.75" customHeight="1" x14ac:dyDescent="0.2">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row>
    <row r="742" spans="1:26" ht="12.75" customHeight="1" x14ac:dyDescent="0.2">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row>
    <row r="743" spans="1:26" ht="12.75" customHeight="1" x14ac:dyDescent="0.2">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row>
    <row r="744" spans="1:26" ht="12.75" customHeight="1" x14ac:dyDescent="0.2">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row>
    <row r="745" spans="1:26" ht="12.75" customHeight="1" x14ac:dyDescent="0.2">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row>
    <row r="746" spans="1:26" ht="12.75" customHeight="1" x14ac:dyDescent="0.2">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row>
    <row r="747" spans="1:26" ht="12.75" customHeight="1" x14ac:dyDescent="0.2">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row>
    <row r="748" spans="1:26" ht="12.75" customHeight="1" x14ac:dyDescent="0.2">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row>
    <row r="749" spans="1:26" ht="12.75" customHeight="1" x14ac:dyDescent="0.2">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row>
    <row r="750" spans="1:26" ht="12.75" customHeight="1" x14ac:dyDescent="0.2">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row>
    <row r="751" spans="1:26" ht="12.75" customHeight="1" x14ac:dyDescent="0.2">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row>
    <row r="752" spans="1:26" ht="12.75" customHeight="1" x14ac:dyDescent="0.2">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row>
    <row r="753" spans="1:26" ht="12.75" customHeight="1" x14ac:dyDescent="0.2">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row>
    <row r="754" spans="1:26" ht="12.75" customHeight="1" x14ac:dyDescent="0.2">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row>
    <row r="755" spans="1:26" ht="12.75" customHeight="1" x14ac:dyDescent="0.2">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row>
    <row r="756" spans="1:26" ht="12.75" customHeight="1" x14ac:dyDescent="0.2">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row>
    <row r="757" spans="1:26" ht="12.75" customHeight="1" x14ac:dyDescent="0.2">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row>
    <row r="758" spans="1:26" ht="12.75" customHeight="1" x14ac:dyDescent="0.2">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row>
    <row r="759" spans="1:26" ht="12.75" customHeight="1" x14ac:dyDescent="0.2">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row>
    <row r="760" spans="1:26" ht="12.75" customHeight="1" x14ac:dyDescent="0.2">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row>
    <row r="761" spans="1:26" ht="12.75" customHeight="1" x14ac:dyDescent="0.2">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row>
    <row r="762" spans="1:26" ht="12.75" customHeight="1" x14ac:dyDescent="0.2">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row>
    <row r="763" spans="1:26" ht="12.75" customHeight="1" x14ac:dyDescent="0.2">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row>
    <row r="764" spans="1:26" ht="12.75" customHeight="1" x14ac:dyDescent="0.2">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row>
    <row r="765" spans="1:26" ht="12.75" customHeight="1" x14ac:dyDescent="0.2">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row>
    <row r="766" spans="1:26" ht="12.75" customHeight="1" x14ac:dyDescent="0.2">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row>
    <row r="767" spans="1:26" ht="12.75" customHeight="1" x14ac:dyDescent="0.2">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row>
    <row r="768" spans="1:26" ht="12.75" customHeight="1" x14ac:dyDescent="0.2">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row>
    <row r="769" spans="1:26" ht="12.75" customHeight="1" x14ac:dyDescent="0.2">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row>
    <row r="770" spans="1:26" ht="12.75" customHeight="1" x14ac:dyDescent="0.2">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row>
    <row r="771" spans="1:26" ht="12.75" customHeight="1" x14ac:dyDescent="0.2">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row>
    <row r="772" spans="1:26" ht="12.75" customHeight="1" x14ac:dyDescent="0.2">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row>
    <row r="773" spans="1:26" ht="12.75" customHeight="1" x14ac:dyDescent="0.2">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row>
    <row r="774" spans="1:26" ht="12.75" customHeight="1" x14ac:dyDescent="0.2">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row>
    <row r="775" spans="1:26" ht="12.75" customHeight="1" x14ac:dyDescent="0.2">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row>
    <row r="776" spans="1:26" ht="12.75" customHeight="1" x14ac:dyDescent="0.2">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row>
    <row r="777" spans="1:26" ht="12.75" customHeight="1" x14ac:dyDescent="0.2">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row>
    <row r="778" spans="1:26" ht="12.75" customHeight="1" x14ac:dyDescent="0.2">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row>
    <row r="779" spans="1:26" ht="12.75" customHeight="1" x14ac:dyDescent="0.2">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row>
    <row r="780" spans="1:26" ht="12.75" customHeight="1" x14ac:dyDescent="0.2">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row>
    <row r="781" spans="1:26" ht="12.75" customHeight="1" x14ac:dyDescent="0.2">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row>
    <row r="782" spans="1:26" ht="12.75" customHeight="1" x14ac:dyDescent="0.2">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row>
    <row r="783" spans="1:26" ht="12.75" customHeight="1" x14ac:dyDescent="0.2">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row>
    <row r="784" spans="1:26" ht="12.75" customHeight="1" x14ac:dyDescent="0.2">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row>
    <row r="785" spans="1:26" ht="12.75" customHeight="1" x14ac:dyDescent="0.2">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row>
    <row r="786" spans="1:26" ht="12.75" customHeight="1" x14ac:dyDescent="0.2">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row>
    <row r="787" spans="1:26" ht="12.75" customHeight="1" x14ac:dyDescent="0.2">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row>
    <row r="788" spans="1:26" ht="12.75" customHeight="1" x14ac:dyDescent="0.2">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row>
    <row r="789" spans="1:26" ht="12.75" customHeight="1" x14ac:dyDescent="0.2">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row>
    <row r="790" spans="1:26" ht="12.75" customHeight="1" x14ac:dyDescent="0.2">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row>
    <row r="791" spans="1:26" ht="12.75" customHeight="1" x14ac:dyDescent="0.2">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row>
    <row r="792" spans="1:26" ht="12.75" customHeight="1" x14ac:dyDescent="0.2">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row>
    <row r="793" spans="1:26" ht="12.75" customHeight="1" x14ac:dyDescent="0.2">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row>
    <row r="794" spans="1:26" ht="12.75" customHeight="1" x14ac:dyDescent="0.2">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row>
    <row r="795" spans="1:26" ht="12.75" customHeight="1" x14ac:dyDescent="0.2">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row>
    <row r="796" spans="1:26" ht="12.75" customHeight="1" x14ac:dyDescent="0.2">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row>
    <row r="797" spans="1:26" ht="12.75" customHeight="1" x14ac:dyDescent="0.2">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row>
    <row r="798" spans="1:26" ht="12.75" customHeight="1" x14ac:dyDescent="0.2">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row>
    <row r="799" spans="1:26" ht="12.75" customHeight="1" x14ac:dyDescent="0.2">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row>
    <row r="800" spans="1:26" ht="12.75" customHeight="1" x14ac:dyDescent="0.2">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row>
    <row r="801" spans="1:26" ht="12.75" customHeight="1" x14ac:dyDescent="0.2">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row>
    <row r="802" spans="1:26" ht="12.75" customHeight="1" x14ac:dyDescent="0.2">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row>
    <row r="803" spans="1:26" ht="12.75" customHeight="1" x14ac:dyDescent="0.2">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row>
    <row r="804" spans="1:26" ht="12.75" customHeight="1" x14ac:dyDescent="0.2">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row>
    <row r="805" spans="1:26" ht="12.75" customHeight="1" x14ac:dyDescent="0.2">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row>
    <row r="806" spans="1:26" ht="12.75" customHeight="1" x14ac:dyDescent="0.2">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row>
    <row r="807" spans="1:26" ht="12.75" customHeight="1" x14ac:dyDescent="0.2">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row>
    <row r="808" spans="1:26" ht="12.75" customHeight="1" x14ac:dyDescent="0.2">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row>
    <row r="809" spans="1:26" ht="12.75" customHeight="1" x14ac:dyDescent="0.2">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row>
    <row r="810" spans="1:26" ht="12.75" customHeight="1" x14ac:dyDescent="0.2">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row>
    <row r="811" spans="1:26" ht="12.75" customHeight="1" x14ac:dyDescent="0.2">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row>
    <row r="812" spans="1:26" ht="12.75" customHeight="1" x14ac:dyDescent="0.2">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row>
    <row r="813" spans="1:26" ht="12.75" customHeight="1" x14ac:dyDescent="0.2">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row>
    <row r="814" spans="1:26" ht="12.75" customHeight="1" x14ac:dyDescent="0.2">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row>
    <row r="815" spans="1:26" ht="12.75" customHeight="1" x14ac:dyDescent="0.2">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row>
    <row r="816" spans="1:26" ht="12.75" customHeight="1" x14ac:dyDescent="0.2">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row>
    <row r="817" spans="1:26" ht="12.75" customHeight="1" x14ac:dyDescent="0.2">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row>
    <row r="818" spans="1:26" ht="12.75" customHeight="1" x14ac:dyDescent="0.2">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row>
    <row r="819" spans="1:26" ht="12.75" customHeight="1" x14ac:dyDescent="0.2">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row>
    <row r="820" spans="1:26" ht="12.75" customHeight="1" x14ac:dyDescent="0.2">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row>
    <row r="821" spans="1:26" ht="12.75" customHeight="1" x14ac:dyDescent="0.2">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row>
    <row r="822" spans="1:26" ht="12.75" customHeight="1" x14ac:dyDescent="0.2">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row>
    <row r="823" spans="1:26" ht="12.75" customHeight="1" x14ac:dyDescent="0.2">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row>
    <row r="824" spans="1:26" ht="12.75" customHeight="1" x14ac:dyDescent="0.2">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row>
    <row r="825" spans="1:26" ht="12.75" customHeight="1" x14ac:dyDescent="0.2">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row>
    <row r="826" spans="1:26" ht="12.75" customHeight="1" x14ac:dyDescent="0.2">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row>
    <row r="827" spans="1:26" ht="12.75" customHeight="1" x14ac:dyDescent="0.2">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row>
    <row r="828" spans="1:26" ht="12.75" customHeight="1" x14ac:dyDescent="0.2">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row>
    <row r="829" spans="1:26" ht="12.75" customHeight="1" x14ac:dyDescent="0.2">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row>
    <row r="830" spans="1:26" ht="12.75" customHeight="1" x14ac:dyDescent="0.2">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row>
    <row r="831" spans="1:26" ht="12.75" customHeight="1" x14ac:dyDescent="0.2">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row>
    <row r="832" spans="1:26" ht="12.75" customHeight="1" x14ac:dyDescent="0.2">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row>
    <row r="833" spans="1:26" ht="12.75" customHeight="1" x14ac:dyDescent="0.2">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row>
    <row r="834" spans="1:26" ht="12.75" customHeight="1" x14ac:dyDescent="0.2">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row>
    <row r="835" spans="1:26" ht="12.75" customHeight="1" x14ac:dyDescent="0.2">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row>
    <row r="836" spans="1:26" ht="12.75" customHeight="1" x14ac:dyDescent="0.2">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row>
    <row r="837" spans="1:26" ht="12.75" customHeight="1" x14ac:dyDescent="0.2">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row>
    <row r="838" spans="1:26" ht="12.75" customHeight="1" x14ac:dyDescent="0.2">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row>
    <row r="839" spans="1:26" ht="12.75" customHeight="1" x14ac:dyDescent="0.2">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row>
    <row r="840" spans="1:26" ht="12.75" customHeight="1" x14ac:dyDescent="0.2">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row>
    <row r="841" spans="1:26" ht="12.75" customHeight="1" x14ac:dyDescent="0.2">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row>
    <row r="842" spans="1:26" ht="12.75" customHeight="1" x14ac:dyDescent="0.2">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row>
    <row r="843" spans="1:26" ht="12.75" customHeight="1" x14ac:dyDescent="0.2">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row>
    <row r="844" spans="1:26" ht="12.75" customHeight="1" x14ac:dyDescent="0.2">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row>
    <row r="845" spans="1:26" ht="12.75" customHeight="1" x14ac:dyDescent="0.2">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row>
    <row r="846" spans="1:26" ht="12.75" customHeight="1" x14ac:dyDescent="0.2">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row>
    <row r="847" spans="1:26" ht="12.75" customHeight="1" x14ac:dyDescent="0.2">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row>
    <row r="848" spans="1:26" ht="12.75" customHeight="1" x14ac:dyDescent="0.2">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row>
    <row r="849" spans="1:26" ht="12.75" customHeight="1" x14ac:dyDescent="0.2">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row>
    <row r="850" spans="1:26" ht="12.75" customHeight="1" x14ac:dyDescent="0.2">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row>
    <row r="851" spans="1:26" ht="12.75" customHeight="1" x14ac:dyDescent="0.2">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row>
    <row r="852" spans="1:26" ht="12.75" customHeight="1" x14ac:dyDescent="0.2">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row>
    <row r="853" spans="1:26" ht="12.75" customHeight="1" x14ac:dyDescent="0.2">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row>
    <row r="854" spans="1:26" ht="12.75" customHeight="1" x14ac:dyDescent="0.2">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row>
    <row r="855" spans="1:26" ht="12.75" customHeight="1" x14ac:dyDescent="0.2">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row>
    <row r="856" spans="1:26" ht="12.75" customHeight="1" x14ac:dyDescent="0.2">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row>
    <row r="857" spans="1:26" ht="12.75" customHeight="1" x14ac:dyDescent="0.2">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row>
    <row r="858" spans="1:26" ht="12.75" customHeight="1" x14ac:dyDescent="0.2">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row>
    <row r="859" spans="1:26" ht="12.75" customHeight="1" x14ac:dyDescent="0.2">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row>
    <row r="860" spans="1:26" ht="12.75" customHeight="1" x14ac:dyDescent="0.2">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row>
    <row r="861" spans="1:26" ht="12.75" customHeight="1" x14ac:dyDescent="0.2">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row>
    <row r="862" spans="1:26" ht="12.75" customHeight="1" x14ac:dyDescent="0.2">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row>
    <row r="863" spans="1:26" ht="12.75" customHeight="1" x14ac:dyDescent="0.2">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row>
    <row r="864" spans="1:26" ht="12.75" customHeight="1" x14ac:dyDescent="0.2">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row>
    <row r="865" spans="1:26" ht="12.75" customHeight="1" x14ac:dyDescent="0.2">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row>
    <row r="866" spans="1:26" ht="12.75" customHeight="1" x14ac:dyDescent="0.2">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row>
    <row r="867" spans="1:26" ht="12.75" customHeight="1" x14ac:dyDescent="0.2">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row>
    <row r="868" spans="1:26" ht="12.75" customHeight="1" x14ac:dyDescent="0.2">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row>
    <row r="869" spans="1:26" ht="12.75" customHeight="1" x14ac:dyDescent="0.2">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row>
    <row r="870" spans="1:26" ht="12.75" customHeight="1" x14ac:dyDescent="0.2">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row>
    <row r="871" spans="1:26" ht="12.75" customHeight="1" x14ac:dyDescent="0.2">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row>
    <row r="872" spans="1:26" ht="12.75" customHeight="1" x14ac:dyDescent="0.2">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row>
    <row r="873" spans="1:26" ht="12.75" customHeight="1" x14ac:dyDescent="0.2">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row>
    <row r="874" spans="1:26" ht="12.75" customHeight="1" x14ac:dyDescent="0.2">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row>
    <row r="875" spans="1:26" ht="12.75" customHeight="1" x14ac:dyDescent="0.2">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row>
    <row r="876" spans="1:26" ht="12.75" customHeight="1" x14ac:dyDescent="0.2">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row>
    <row r="877" spans="1:26" ht="12.75" customHeight="1" x14ac:dyDescent="0.2">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row>
    <row r="878" spans="1:26" ht="12.75" customHeight="1" x14ac:dyDescent="0.2">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row>
    <row r="879" spans="1:26" ht="12.75" customHeight="1" x14ac:dyDescent="0.2">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row>
    <row r="880" spans="1:26" ht="12.75" customHeight="1" x14ac:dyDescent="0.2">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row>
    <row r="881" spans="1:26" ht="12.75" customHeight="1" x14ac:dyDescent="0.2">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row>
    <row r="882" spans="1:26" ht="12.75" customHeight="1" x14ac:dyDescent="0.2">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row>
    <row r="883" spans="1:26" ht="12.75" customHeight="1" x14ac:dyDescent="0.2">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row>
    <row r="884" spans="1:26" ht="12.75" customHeight="1" x14ac:dyDescent="0.2">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row>
    <row r="885" spans="1:26" ht="12.75" customHeight="1" x14ac:dyDescent="0.2">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row>
    <row r="886" spans="1:26" ht="12.75" customHeight="1" x14ac:dyDescent="0.2">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row>
    <row r="887" spans="1:26" ht="12.75" customHeight="1" x14ac:dyDescent="0.2">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row>
    <row r="888" spans="1:26" ht="12.75" customHeight="1" x14ac:dyDescent="0.2">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row>
    <row r="889" spans="1:26" ht="12.75" customHeight="1" x14ac:dyDescent="0.2">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row>
    <row r="890" spans="1:26" ht="12.75" customHeight="1" x14ac:dyDescent="0.2">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row>
    <row r="891" spans="1:26" ht="12.75" customHeight="1" x14ac:dyDescent="0.2">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row>
    <row r="892" spans="1:26" ht="12.75" customHeight="1" x14ac:dyDescent="0.2">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row>
    <row r="893" spans="1:26" ht="12.75" customHeight="1" x14ac:dyDescent="0.2">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row>
    <row r="894" spans="1:26" ht="12.75" customHeight="1" x14ac:dyDescent="0.2">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row>
    <row r="895" spans="1:26" ht="12.75" customHeight="1" x14ac:dyDescent="0.2">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row>
    <row r="896" spans="1:26" ht="12.75" customHeight="1" x14ac:dyDescent="0.2">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row>
    <row r="897" spans="1:26" ht="12.75" customHeight="1" x14ac:dyDescent="0.2">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row>
    <row r="898" spans="1:26" ht="12.75" customHeight="1" x14ac:dyDescent="0.2">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row>
    <row r="899" spans="1:26" ht="12.75" customHeight="1" x14ac:dyDescent="0.2">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row>
    <row r="900" spans="1:26" ht="12.75" customHeight="1" x14ac:dyDescent="0.2">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row>
    <row r="901" spans="1:26" ht="12.75" customHeight="1" x14ac:dyDescent="0.2">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row>
    <row r="902" spans="1:26" ht="12.75" customHeight="1" x14ac:dyDescent="0.2">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row>
    <row r="903" spans="1:26" ht="12.75" customHeight="1" x14ac:dyDescent="0.2">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row>
    <row r="904" spans="1:26" ht="12.75" customHeight="1" x14ac:dyDescent="0.2">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row>
    <row r="905" spans="1:26" ht="12.75" customHeight="1" x14ac:dyDescent="0.2">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row>
    <row r="906" spans="1:26" ht="12.75" customHeight="1" x14ac:dyDescent="0.2">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row>
    <row r="907" spans="1:26" ht="12.75" customHeight="1" x14ac:dyDescent="0.2">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row>
    <row r="908" spans="1:26" ht="12.75" customHeight="1" x14ac:dyDescent="0.2">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row>
    <row r="909" spans="1:26" ht="12.75" customHeight="1" x14ac:dyDescent="0.2">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row>
    <row r="910" spans="1:26" ht="12.75" customHeight="1" x14ac:dyDescent="0.2">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row>
    <row r="911" spans="1:26" ht="12.75" customHeight="1" x14ac:dyDescent="0.2">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row>
    <row r="912" spans="1:26" ht="12.75" customHeight="1" x14ac:dyDescent="0.2">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row>
    <row r="913" spans="1:26" ht="12.75" customHeight="1" x14ac:dyDescent="0.2">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row>
    <row r="914" spans="1:26" ht="12.75" customHeight="1" x14ac:dyDescent="0.2">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row>
    <row r="915" spans="1:26" ht="12.75" customHeight="1" x14ac:dyDescent="0.2">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row>
    <row r="916" spans="1:26" ht="12.75" customHeight="1" x14ac:dyDescent="0.2">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row>
    <row r="917" spans="1:26" ht="12.75" customHeight="1" x14ac:dyDescent="0.2">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row>
    <row r="918" spans="1:26" ht="12.75" customHeight="1" x14ac:dyDescent="0.2">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row>
    <row r="919" spans="1:26" ht="12.75" customHeight="1" x14ac:dyDescent="0.2">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row>
    <row r="920" spans="1:26" ht="12.75" customHeight="1" x14ac:dyDescent="0.2">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row>
    <row r="921" spans="1:26" ht="12.75" customHeight="1" x14ac:dyDescent="0.2">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row>
    <row r="922" spans="1:26" ht="12.75" customHeight="1" x14ac:dyDescent="0.2">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row>
    <row r="923" spans="1:26" ht="12.75" customHeight="1" x14ac:dyDescent="0.2">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row>
    <row r="924" spans="1:26" ht="12.75" customHeight="1" x14ac:dyDescent="0.2">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row>
    <row r="925" spans="1:26" ht="12.75" customHeight="1" x14ac:dyDescent="0.2">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row>
    <row r="926" spans="1:26" ht="12.75" customHeight="1" x14ac:dyDescent="0.2">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row>
    <row r="927" spans="1:26" ht="12.75" customHeight="1" x14ac:dyDescent="0.2">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row>
    <row r="928" spans="1:26" ht="12.75" customHeight="1" x14ac:dyDescent="0.2">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row>
    <row r="929" spans="1:26" ht="12.75" customHeight="1" x14ac:dyDescent="0.2">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row>
    <row r="930" spans="1:26" ht="12.75" customHeight="1" x14ac:dyDescent="0.2">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row>
    <row r="931" spans="1:26" ht="12.75" customHeight="1" x14ac:dyDescent="0.2">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row>
    <row r="932" spans="1:26" ht="12.75" customHeight="1" x14ac:dyDescent="0.2">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row>
    <row r="933" spans="1:26" ht="12.75" customHeight="1" x14ac:dyDescent="0.2">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row>
    <row r="934" spans="1:26" ht="12.75" customHeight="1" x14ac:dyDescent="0.2">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row>
    <row r="935" spans="1:26" ht="12.75" customHeight="1" x14ac:dyDescent="0.2">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row>
    <row r="936" spans="1:26" ht="12.75" customHeight="1" x14ac:dyDescent="0.2">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row>
    <row r="937" spans="1:26" ht="12.75" customHeight="1" x14ac:dyDescent="0.2">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row>
    <row r="938" spans="1:26" ht="12.75" customHeight="1" x14ac:dyDescent="0.2">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row>
    <row r="939" spans="1:26" ht="12.75" customHeight="1" x14ac:dyDescent="0.2">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row>
    <row r="940" spans="1:26" ht="12.75" customHeight="1" x14ac:dyDescent="0.2">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row>
    <row r="941" spans="1:26" ht="12.75" customHeight="1" x14ac:dyDescent="0.2">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row>
    <row r="942" spans="1:26" ht="12.75" customHeight="1" x14ac:dyDescent="0.2">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row>
    <row r="943" spans="1:26" ht="12.75" customHeight="1" x14ac:dyDescent="0.2">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row>
    <row r="944" spans="1:26" ht="12.75" customHeight="1" x14ac:dyDescent="0.2">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row>
    <row r="945" spans="1:26" ht="12.75" customHeight="1" x14ac:dyDescent="0.2">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row>
    <row r="946" spans="1:26" ht="12.75" customHeight="1" x14ac:dyDescent="0.2">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row>
    <row r="947" spans="1:26" ht="12.75" customHeight="1" x14ac:dyDescent="0.2">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row>
    <row r="948" spans="1:26" ht="12.75" customHeight="1" x14ac:dyDescent="0.2">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row>
    <row r="949" spans="1:26" ht="12.75" customHeight="1" x14ac:dyDescent="0.2">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row>
    <row r="950" spans="1:26" ht="12.75" customHeight="1" x14ac:dyDescent="0.2">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row>
    <row r="951" spans="1:26" ht="12.75" customHeight="1" x14ac:dyDescent="0.2">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row>
    <row r="952" spans="1:26" ht="12.75" customHeight="1" x14ac:dyDescent="0.2">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row>
    <row r="953" spans="1:26" ht="12.75" customHeight="1" x14ac:dyDescent="0.2">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row>
    <row r="954" spans="1:26" ht="12.75" customHeight="1" x14ac:dyDescent="0.2">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row>
    <row r="955" spans="1:26" ht="12.75" customHeight="1" x14ac:dyDescent="0.2">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row>
    <row r="956" spans="1:26" ht="12.75" customHeight="1" x14ac:dyDescent="0.2">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row>
    <row r="957" spans="1:26" ht="12.75" customHeight="1" x14ac:dyDescent="0.2">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row>
    <row r="958" spans="1:26" ht="12.75" customHeight="1" x14ac:dyDescent="0.2">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row>
    <row r="959" spans="1:26" ht="12.75" customHeight="1" x14ac:dyDescent="0.2">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row>
    <row r="960" spans="1:26" ht="12.75" customHeight="1" x14ac:dyDescent="0.2">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row>
    <row r="961" spans="1:26" ht="12.75" customHeight="1" x14ac:dyDescent="0.2">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row>
    <row r="962" spans="1:26" ht="12.75" customHeight="1" x14ac:dyDescent="0.2">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row>
    <row r="963" spans="1:26" ht="12.75" customHeight="1" x14ac:dyDescent="0.2">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row>
    <row r="964" spans="1:26" ht="12.75" customHeight="1" x14ac:dyDescent="0.2">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row>
    <row r="965" spans="1:26" ht="12.75" customHeight="1" x14ac:dyDescent="0.2">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row>
    <row r="966" spans="1:26" ht="12.75" customHeight="1" x14ac:dyDescent="0.2">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row>
    <row r="967" spans="1:26" ht="12.75" customHeight="1" x14ac:dyDescent="0.2">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row>
    <row r="968" spans="1:26" ht="12.75" customHeight="1" x14ac:dyDescent="0.2">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row>
    <row r="969" spans="1:26" ht="12.75" customHeight="1" x14ac:dyDescent="0.2">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row>
    <row r="970" spans="1:26" ht="12.75" customHeight="1" x14ac:dyDescent="0.2">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row>
    <row r="971" spans="1:26" ht="12.75" customHeight="1" x14ac:dyDescent="0.2">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row>
    <row r="972" spans="1:26" ht="12.75" customHeight="1" x14ac:dyDescent="0.2">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row>
    <row r="973" spans="1:26" ht="12.75" customHeight="1" x14ac:dyDescent="0.2">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row>
    <row r="974" spans="1:26" ht="12.75" customHeight="1" x14ac:dyDescent="0.2">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row>
    <row r="975" spans="1:26" ht="12.75" customHeight="1" x14ac:dyDescent="0.2">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row>
    <row r="976" spans="1:26" ht="12.75" customHeight="1" x14ac:dyDescent="0.2">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row>
    <row r="977" spans="1:26" ht="12.75" customHeight="1" x14ac:dyDescent="0.2">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row>
    <row r="978" spans="1:26" ht="12.75" customHeight="1" x14ac:dyDescent="0.2">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row>
    <row r="979" spans="1:26" ht="12.75" customHeight="1" x14ac:dyDescent="0.2">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row>
    <row r="980" spans="1:26" ht="12.75" customHeight="1" x14ac:dyDescent="0.2">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row>
    <row r="981" spans="1:26" ht="12.75" customHeight="1" x14ac:dyDescent="0.2">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row>
    <row r="982" spans="1:26" ht="12.75" customHeight="1" x14ac:dyDescent="0.2">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row>
    <row r="983" spans="1:26" ht="12.75" customHeight="1" x14ac:dyDescent="0.2">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row>
    <row r="984" spans="1:26" ht="12.75" customHeight="1" x14ac:dyDescent="0.2">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row>
    <row r="985" spans="1:26" ht="12.75" customHeight="1" x14ac:dyDescent="0.2">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row>
    <row r="986" spans="1:26" ht="12.75" customHeight="1" x14ac:dyDescent="0.2">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row>
    <row r="987" spans="1:26" ht="12.75" customHeight="1" x14ac:dyDescent="0.2">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row>
    <row r="988" spans="1:26" ht="12.75" customHeight="1" x14ac:dyDescent="0.2">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row>
    <row r="989" spans="1:26" ht="12.75" customHeight="1" x14ac:dyDescent="0.2">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row>
    <row r="990" spans="1:26" ht="12.75" customHeight="1" x14ac:dyDescent="0.2">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row>
    <row r="991" spans="1:26" ht="12.75" customHeight="1" x14ac:dyDescent="0.2">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row>
    <row r="992" spans="1:26" ht="12.75" customHeight="1" x14ac:dyDescent="0.2">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row>
    <row r="993" spans="1:26" ht="12.75" customHeight="1" x14ac:dyDescent="0.2">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row>
    <row r="994" spans="1:26" ht="12.75" customHeight="1" x14ac:dyDescent="0.2">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row>
    <row r="995" spans="1:26" ht="12.75" customHeight="1" x14ac:dyDescent="0.2">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row>
    <row r="996" spans="1:26" ht="12.75" customHeight="1" x14ac:dyDescent="0.2">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row>
    <row r="997" spans="1:26" ht="12.75" customHeight="1" x14ac:dyDescent="0.2">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row>
    <row r="998" spans="1:26" ht="12.75" customHeight="1" x14ac:dyDescent="0.2">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row>
    <row r="999" spans="1:26" ht="12.75" customHeight="1" x14ac:dyDescent="0.2">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Intructivo</vt:lpstr>
      <vt:lpstr>Mapa final</vt:lpstr>
      <vt:lpstr>Opciones Tratamiento</vt:lpstr>
      <vt:lpstr>Matriz Calor Inherente</vt:lpstr>
      <vt:lpstr>Matriz Calor Residual</vt:lpstr>
      <vt:lpstr>Tabla probabilidad</vt:lpstr>
      <vt:lpstr>Tabla Impacto</vt:lpstr>
      <vt:lpstr>Tabla Valoración controles</vt:lpstr>
      <vt:lpstr>Hoja1</vt:lpstr>
      <vt:lpstr>De_corrupción</vt:lpstr>
      <vt:lpstr>De_gestión</vt:lpstr>
      <vt:lpstr>De_seguridad_de_la_información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Rodrigo Barrero Muñoz</cp:lastModifiedBy>
  <dcterms:created xsi:type="dcterms:W3CDTF">2020-03-24T23:12:47Z</dcterms:created>
  <dcterms:modified xsi:type="dcterms:W3CDTF">2025-03-28T02:42:16Z</dcterms:modified>
</cp:coreProperties>
</file>