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yaespinosag\OneDrive - Superintendencia de Subsidio Familiar\Documentos\VIGENCIA 2026\10. Publicaciones 2026\03. Mapa de riesgos 2026\"/>
    </mc:Choice>
  </mc:AlternateContent>
  <xr:revisionPtr revIDLastSave="2" documentId="13_ncr:1_{7CEEF322-548E-5E4E-89FA-56F565BD59A4}" xr6:coauthVersionLast="36" xr6:coauthVersionMax="47" xr10:uidLastSave="{D045F8FD-751A-4549-BAD7-58B1C36DAA67}"/>
  <bookViews>
    <workbookView xWindow="15" yWindow="675" windowWidth="34200" windowHeight="19920" xr2:uid="{00000000-000D-0000-FFFF-FFFF00000000}"/>
  </bookViews>
  <sheets>
    <sheet name="Mapa final" sheetId="2" r:id="rId1"/>
    <sheet name="Opciones Tratamiento" sheetId="8" state="hidden" r:id="rId2"/>
    <sheet name="Matriz Calor Inherente" sheetId="3" state="hidden" r:id="rId3"/>
    <sheet name="Matriz Calor Residual" sheetId="4" state="hidden" r:id="rId4"/>
    <sheet name="Tabla probabilidad" sheetId="5" r:id="rId5"/>
    <sheet name="Tabla Impacto" sheetId="6" r:id="rId6"/>
    <sheet name="Tabla Valoración controles" sheetId="7" r:id="rId7"/>
    <sheet name="Hoja1" sheetId="9" state="hidden" r:id="rId8"/>
  </sheets>
  <externalReferences>
    <externalReference r:id="rId9"/>
    <externalReference r:id="rId10"/>
    <externalReference r:id="rId11"/>
  </externalReferences>
  <definedNames>
    <definedName name="De_corrupción">'Opciones Tratamiento'!$I$3</definedName>
    <definedName name="De_gestión">'Opciones Tratamiento'!$I$2</definedName>
    <definedName name="De_seguridad_de_la_información">'Opciones Tratamiento'!$I$4:$I$14</definedName>
  </definedNames>
  <calcPr calcId="191029"/>
  <extLst>
    <ext uri="GoogleSheetsCustomDataVersion1">
      <go:sheetsCustomData xmlns:go="http://customooxmlschemas.google.com/" r:id="rId14" roundtripDataSignature="AMtx7mixqwPtEhObUuHcyVNHEb4MhbHD2A=="/>
    </ext>
  </extLst>
</workbook>
</file>

<file path=xl/calcChain.xml><?xml version="1.0" encoding="utf-8"?>
<calcChain xmlns="http://schemas.openxmlformats.org/spreadsheetml/2006/main">
  <c r="BA48" i="2" l="1"/>
  <c r="AT53" i="2"/>
  <c r="AQ53" i="2"/>
  <c r="AO53" i="2"/>
  <c r="AN53" i="2"/>
  <c r="AT52" i="2"/>
  <c r="AQ52" i="2"/>
  <c r="AO52" i="2"/>
  <c r="AN52" i="2"/>
  <c r="AT51" i="2"/>
  <c r="AQ51" i="2"/>
  <c r="AO51" i="2"/>
  <c r="AN51" i="2"/>
  <c r="AT50" i="2"/>
  <c r="AQ50" i="2"/>
  <c r="AO50" i="2"/>
  <c r="AN50" i="2"/>
  <c r="BA49" i="2"/>
  <c r="AT49" i="2"/>
  <c r="AQ49" i="2"/>
  <c r="AO49" i="2"/>
  <c r="AN49" i="2"/>
  <c r="AT48" i="2"/>
  <c r="AQ48" i="2"/>
  <c r="AO48" i="2"/>
  <c r="AN48" i="2"/>
  <c r="AJ48" i="2"/>
  <c r="L48" i="2"/>
  <c r="BB50" i="2" l="1"/>
  <c r="BA50" i="2" s="1"/>
  <c r="BB51" i="2"/>
  <c r="BA51" i="2" s="1"/>
  <c r="AK48" i="2"/>
  <c r="BB52" i="2"/>
  <c r="BB53" i="2" s="1"/>
  <c r="M48" i="2"/>
  <c r="AX48" i="2" s="1"/>
  <c r="AZ48" i="2" l="1"/>
  <c r="AX49" i="2" s="1"/>
  <c r="AY48" i="2"/>
  <c r="BC48" i="2" s="1"/>
  <c r="AY49" i="2" l="1"/>
  <c r="BC49" i="2" s="1"/>
  <c r="AZ49" i="2"/>
  <c r="AX50" i="2" s="1"/>
  <c r="AZ50" i="2" l="1"/>
  <c r="AX51" i="2" s="1"/>
  <c r="AY50" i="2"/>
  <c r="BC50" i="2" s="1"/>
  <c r="AZ51" i="2" l="1"/>
  <c r="AX52" i="2" s="1"/>
  <c r="AY51" i="2"/>
  <c r="BC51" i="2" s="1"/>
  <c r="O48" i="2" l="1"/>
  <c r="AZ52" i="2"/>
  <c r="AX53" i="2" s="1"/>
  <c r="AY52" i="2"/>
  <c r="AZ53" i="2" l="1"/>
  <c r="AY53" i="2"/>
  <c r="BC53" i="2" s="1"/>
  <c r="AT35" i="2" l="1"/>
  <c r="AQ35" i="2"/>
  <c r="AT34" i="2"/>
  <c r="AQ34" i="2"/>
  <c r="AT33" i="2"/>
  <c r="AQ33" i="2"/>
  <c r="AT32" i="2"/>
  <c r="AQ32" i="2"/>
  <c r="AT31" i="2"/>
  <c r="AQ31" i="2"/>
  <c r="AO31" i="2"/>
  <c r="AN31" i="2"/>
  <c r="L31" i="2"/>
  <c r="H31" i="2"/>
  <c r="BB34" i="2" l="1"/>
  <c r="BA34" i="2" s="1"/>
  <c r="M31" i="2"/>
  <c r="AX31" i="2" s="1"/>
  <c r="BB31" i="2"/>
  <c r="BA31" i="2" s="1"/>
  <c r="BB35" i="2" l="1"/>
  <c r="BA35" i="2" s="1"/>
  <c r="AZ31" i="2"/>
  <c r="AX32" i="2" s="1"/>
  <c r="AY31" i="2"/>
  <c r="BC31" i="2" s="1"/>
  <c r="BB32" i="2"/>
  <c r="BA32" i="2" l="1"/>
  <c r="BB33" i="2"/>
  <c r="BA33" i="2" s="1"/>
  <c r="AZ32" i="2"/>
  <c r="AX33" i="2" s="1"/>
  <c r="AY32" i="2"/>
  <c r="BC32" i="2" l="1"/>
  <c r="AZ33" i="2"/>
  <c r="AX34" i="2" s="1"/>
  <c r="AY33" i="2"/>
  <c r="BC33" i="2" s="1"/>
  <c r="O31" i="2" l="1"/>
  <c r="AZ34" i="2"/>
  <c r="AX35" i="2" s="1"/>
  <c r="AY34" i="2"/>
  <c r="BC34" i="2" s="1"/>
  <c r="AZ35" i="2" l="1"/>
  <c r="AY35" i="2"/>
  <c r="BC35" i="2" s="1"/>
  <c r="AT13" i="2" l="1"/>
  <c r="AQ13" i="2"/>
  <c r="AO13" i="2"/>
  <c r="AN13" i="2"/>
  <c r="AT12" i="2"/>
  <c r="AQ12" i="2"/>
  <c r="AO12" i="2"/>
  <c r="AN12" i="2"/>
  <c r="BA11" i="2"/>
  <c r="AT11" i="2"/>
  <c r="AQ11" i="2"/>
  <c r="AO11" i="2"/>
  <c r="AN11" i="2"/>
  <c r="AT10" i="2"/>
  <c r="AQ10" i="2"/>
  <c r="AO10" i="2"/>
  <c r="AN10" i="2"/>
  <c r="L10" i="2"/>
  <c r="M10" i="2" s="1"/>
  <c r="AX10" i="2" l="1"/>
  <c r="AZ10" i="2" s="1"/>
  <c r="AX11" i="2" s="1"/>
  <c r="BB10" i="2"/>
  <c r="BA10" i="2" s="1"/>
  <c r="AY10" i="2" l="1"/>
  <c r="AZ11" i="2"/>
  <c r="AX12" i="2" s="1"/>
  <c r="AY11" i="2"/>
  <c r="BC11" i="2" s="1"/>
  <c r="BC10" i="2"/>
  <c r="BB12" i="2"/>
  <c r="BA12" i="2" l="1"/>
  <c r="BB13" i="2"/>
  <c r="BA13" i="2" s="1"/>
  <c r="AZ12" i="2"/>
  <c r="AX13" i="2" s="1"/>
  <c r="AY12" i="2"/>
  <c r="BC12" i="2" s="1"/>
  <c r="AZ13" i="2" l="1"/>
  <c r="AY13" i="2"/>
  <c r="BC13" i="2" s="1"/>
  <c r="O10" i="2" l="1"/>
  <c r="B223" i="6" l="1"/>
  <c r="B222" i="6"/>
  <c r="F221" i="6"/>
  <c r="B221" i="6"/>
  <c r="F220" i="6"/>
  <c r="F219" i="6"/>
  <c r="F218" i="6"/>
  <c r="F217" i="6"/>
  <c r="F216" i="6"/>
  <c r="F215" i="6"/>
  <c r="F214" i="6"/>
  <c r="F213" i="6"/>
  <c r="F212" i="6"/>
  <c r="F211" i="6"/>
  <c r="H210"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Z16" i="3" l="1"/>
  <c r="N26" i="3"/>
  <c r="AB18" i="3"/>
  <c r="L10" i="3"/>
  <c r="AM34" i="4" l="1"/>
  <c r="AK44" i="4"/>
  <c r="AJ8" i="3"/>
  <c r="AH32" i="3"/>
  <c r="AH22" i="3"/>
  <c r="AG47" i="4"/>
  <c r="O46" i="4"/>
  <c r="N50" i="4"/>
  <c r="S38" i="4"/>
  <c r="AG50" i="4"/>
  <c r="K54" i="4"/>
  <c r="T42" i="4"/>
  <c r="S49" i="4"/>
  <c r="AE52" i="4"/>
  <c r="U39" i="4"/>
  <c r="M50" i="4"/>
  <c r="T44" i="4"/>
  <c r="AA42" i="4"/>
  <c r="R50" i="4"/>
  <c r="L26" i="3"/>
  <c r="AL16" i="3"/>
  <c r="N16" i="3"/>
  <c r="AL8" i="3"/>
  <c r="AF16" i="3"/>
  <c r="Z32" i="3"/>
  <c r="T32" i="3"/>
  <c r="AF8" i="3"/>
  <c r="AL40" i="3"/>
  <c r="Z8" i="3"/>
  <c r="Z40" i="3"/>
  <c r="N40" i="3"/>
  <c r="N8" i="3"/>
  <c r="N32" i="3"/>
  <c r="Z24" i="3"/>
  <c r="T24" i="3"/>
  <c r="AL32" i="3"/>
  <c r="AF32" i="3"/>
  <c r="AL24" i="3"/>
  <c r="T16" i="3"/>
  <c r="AJ44" i="4"/>
  <c r="T40" i="3"/>
  <c r="AF24" i="3"/>
  <c r="N24" i="3"/>
  <c r="AF40" i="3"/>
  <c r="R34" i="3"/>
  <c r="X18" i="3"/>
  <c r="AH14" i="3"/>
  <c r="X42" i="3"/>
  <c r="P6" i="3"/>
  <c r="AD42" i="3"/>
  <c r="T8" i="3"/>
  <c r="AL26" i="3"/>
  <c r="AF26" i="3"/>
  <c r="R26" i="3"/>
  <c r="X34" i="3"/>
  <c r="X10" i="3"/>
  <c r="AD10" i="3"/>
  <c r="AF34" i="3"/>
  <c r="AJ10" i="3"/>
  <c r="R10" i="3"/>
  <c r="L42" i="3"/>
  <c r="T10" i="3"/>
  <c r="AD34" i="3"/>
  <c r="AL34" i="3"/>
  <c r="Z18" i="3"/>
  <c r="T42" i="3"/>
  <c r="AF42" i="3"/>
  <c r="T18" i="3"/>
  <c r="N42" i="3"/>
  <c r="Z26" i="3"/>
  <c r="N34" i="3"/>
  <c r="Z34" i="3"/>
  <c r="N18" i="3"/>
  <c r="AF10" i="3"/>
  <c r="AL10" i="3"/>
  <c r="AH26" i="3"/>
  <c r="P26" i="3"/>
  <c r="V18" i="3"/>
  <c r="P34" i="3"/>
  <c r="J34" i="3"/>
  <c r="AB34" i="3"/>
  <c r="V26" i="3"/>
  <c r="AH10" i="3"/>
  <c r="AH42" i="3"/>
  <c r="AB26" i="3"/>
  <c r="AL18" i="3"/>
  <c r="V6" i="3"/>
  <c r="T34" i="3"/>
  <c r="N10" i="3"/>
  <c r="AL42" i="3"/>
  <c r="AF18" i="3"/>
  <c r="Z10" i="3"/>
  <c r="Z42" i="3"/>
  <c r="J18" i="3"/>
  <c r="T26" i="3"/>
  <c r="P20" i="3"/>
  <c r="P36" i="3"/>
  <c r="AB42" i="3"/>
  <c r="AB44" i="3"/>
  <c r="V34" i="3"/>
  <c r="P10" i="3"/>
  <c r="P42" i="3"/>
  <c r="AH18" i="3"/>
  <c r="AH34" i="3"/>
  <c r="P28" i="3"/>
  <c r="AB10" i="3"/>
  <c r="AB28" i="3"/>
  <c r="AH44" i="3"/>
  <c r="AH36" i="3"/>
  <c r="V42" i="3"/>
  <c r="P18" i="3"/>
  <c r="J10" i="3"/>
  <c r="J26" i="3"/>
  <c r="J42" i="3"/>
  <c r="V10" i="3"/>
  <c r="V12" i="3"/>
  <c r="P44" i="3"/>
  <c r="AH28" i="3"/>
  <c r="V20" i="3"/>
  <c r="AB36" i="3"/>
  <c r="AB12" i="3"/>
  <c r="J36" i="3"/>
  <c r="AH20" i="3"/>
  <c r="J28" i="3"/>
  <c r="J20" i="3"/>
  <c r="AH12" i="3"/>
  <c r="AB20" i="3"/>
  <c r="J12" i="3"/>
  <c r="V44" i="3"/>
  <c r="P12" i="3"/>
  <c r="V14" i="3"/>
  <c r="J38" i="3"/>
  <c r="P38" i="3"/>
  <c r="L34" i="3"/>
  <c r="AJ34" i="3"/>
  <c r="AD26" i="3"/>
  <c r="L18" i="3"/>
  <c r="R18" i="3"/>
  <c r="X26" i="3"/>
  <c r="J30" i="3"/>
  <c r="AH38" i="3"/>
  <c r="AB30" i="3"/>
  <c r="V22" i="3"/>
  <c r="AJ42" i="3"/>
  <c r="AJ18" i="3"/>
  <c r="J6" i="3"/>
  <c r="AJ26" i="3"/>
  <c r="AD18" i="3"/>
  <c r="AH6" i="3"/>
  <c r="R42" i="3"/>
  <c r="V36" i="3"/>
  <c r="V28" i="3"/>
  <c r="P30" i="3"/>
  <c r="AB22" i="3"/>
  <c r="AB6" i="3"/>
  <c r="AB38" i="3"/>
  <c r="V30" i="3"/>
  <c r="P14" i="3"/>
  <c r="AH30" i="3"/>
  <c r="J14" i="3"/>
  <c r="J22" i="3"/>
  <c r="J44" i="3"/>
  <c r="Q52" i="4"/>
  <c r="K52" i="4"/>
  <c r="AI42" i="4"/>
  <c r="W42" i="4"/>
  <c r="K42" i="4"/>
  <c r="AC52" i="4"/>
  <c r="AC42" i="4"/>
  <c r="AI52" i="4"/>
  <c r="W52" i="4"/>
  <c r="Q42" i="4"/>
  <c r="Q32" i="4"/>
  <c r="K32" i="4"/>
  <c r="AI22" i="4"/>
  <c r="W22" i="4"/>
  <c r="K22" i="4"/>
  <c r="AC12" i="4"/>
  <c r="W12" i="4"/>
  <c r="K12" i="4"/>
  <c r="AC32" i="4"/>
  <c r="Q22" i="4"/>
  <c r="AI32" i="4"/>
  <c r="Q12" i="4"/>
  <c r="W32" i="4"/>
  <c r="AC22" i="4"/>
  <c r="AI12" i="4"/>
  <c r="AB54" i="4"/>
  <c r="P54" i="4"/>
  <c r="J54" i="4"/>
  <c r="AB44" i="4"/>
  <c r="P44" i="4"/>
  <c r="V54" i="4"/>
  <c r="AH44" i="4"/>
  <c r="AB34" i="4"/>
  <c r="P34" i="4"/>
  <c r="V44" i="4"/>
  <c r="AH54" i="4"/>
  <c r="J44" i="4"/>
  <c r="J34" i="4"/>
  <c r="AB24" i="4"/>
  <c r="P24" i="4"/>
  <c r="AB14" i="4"/>
  <c r="P14" i="4"/>
  <c r="AH34" i="4"/>
  <c r="V24" i="4"/>
  <c r="V14" i="4"/>
  <c r="V34" i="4"/>
  <c r="J14" i="4"/>
  <c r="AH24" i="4"/>
  <c r="J24" i="4"/>
  <c r="AH14" i="4"/>
  <c r="AB52" i="4"/>
  <c r="P52" i="4"/>
  <c r="V52" i="4"/>
  <c r="AB42" i="4"/>
  <c r="P42" i="4"/>
  <c r="J52" i="4"/>
  <c r="AB32" i="4"/>
  <c r="P32" i="4"/>
  <c r="AH42" i="4"/>
  <c r="J42" i="4"/>
  <c r="AH52" i="4"/>
  <c r="V42" i="4"/>
  <c r="V32" i="4"/>
  <c r="AB22" i="4"/>
  <c r="P22" i="4"/>
  <c r="AB12" i="4"/>
  <c r="J32" i="4"/>
  <c r="AH22" i="4"/>
  <c r="J22" i="4"/>
  <c r="AH12" i="4"/>
  <c r="V12" i="4"/>
  <c r="J12" i="4"/>
  <c r="V22" i="4"/>
  <c r="AH32" i="4"/>
  <c r="P12" i="4"/>
  <c r="AJ52" i="4"/>
  <c r="X52" i="4"/>
  <c r="L52" i="4"/>
  <c r="AJ42" i="4"/>
  <c r="X42" i="4"/>
  <c r="L42" i="4"/>
  <c r="R52" i="4"/>
  <c r="AJ32" i="4"/>
  <c r="X32" i="4"/>
  <c r="L32" i="4"/>
  <c r="R42" i="4"/>
  <c r="AD52" i="4"/>
  <c r="AD42" i="4"/>
  <c r="AJ22" i="4"/>
  <c r="X22" i="4"/>
  <c r="L22" i="4"/>
  <c r="AJ12" i="4"/>
  <c r="X12" i="4"/>
  <c r="AD32" i="4"/>
  <c r="R22" i="4"/>
  <c r="R32" i="4"/>
  <c r="R12" i="4"/>
  <c r="AD22" i="4"/>
  <c r="AD12" i="4"/>
  <c r="L12" i="4"/>
  <c r="O14" i="4"/>
  <c r="AE54" i="4"/>
  <c r="Y54" i="4"/>
  <c r="M54" i="4"/>
  <c r="AE34" i="4"/>
  <c r="S34" i="4"/>
  <c r="AK14" i="4"/>
  <c r="S14" i="4"/>
  <c r="Y24" i="4"/>
  <c r="AL50" i="4"/>
  <c r="AM48" i="4"/>
  <c r="AM38" i="4"/>
  <c r="AA38" i="4"/>
  <c r="O38" i="4"/>
  <c r="U48" i="4"/>
  <c r="AA48" i="4"/>
  <c r="AG38" i="4"/>
  <c r="O48" i="4"/>
  <c r="U38" i="4"/>
  <c r="AG48" i="4"/>
  <c r="AM28" i="4"/>
  <c r="AA28" i="4"/>
  <c r="O28" i="4"/>
  <c r="AM18" i="4"/>
  <c r="AA18" i="4"/>
  <c r="O18" i="4"/>
  <c r="AM8" i="4"/>
  <c r="AA8" i="4"/>
  <c r="O8" i="4"/>
  <c r="U28" i="4"/>
  <c r="AG18" i="4"/>
  <c r="AG8" i="4"/>
  <c r="U8" i="4"/>
  <c r="AG28" i="4"/>
  <c r="U18" i="4"/>
  <c r="Y14" i="4" l="1"/>
  <c r="AK34" i="4"/>
  <c r="M24" i="4"/>
  <c r="Y44" i="4"/>
  <c r="S24" i="4"/>
  <c r="AE44" i="4"/>
  <c r="AK24" i="4"/>
  <c r="S44" i="4"/>
  <c r="AE24" i="4"/>
  <c r="S54" i="4"/>
  <c r="AM14" i="4"/>
  <c r="AM44" i="4"/>
  <c r="AA24" i="4"/>
  <c r="AG54" i="4"/>
  <c r="AG14" i="4"/>
  <c r="O34" i="4"/>
  <c r="AA54" i="4"/>
  <c r="AG34" i="4"/>
  <c r="O54" i="4"/>
  <c r="U14" i="4"/>
  <c r="AM54" i="4"/>
  <c r="AA34" i="4"/>
  <c r="O44" i="4"/>
  <c r="AM24" i="4"/>
  <c r="U54" i="4"/>
  <c r="U24" i="4"/>
  <c r="U34" i="4"/>
  <c r="AA44" i="4"/>
  <c r="Z10" i="4"/>
  <c r="AA14" i="4"/>
  <c r="U44" i="4"/>
  <c r="AG44" i="4"/>
  <c r="AG24" i="4"/>
  <c r="O24" i="4"/>
  <c r="AG22" i="4"/>
  <c r="AM32" i="4"/>
  <c r="O52" i="4"/>
  <c r="M14" i="4"/>
  <c r="M34" i="4"/>
  <c r="M44" i="4"/>
  <c r="AK54" i="4"/>
  <c r="Y22" i="4"/>
  <c r="AE14" i="4"/>
  <c r="Y34" i="4"/>
  <c r="AK22" i="4"/>
  <c r="Y52" i="4"/>
  <c r="S12" i="4"/>
  <c r="S32" i="4"/>
  <c r="S22" i="4"/>
  <c r="Y42" i="4"/>
  <c r="AK52" i="4"/>
  <c r="AK30" i="4"/>
  <c r="M10" i="4"/>
  <c r="AE10" i="4"/>
  <c r="S20" i="4"/>
  <c r="S50" i="4"/>
  <c r="AK40" i="4"/>
  <c r="AM27" i="4"/>
  <c r="O17" i="4"/>
  <c r="K47" i="4"/>
  <c r="AM37" i="4"/>
  <c r="AA27" i="4"/>
  <c r="AG17" i="4"/>
  <c r="AG27" i="4"/>
  <c r="O37" i="4"/>
  <c r="O27" i="4"/>
  <c r="U47" i="4"/>
  <c r="V47" i="4"/>
  <c r="AM42" i="4"/>
  <c r="M22" i="4"/>
  <c r="M52" i="4"/>
  <c r="AM7" i="4"/>
  <c r="O47" i="4"/>
  <c r="U52" i="4"/>
  <c r="M32" i="4"/>
  <c r="M42" i="4"/>
  <c r="AM17" i="4"/>
  <c r="AM47" i="4"/>
  <c r="Z30" i="4"/>
  <c r="AF30" i="4"/>
  <c r="Z20" i="4"/>
  <c r="Z40" i="4"/>
  <c r="AJ40" i="3"/>
  <c r="AJ24" i="3"/>
  <c r="AD24" i="3"/>
  <c r="R16" i="3"/>
  <c r="Y10" i="4"/>
  <c r="AE50" i="4"/>
  <c r="M30" i="4"/>
  <c r="S10" i="4"/>
  <c r="Y40" i="4"/>
  <c r="R24" i="3"/>
  <c r="X8" i="3"/>
  <c r="AJ16" i="3"/>
  <c r="AE20" i="4"/>
  <c r="AD40" i="3"/>
  <c r="AJ32" i="3"/>
  <c r="AH50" i="4"/>
  <c r="L32" i="3"/>
  <c r="X16" i="3"/>
  <c r="X40" i="3"/>
  <c r="R32" i="3"/>
  <c r="L24" i="3"/>
  <c r="X24" i="3"/>
  <c r="AD32" i="3"/>
  <c r="X32" i="3"/>
  <c r="L16" i="3"/>
  <c r="R40" i="3"/>
  <c r="AD16" i="3"/>
  <c r="R8" i="3"/>
  <c r="L40" i="3"/>
  <c r="AD8" i="3"/>
  <c r="L8" i="3"/>
  <c r="T50" i="4"/>
  <c r="T10" i="4"/>
  <c r="T20" i="4"/>
  <c r="AL40" i="4"/>
  <c r="N30" i="4"/>
  <c r="AL10" i="4"/>
  <c r="Z50" i="4"/>
  <c r="AF40" i="4"/>
  <c r="AL30" i="4"/>
  <c r="N20" i="4"/>
  <c r="AF20" i="4"/>
  <c r="N40" i="4"/>
  <c r="AF50" i="4"/>
  <c r="AF10" i="4"/>
  <c r="N10" i="4"/>
  <c r="AL20" i="4"/>
  <c r="T30" i="4"/>
  <c r="T40" i="4"/>
  <c r="AH38" i="4"/>
  <c r="AK18" i="4"/>
  <c r="AE38" i="4"/>
  <c r="AF22" i="3"/>
  <c r="AL6" i="3"/>
  <c r="AF14" i="3"/>
  <c r="V8" i="3"/>
  <c r="AH24" i="3"/>
  <c r="AH16" i="3"/>
  <c r="AB16" i="3"/>
  <c r="AB32" i="3"/>
  <c r="AB8" i="3"/>
  <c r="P24" i="3"/>
  <c r="AB24" i="3"/>
  <c r="V24" i="3"/>
  <c r="AB40" i="3"/>
  <c r="J16" i="3"/>
  <c r="P16" i="3"/>
  <c r="J8" i="3"/>
  <c r="P32" i="3"/>
  <c r="AH40" i="3"/>
  <c r="P40" i="3"/>
  <c r="J40" i="3"/>
  <c r="AH8" i="3"/>
  <c r="V40" i="3"/>
  <c r="J32" i="3"/>
  <c r="V32" i="3"/>
  <c r="J24" i="3"/>
  <c r="V16" i="3"/>
  <c r="P8" i="3"/>
  <c r="T6" i="3"/>
  <c r="T38" i="3"/>
  <c r="M18" i="4"/>
  <c r="AL30" i="3"/>
  <c r="AF6" i="3"/>
  <c r="N38" i="3"/>
  <c r="AK28" i="4"/>
  <c r="T22" i="3"/>
  <c r="T14" i="3"/>
  <c r="AK48" i="4"/>
  <c r="M28" i="4"/>
  <c r="AL14" i="3"/>
  <c r="Z14" i="3"/>
  <c r="N30" i="3"/>
  <c r="T30" i="3"/>
  <c r="S8" i="4"/>
  <c r="M48" i="4"/>
  <c r="AK8" i="4"/>
  <c r="Y18" i="4"/>
  <c r="S28" i="4"/>
  <c r="N14" i="3"/>
  <c r="AF30" i="3"/>
  <c r="AL22" i="3"/>
  <c r="N22" i="3"/>
  <c r="AF38" i="3"/>
  <c r="Z38" i="3"/>
  <c r="Z22" i="3"/>
  <c r="AL38" i="3"/>
  <c r="N6" i="3"/>
  <c r="Z6" i="3"/>
  <c r="Z30" i="3"/>
  <c r="O7" i="4"/>
  <c r="U17" i="4"/>
  <c r="U7" i="4"/>
  <c r="AA37" i="4"/>
  <c r="U37" i="4"/>
  <c r="AA47" i="4"/>
  <c r="AA7" i="4"/>
  <c r="AA17" i="4"/>
  <c r="AG7" i="4"/>
  <c r="U27" i="4"/>
  <c r="AG37" i="4"/>
  <c r="AJ14" i="3"/>
  <c r="AD14" i="3"/>
  <c r="O6" i="4"/>
  <c r="U46" i="4"/>
  <c r="U16" i="4"/>
  <c r="AB46" i="4"/>
  <c r="AA16" i="4"/>
  <c r="AG36" i="4"/>
  <c r="U6" i="4"/>
  <c r="AA36" i="4"/>
  <c r="AG16" i="4"/>
  <c r="AG6" i="4"/>
  <c r="AA6" i="4"/>
  <c r="O26" i="4"/>
  <c r="AM46" i="4"/>
  <c r="AM36" i="4"/>
  <c r="U26" i="4"/>
  <c r="AM16" i="4"/>
  <c r="AM6" i="4"/>
  <c r="AA26" i="4"/>
  <c r="AG46" i="4"/>
  <c r="AA46" i="4"/>
  <c r="U36" i="4"/>
  <c r="AG26" i="4"/>
  <c r="O16" i="4"/>
  <c r="AM26" i="4"/>
  <c r="O36" i="4"/>
  <c r="AM9" i="4"/>
  <c r="U29" i="4"/>
  <c r="S48" i="4"/>
  <c r="Y48" i="4"/>
  <c r="AE28" i="4"/>
  <c r="Y38" i="4"/>
  <c r="AK38" i="4"/>
  <c r="AD22" i="3"/>
  <c r="X38" i="3"/>
  <c r="L22" i="3"/>
  <c r="AD6" i="3"/>
  <c r="R6" i="3"/>
  <c r="L14" i="3"/>
  <c r="R38" i="3"/>
  <c r="R30" i="3"/>
  <c r="R14" i="3"/>
  <c r="X22" i="3"/>
  <c r="AJ22" i="3"/>
  <c r="R22" i="3"/>
  <c r="L38" i="3"/>
  <c r="X14" i="3"/>
  <c r="AJ38" i="3"/>
  <c r="L6" i="3"/>
  <c r="AJ6" i="3"/>
  <c r="X6" i="3"/>
  <c r="AJ30" i="3"/>
  <c r="AD38" i="3"/>
  <c r="X30" i="3"/>
  <c r="L30" i="3"/>
  <c r="AD30" i="3"/>
  <c r="AM10" i="4"/>
  <c r="O20" i="4"/>
  <c r="AL14" i="4"/>
  <c r="U10" i="4"/>
  <c r="AL44" i="4"/>
  <c r="AF44" i="4"/>
  <c r="AM20" i="4"/>
  <c r="L14" i="4"/>
  <c r="U40" i="4"/>
  <c r="AG40" i="4"/>
  <c r="L54" i="4"/>
  <c r="AA20" i="4"/>
  <c r="AG20" i="4"/>
  <c r="AM50" i="4"/>
  <c r="AB14" i="3"/>
  <c r="P22" i="3"/>
  <c r="V38" i="3"/>
  <c r="K44" i="4"/>
  <c r="AC24" i="4"/>
  <c r="W54" i="4"/>
  <c r="X54" i="4"/>
  <c r="W44" i="4"/>
  <c r="AI54" i="4"/>
  <c r="W14" i="4"/>
  <c r="AK49" i="4"/>
  <c r="N12" i="4"/>
  <c r="AL12" i="4"/>
  <c r="K14" i="4"/>
  <c r="AL54" i="4"/>
  <c r="U30" i="4"/>
  <c r="U50" i="4"/>
  <c r="Q14" i="4"/>
  <c r="AL42" i="4"/>
  <c r="AJ54" i="4"/>
  <c r="AI34" i="4"/>
  <c r="AF42" i="4"/>
  <c r="N42" i="4"/>
  <c r="Z54" i="4"/>
  <c r="AG10" i="4"/>
  <c r="O40" i="4"/>
  <c r="AI44" i="4"/>
  <c r="AE9" i="4"/>
  <c r="AL52" i="4"/>
  <c r="Y29" i="4"/>
  <c r="AK29" i="4"/>
  <c r="AE29" i="4"/>
  <c r="Z42" i="4"/>
  <c r="AE39" i="4"/>
  <c r="T12" i="4"/>
  <c r="U20" i="4"/>
  <c r="AA40" i="4"/>
  <c r="AC34" i="4"/>
  <c r="Q54" i="4"/>
  <c r="AF12" i="4"/>
  <c r="AG30" i="4"/>
  <c r="AA30" i="4"/>
  <c r="AM40" i="4"/>
  <c r="K34" i="4"/>
  <c r="K24" i="4"/>
  <c r="AC54" i="4"/>
  <c r="Y19" i="4"/>
  <c r="Y39" i="4"/>
  <c r="AG39" i="4"/>
  <c r="N22" i="4"/>
  <c r="T22" i="4"/>
  <c r="AF32" i="4"/>
  <c r="Y28" i="4"/>
  <c r="AE8" i="4"/>
  <c r="M38" i="4"/>
  <c r="S19" i="4"/>
  <c r="AC14" i="4"/>
  <c r="AC44" i="4"/>
  <c r="M9" i="4"/>
  <c r="N24" i="4"/>
  <c r="AK9" i="4"/>
  <c r="M39" i="4"/>
  <c r="Z12" i="4"/>
  <c r="T32" i="4"/>
  <c r="AL24" i="4"/>
  <c r="Z34" i="4"/>
  <c r="O10" i="4"/>
  <c r="AM30" i="4"/>
  <c r="AA50" i="4"/>
  <c r="AI14" i="4"/>
  <c r="W24" i="4"/>
  <c r="Q44" i="4"/>
  <c r="AE19" i="4"/>
  <c r="AK19" i="4"/>
  <c r="AK39" i="4"/>
  <c r="AL22" i="4"/>
  <c r="AF22" i="4"/>
  <c r="Z52" i="4"/>
  <c r="M8" i="4"/>
  <c r="S18" i="4"/>
  <c r="AE48" i="4"/>
  <c r="S39" i="4"/>
  <c r="Z22" i="4"/>
  <c r="T52" i="4"/>
  <c r="W34" i="4"/>
  <c r="Z32" i="4"/>
  <c r="N52" i="4"/>
  <c r="AF52" i="4"/>
  <c r="O30" i="4"/>
  <c r="Q24" i="4"/>
  <c r="Z44" i="4"/>
  <c r="AA10" i="4"/>
  <c r="O50" i="4"/>
  <c r="Q34" i="4"/>
  <c r="AI24" i="4"/>
  <c r="S9" i="4"/>
  <c r="M29" i="4"/>
  <c r="Y49" i="4"/>
  <c r="N32" i="4"/>
  <c r="AL32" i="4"/>
  <c r="R14" i="4"/>
  <c r="Y8" i="4"/>
  <c r="AE18" i="4"/>
  <c r="AA19" i="4"/>
  <c r="O19" i="4"/>
  <c r="AA49" i="4"/>
  <c r="AK10" i="4"/>
  <c r="Y50" i="4"/>
  <c r="AE22" i="4"/>
  <c r="U9" i="4"/>
  <c r="U32" i="4"/>
  <c r="M20" i="4"/>
  <c r="AE30" i="4"/>
  <c r="S40" i="4"/>
  <c r="AE12" i="4"/>
  <c r="AE32" i="4"/>
  <c r="S42" i="4"/>
  <c r="Y9" i="4"/>
  <c r="M49" i="4"/>
  <c r="AE49" i="4"/>
  <c r="AA29" i="4"/>
  <c r="AG9" i="4"/>
  <c r="O39" i="4"/>
  <c r="O29" i="4"/>
  <c r="AM39" i="4"/>
  <c r="AA32" i="4"/>
  <c r="AE40" i="4"/>
  <c r="AE42" i="4"/>
  <c r="O9" i="4"/>
  <c r="U19" i="4"/>
  <c r="AG49" i="4"/>
  <c r="AG29" i="4"/>
  <c r="O49" i="4"/>
  <c r="AA39" i="4"/>
  <c r="U49" i="4"/>
  <c r="AM29" i="4"/>
  <c r="O12" i="4"/>
  <c r="S30" i="4"/>
  <c r="M12" i="4"/>
  <c r="AK42" i="4"/>
  <c r="AM19" i="4"/>
  <c r="AM49" i="4"/>
  <c r="AK20" i="4"/>
  <c r="M40" i="4"/>
  <c r="AK12" i="4"/>
  <c r="AK32" i="4"/>
  <c r="AG32" i="4"/>
  <c r="Y20" i="4"/>
  <c r="Y30" i="4"/>
  <c r="AK50" i="4"/>
  <c r="Y12" i="4"/>
  <c r="Y32" i="4"/>
  <c r="S52" i="4"/>
  <c r="S29" i="4"/>
  <c r="M19" i="4"/>
  <c r="AA9" i="4"/>
  <c r="AG19" i="4"/>
  <c r="X20" i="4"/>
  <c r="L30" i="4"/>
  <c r="X30" i="4"/>
  <c r="L10" i="4"/>
  <c r="AJ40" i="4"/>
  <c r="AJ20" i="4"/>
  <c r="R20" i="4"/>
  <c r="AD50" i="4"/>
  <c r="AD30" i="4"/>
  <c r="L40" i="4"/>
  <c r="R10" i="4"/>
  <c r="L50" i="4"/>
  <c r="T14" i="4"/>
  <c r="X50" i="4"/>
  <c r="AJ14" i="4"/>
  <c r="Z24" i="4"/>
  <c r="AF14" i="4"/>
  <c r="AF34" i="4"/>
  <c r="AJ10" i="4"/>
  <c r="AD20" i="4"/>
  <c r="R40" i="4"/>
  <c r="AJ50" i="4"/>
  <c r="R54" i="4"/>
  <c r="N34" i="4"/>
  <c r="N44" i="4"/>
  <c r="T54" i="4"/>
  <c r="T34" i="4"/>
  <c r="AJ30" i="4"/>
  <c r="X10" i="4"/>
  <c r="R30" i="4"/>
  <c r="X40" i="4"/>
  <c r="L34" i="4"/>
  <c r="X14" i="4"/>
  <c r="N14" i="4"/>
  <c r="AF54" i="4"/>
  <c r="AD10" i="4"/>
  <c r="AL34" i="4"/>
  <c r="T24" i="4"/>
  <c r="N54" i="4"/>
  <c r="Z14" i="4"/>
  <c r="AF24" i="4"/>
  <c r="L20" i="4"/>
  <c r="AD40" i="4"/>
  <c r="X34" i="4"/>
  <c r="AG42" i="4"/>
  <c r="AA52" i="4"/>
  <c r="U22" i="4"/>
  <c r="U42" i="4"/>
  <c r="U12" i="4"/>
  <c r="AM52" i="4"/>
  <c r="O22" i="4"/>
  <c r="AA12" i="4"/>
  <c r="AM22" i="4"/>
  <c r="O42" i="4"/>
  <c r="AM12" i="4"/>
  <c r="AG52" i="4"/>
  <c r="AA22" i="4"/>
  <c r="AG12" i="4"/>
  <c r="O32" i="4"/>
  <c r="AJ34" i="4"/>
  <c r="AD24" i="4"/>
  <c r="AJ24" i="4"/>
  <c r="L44" i="4"/>
  <c r="R24" i="4"/>
  <c r="R34" i="4"/>
  <c r="R44" i="4"/>
  <c r="X44" i="4"/>
  <c r="AD14" i="4"/>
  <c r="L24" i="4"/>
  <c r="X24" i="4"/>
  <c r="AD54" i="4"/>
  <c r="AD34" i="4"/>
  <c r="AD44" i="4"/>
  <c r="S53" i="4"/>
  <c r="M53" i="4"/>
  <c r="AK43" i="4"/>
  <c r="Y43" i="4"/>
  <c r="M43" i="4"/>
  <c r="AE53" i="4"/>
  <c r="AE43" i="4"/>
  <c r="AK53" i="4"/>
  <c r="Y53" i="4"/>
  <c r="S43" i="4"/>
  <c r="S33" i="4"/>
  <c r="M33" i="4"/>
  <c r="AK23" i="4"/>
  <c r="Y23" i="4"/>
  <c r="M23" i="4"/>
  <c r="AK33" i="4"/>
  <c r="AE13" i="4"/>
  <c r="Y13" i="4"/>
  <c r="AE33" i="4"/>
  <c r="S23" i="4"/>
  <c r="S13" i="4"/>
  <c r="M13" i="4"/>
  <c r="Y33" i="4"/>
  <c r="AE23" i="4"/>
  <c r="AK13" i="4"/>
  <c r="AL55" i="4"/>
  <c r="Z55" i="4"/>
  <c r="N55" i="4"/>
  <c r="AL45" i="4"/>
  <c r="Z45" i="4"/>
  <c r="N45" i="4"/>
  <c r="AF55" i="4"/>
  <c r="AL35" i="4"/>
  <c r="Z35" i="4"/>
  <c r="N35" i="4"/>
  <c r="T55" i="4"/>
  <c r="AF45" i="4"/>
  <c r="T45" i="4"/>
  <c r="AF35" i="4"/>
  <c r="T35" i="4"/>
  <c r="AL25" i="4"/>
  <c r="Z25" i="4"/>
  <c r="N25" i="4"/>
  <c r="AL15" i="4"/>
  <c r="Z15" i="4"/>
  <c r="N15" i="4"/>
  <c r="AF25" i="4"/>
  <c r="T25" i="4"/>
  <c r="AF15" i="4"/>
  <c r="T15" i="4"/>
  <c r="AH51" i="4"/>
  <c r="V51" i="4"/>
  <c r="J51" i="4"/>
  <c r="P51" i="4"/>
  <c r="AH31" i="4"/>
  <c r="AH41" i="4"/>
  <c r="AB41" i="4"/>
  <c r="V41" i="4"/>
  <c r="P41" i="4"/>
  <c r="AB51" i="4"/>
  <c r="J41" i="4"/>
  <c r="V31" i="4"/>
  <c r="J31" i="4"/>
  <c r="AH21" i="4"/>
  <c r="V21" i="4"/>
  <c r="J21" i="4"/>
  <c r="AB31" i="4"/>
  <c r="P21" i="4"/>
  <c r="AB11" i="4"/>
  <c r="P11" i="4"/>
  <c r="P31" i="4"/>
  <c r="AB21" i="4"/>
  <c r="AH11" i="4"/>
  <c r="J11" i="4"/>
  <c r="V11" i="4"/>
  <c r="AD55" i="4"/>
  <c r="R55" i="4"/>
  <c r="AD45" i="4"/>
  <c r="R45" i="4"/>
  <c r="L55" i="4"/>
  <c r="X45" i="4"/>
  <c r="L45" i="4"/>
  <c r="AJ55" i="4"/>
  <c r="X55" i="4"/>
  <c r="AJ45" i="4"/>
  <c r="AD35" i="4"/>
  <c r="R35" i="4"/>
  <c r="AJ35" i="4"/>
  <c r="X35" i="4"/>
  <c r="AD25" i="4"/>
  <c r="R25" i="4"/>
  <c r="AD15" i="4"/>
  <c r="R15" i="4"/>
  <c r="L35" i="4"/>
  <c r="X25" i="4"/>
  <c r="X15" i="4"/>
  <c r="L15" i="4"/>
  <c r="AJ25" i="4"/>
  <c r="L25" i="4"/>
  <c r="AJ15" i="4"/>
  <c r="AF46" i="4"/>
  <c r="T46" i="4"/>
  <c r="Z46" i="4"/>
  <c r="N46" i="4"/>
  <c r="AL46" i="4"/>
  <c r="AF36" i="4"/>
  <c r="T36" i="4"/>
  <c r="AL36" i="4"/>
  <c r="Z36" i="4"/>
  <c r="N36" i="4"/>
  <c r="AF26" i="4"/>
  <c r="T26" i="4"/>
  <c r="AF16" i="4"/>
  <c r="T16" i="4"/>
  <c r="Z26" i="4"/>
  <c r="Z16" i="4"/>
  <c r="N16" i="4"/>
  <c r="AL6" i="4"/>
  <c r="Z6" i="4"/>
  <c r="N6" i="4"/>
  <c r="AL26" i="4"/>
  <c r="N26" i="4"/>
  <c r="AL16" i="4"/>
  <c r="T6" i="4"/>
  <c r="AF6" i="4"/>
  <c r="W55" i="4"/>
  <c r="Q55" i="4"/>
  <c r="AI45" i="4"/>
  <c r="AC45" i="4"/>
  <c r="K55" i="4"/>
  <c r="W45" i="4"/>
  <c r="Q45" i="4"/>
  <c r="AI55" i="4"/>
  <c r="K45" i="4"/>
  <c r="AC35" i="4"/>
  <c r="Q35" i="4"/>
  <c r="AC55" i="4"/>
  <c r="AC25" i="4"/>
  <c r="Q25" i="4"/>
  <c r="W35" i="4"/>
  <c r="K35" i="4"/>
  <c r="AI35" i="4"/>
  <c r="AI15" i="4"/>
  <c r="AC15" i="4"/>
  <c r="W25" i="4"/>
  <c r="W15" i="4"/>
  <c r="Q15" i="4"/>
  <c r="K15" i="4"/>
  <c r="AI25" i="4"/>
  <c r="K25" i="4"/>
  <c r="AM53" i="4"/>
  <c r="AG53" i="4"/>
  <c r="AG43" i="4"/>
  <c r="U43" i="4"/>
  <c r="AM43" i="4"/>
  <c r="O43" i="4"/>
  <c r="AA53" i="4"/>
  <c r="O53" i="4"/>
  <c r="AA43" i="4"/>
  <c r="U53" i="4"/>
  <c r="AM33" i="4"/>
  <c r="AG33" i="4"/>
  <c r="AG23" i="4"/>
  <c r="U23" i="4"/>
  <c r="AA33" i="4"/>
  <c r="U33" i="4"/>
  <c r="O33" i="4"/>
  <c r="O13" i="4"/>
  <c r="AA23" i="4"/>
  <c r="AM13" i="4"/>
  <c r="AG13" i="4"/>
  <c r="AM23" i="4"/>
  <c r="O23" i="4"/>
  <c r="AA13" i="4"/>
  <c r="U13" i="4"/>
  <c r="AF48" i="4"/>
  <c r="T48" i="4"/>
  <c r="N48" i="4"/>
  <c r="AL48" i="4"/>
  <c r="AL38" i="4"/>
  <c r="Z48" i="4"/>
  <c r="AF38" i="4"/>
  <c r="Z38" i="4"/>
  <c r="AF28" i="4"/>
  <c r="T28" i="4"/>
  <c r="AF18" i="4"/>
  <c r="T18" i="4"/>
  <c r="T38" i="4"/>
  <c r="N38" i="4"/>
  <c r="AL28" i="4"/>
  <c r="N28" i="4"/>
  <c r="Z18" i="4"/>
  <c r="AL8" i="4"/>
  <c r="Z8" i="4"/>
  <c r="N8" i="4"/>
  <c r="Z28" i="4"/>
  <c r="AL18" i="4"/>
  <c r="N18" i="4"/>
  <c r="T8" i="4"/>
  <c r="AF8" i="4"/>
  <c r="AH55" i="4"/>
  <c r="V55" i="4"/>
  <c r="J55" i="4"/>
  <c r="AH45" i="4"/>
  <c r="V45" i="4"/>
  <c r="J45" i="4"/>
  <c r="AB55" i="4"/>
  <c r="P55" i="4"/>
  <c r="AB45" i="4"/>
  <c r="AH35" i="4"/>
  <c r="V35" i="4"/>
  <c r="J35" i="4"/>
  <c r="AB35" i="4"/>
  <c r="P35" i="4"/>
  <c r="P45" i="4"/>
  <c r="AH25" i="4"/>
  <c r="V25" i="4"/>
  <c r="J25" i="4"/>
  <c r="AH15" i="4"/>
  <c r="V15" i="4"/>
  <c r="J15" i="4"/>
  <c r="P25" i="4"/>
  <c r="AB15" i="4"/>
  <c r="AB25" i="4"/>
  <c r="P15" i="4"/>
  <c r="AL53" i="4"/>
  <c r="Z53" i="4"/>
  <c r="N53" i="4"/>
  <c r="AL43" i="4"/>
  <c r="Z43" i="4"/>
  <c r="N43" i="4"/>
  <c r="T53" i="4"/>
  <c r="AL33" i="4"/>
  <c r="Z33" i="4"/>
  <c r="N33" i="4"/>
  <c r="T43" i="4"/>
  <c r="AF53" i="4"/>
  <c r="AF43" i="4"/>
  <c r="AL23" i="4"/>
  <c r="Z23" i="4"/>
  <c r="N23" i="4"/>
  <c r="AL13" i="4"/>
  <c r="Z13" i="4"/>
  <c r="N13" i="4"/>
  <c r="AF33" i="4"/>
  <c r="T23" i="4"/>
  <c r="T13" i="4"/>
  <c r="AF23" i="4"/>
  <c r="T33" i="4"/>
  <c r="AF13" i="4"/>
  <c r="S45" i="4"/>
  <c r="M45" i="4"/>
  <c r="AK55" i="4"/>
  <c r="M55" i="4"/>
  <c r="Y45" i="4"/>
  <c r="AE55" i="4"/>
  <c r="AK35" i="4"/>
  <c r="Y35" i="4"/>
  <c r="M35" i="4"/>
  <c r="S55" i="4"/>
  <c r="AE45" i="4"/>
  <c r="Y55" i="4"/>
  <c r="AK45" i="4"/>
  <c r="AE35" i="4"/>
  <c r="AK25" i="4"/>
  <c r="Y25" i="4"/>
  <c r="M25" i="4"/>
  <c r="S15" i="4"/>
  <c r="M15" i="4"/>
  <c r="S35" i="4"/>
  <c r="AE25" i="4"/>
  <c r="AK15" i="4"/>
  <c r="S25" i="4"/>
  <c r="AE15" i="4"/>
  <c r="Y15" i="4"/>
  <c r="AL51" i="4"/>
  <c r="Z51" i="4"/>
  <c r="N51" i="4"/>
  <c r="T51" i="4"/>
  <c r="AL41" i="4"/>
  <c r="N41" i="4"/>
  <c r="AL31" i="4"/>
  <c r="AF51" i="4"/>
  <c r="AF41" i="4"/>
  <c r="Z41" i="4"/>
  <c r="T41" i="4"/>
  <c r="Z31" i="4"/>
  <c r="N31" i="4"/>
  <c r="AL21" i="4"/>
  <c r="Z21" i="4"/>
  <c r="N21" i="4"/>
  <c r="T31" i="4"/>
  <c r="AF21" i="4"/>
  <c r="AF11" i="4"/>
  <c r="T11" i="4"/>
  <c r="T21" i="4"/>
  <c r="AF31" i="4"/>
  <c r="N11" i="4"/>
  <c r="Z11" i="4"/>
  <c r="AL11" i="4"/>
  <c r="AL49" i="4"/>
  <c r="Z49" i="4"/>
  <c r="N49" i="4"/>
  <c r="AF49" i="4"/>
  <c r="T49" i="4"/>
  <c r="Z39" i="4"/>
  <c r="T39" i="4"/>
  <c r="N39" i="4"/>
  <c r="AL39" i="4"/>
  <c r="AF39" i="4"/>
  <c r="AL29" i="4"/>
  <c r="Z29" i="4"/>
  <c r="N29" i="4"/>
  <c r="AL19" i="4"/>
  <c r="Z19" i="4"/>
  <c r="N19" i="4"/>
  <c r="AF29" i="4"/>
  <c r="T19" i="4"/>
  <c r="AF9" i="4"/>
  <c r="T9" i="4"/>
  <c r="T29" i="4"/>
  <c r="AF19" i="4"/>
  <c r="N9" i="4"/>
  <c r="Z9" i="4"/>
  <c r="AL9" i="4"/>
  <c r="AH53" i="4"/>
  <c r="V53" i="4"/>
  <c r="J53" i="4"/>
  <c r="AH43" i="4"/>
  <c r="V43" i="4"/>
  <c r="J43" i="4"/>
  <c r="AB53" i="4"/>
  <c r="AH33" i="4"/>
  <c r="V33" i="4"/>
  <c r="J33" i="4"/>
  <c r="P53" i="4"/>
  <c r="AB43" i="4"/>
  <c r="P43" i="4"/>
  <c r="AH23" i="4"/>
  <c r="V23" i="4"/>
  <c r="J23" i="4"/>
  <c r="AH13" i="4"/>
  <c r="V13" i="4"/>
  <c r="J13" i="4"/>
  <c r="AB33" i="4"/>
  <c r="P33" i="4"/>
  <c r="AB23" i="4"/>
  <c r="P23" i="4"/>
  <c r="AB13" i="4"/>
  <c r="P13" i="4"/>
  <c r="AE51" i="4"/>
  <c r="Y51" i="4"/>
  <c r="S51" i="4"/>
  <c r="M51" i="4"/>
  <c r="AK41" i="4"/>
  <c r="Y41" i="4"/>
  <c r="M41" i="4"/>
  <c r="AK51" i="4"/>
  <c r="S41" i="4"/>
  <c r="AE41" i="4"/>
  <c r="AE31" i="4"/>
  <c r="Y31" i="4"/>
  <c r="M31" i="4"/>
  <c r="AK21" i="4"/>
  <c r="Y21" i="4"/>
  <c r="M21" i="4"/>
  <c r="AK11" i="4"/>
  <c r="Y11" i="4"/>
  <c r="M11" i="4"/>
  <c r="AK31" i="4"/>
  <c r="S31" i="4"/>
  <c r="AE21" i="4"/>
  <c r="AE11" i="4"/>
  <c r="S11" i="4"/>
  <c r="S21" i="4"/>
  <c r="O51" i="4"/>
  <c r="AG41" i="4"/>
  <c r="U41" i="4"/>
  <c r="AA51" i="4"/>
  <c r="AG51" i="4"/>
  <c r="U51" i="4"/>
  <c r="AM41" i="4"/>
  <c r="AA41" i="4"/>
  <c r="AM51" i="4"/>
  <c r="O41" i="4"/>
  <c r="U31" i="4"/>
  <c r="AG21" i="4"/>
  <c r="U21" i="4"/>
  <c r="AM31" i="4"/>
  <c r="AG11" i="4"/>
  <c r="U11" i="4"/>
  <c r="AA31" i="4"/>
  <c r="AM21" i="4"/>
  <c r="O21" i="4"/>
  <c r="AG31" i="4"/>
  <c r="AM11" i="4"/>
  <c r="AA11" i="4"/>
  <c r="O11" i="4"/>
  <c r="O31" i="4"/>
  <c r="AA21" i="4"/>
  <c r="AI53" i="4"/>
  <c r="AC53" i="4"/>
  <c r="W53" i="4"/>
  <c r="Q53" i="4"/>
  <c r="AC43" i="4"/>
  <c r="Q43" i="4"/>
  <c r="W43" i="4"/>
  <c r="AI43" i="4"/>
  <c r="K43" i="4"/>
  <c r="K53" i="4"/>
  <c r="AI33" i="4"/>
  <c r="AC33" i="4"/>
  <c r="W33" i="4"/>
  <c r="Q33" i="4"/>
  <c r="AC23" i="4"/>
  <c r="Q23" i="4"/>
  <c r="K33" i="4"/>
  <c r="AI23" i="4"/>
  <c r="K23" i="4"/>
  <c r="AI13" i="4"/>
  <c r="AC13" i="4"/>
  <c r="W13" i="4"/>
  <c r="Q13" i="4"/>
  <c r="W23" i="4"/>
  <c r="K13" i="4"/>
  <c r="AI51" i="4"/>
  <c r="AC51" i="4"/>
  <c r="AC41" i="4"/>
  <c r="Q41" i="4"/>
  <c r="AI41" i="4"/>
  <c r="W51" i="4"/>
  <c r="W41" i="4"/>
  <c r="K51" i="4"/>
  <c r="K41" i="4"/>
  <c r="Q51" i="4"/>
  <c r="AI31" i="4"/>
  <c r="AC31" i="4"/>
  <c r="Q31" i="4"/>
  <c r="AC21" i="4"/>
  <c r="Q21" i="4"/>
  <c r="AC11" i="4"/>
  <c r="Q11" i="4"/>
  <c r="K31" i="4"/>
  <c r="W21" i="4"/>
  <c r="AI11" i="4"/>
  <c r="W11" i="4"/>
  <c r="K11" i="4"/>
  <c r="W31" i="4"/>
  <c r="AI21" i="4"/>
  <c r="K21" i="4"/>
  <c r="AD53" i="4"/>
  <c r="R53" i="4"/>
  <c r="X53" i="4"/>
  <c r="AD43" i="4"/>
  <c r="R43" i="4"/>
  <c r="L53" i="4"/>
  <c r="AD33" i="4"/>
  <c r="R33" i="4"/>
  <c r="AJ43" i="4"/>
  <c r="L43" i="4"/>
  <c r="AJ53" i="4"/>
  <c r="X43" i="4"/>
  <c r="X33" i="4"/>
  <c r="AD23" i="4"/>
  <c r="R23" i="4"/>
  <c r="AD13" i="4"/>
  <c r="R13" i="4"/>
  <c r="L33" i="4"/>
  <c r="AJ33" i="4"/>
  <c r="AJ23" i="4"/>
  <c r="L23" i="4"/>
  <c r="AJ13" i="4"/>
  <c r="X13" i="4"/>
  <c r="X23" i="4"/>
  <c r="L13" i="4"/>
  <c r="AD51" i="4"/>
  <c r="R51" i="4"/>
  <c r="AJ51" i="4"/>
  <c r="X51" i="4"/>
  <c r="AD41" i="4"/>
  <c r="X41" i="4"/>
  <c r="AD31" i="4"/>
  <c r="L51" i="4"/>
  <c r="R41" i="4"/>
  <c r="L41" i="4"/>
  <c r="AJ41" i="4"/>
  <c r="AJ31" i="4"/>
  <c r="R31" i="4"/>
  <c r="AD21" i="4"/>
  <c r="R21" i="4"/>
  <c r="L31" i="4"/>
  <c r="X21" i="4"/>
  <c r="AJ11" i="4"/>
  <c r="X11" i="4"/>
  <c r="L11" i="4"/>
  <c r="X31" i="4"/>
  <c r="AJ21" i="4"/>
  <c r="L21" i="4"/>
  <c r="R11" i="4"/>
  <c r="AD11" i="4"/>
  <c r="AM55" i="4"/>
  <c r="AG55" i="4"/>
  <c r="AA55" i="4"/>
  <c r="U55" i="4"/>
  <c r="AM45" i="4"/>
  <c r="AG45" i="4"/>
  <c r="O45" i="4"/>
  <c r="U45" i="4"/>
  <c r="AG35" i="4"/>
  <c r="U35" i="4"/>
  <c r="O55" i="4"/>
  <c r="AA45" i="4"/>
  <c r="O35" i="4"/>
  <c r="AA35" i="4"/>
  <c r="AG25" i="4"/>
  <c r="U25" i="4"/>
  <c r="AM35" i="4"/>
  <c r="AM25" i="4"/>
  <c r="O25" i="4"/>
  <c r="AM15" i="4"/>
  <c r="AG15" i="4"/>
  <c r="AA15" i="4"/>
  <c r="U15" i="4"/>
  <c r="AA25" i="4"/>
  <c r="O15" i="4"/>
  <c r="AH7" i="4" l="1"/>
  <c r="V7" i="4"/>
  <c r="AH17" i="4"/>
  <c r="J27" i="4"/>
  <c r="J37" i="4"/>
  <c r="J17" i="4"/>
  <c r="AB47" i="4"/>
  <c r="V17" i="4"/>
  <c r="J7" i="4"/>
  <c r="V37" i="4"/>
  <c r="P27" i="4"/>
  <c r="AH37" i="4"/>
  <c r="AB27" i="4"/>
  <c r="P47" i="4"/>
  <c r="P7" i="4"/>
  <c r="V27" i="4"/>
  <c r="J47" i="4"/>
  <c r="AB7" i="4"/>
  <c r="AH27" i="4"/>
  <c r="AH47" i="4"/>
  <c r="P17" i="4"/>
  <c r="AB37" i="4"/>
  <c r="AB17" i="4"/>
  <c r="P37" i="4"/>
  <c r="AH28" i="4"/>
  <c r="P9" i="4"/>
  <c r="AH10" i="4"/>
  <c r="J40" i="4"/>
  <c r="V40" i="4"/>
  <c r="P20" i="4"/>
  <c r="V20" i="4"/>
  <c r="AB10" i="4"/>
  <c r="P50" i="4"/>
  <c r="AH20" i="4"/>
  <c r="AH40" i="4"/>
  <c r="AB50" i="4"/>
  <c r="V30" i="4"/>
  <c r="AB20" i="4"/>
  <c r="AB40" i="4"/>
  <c r="P8" i="4"/>
  <c r="P10" i="4"/>
  <c r="J30" i="4"/>
  <c r="V50" i="4"/>
  <c r="J10" i="4"/>
  <c r="P30" i="4"/>
  <c r="P40" i="4"/>
  <c r="J20" i="4"/>
  <c r="V10" i="4"/>
  <c r="AH30" i="4"/>
  <c r="AB30" i="4"/>
  <c r="J50" i="4"/>
  <c r="AB8" i="4"/>
  <c r="V28" i="4"/>
  <c r="AB48" i="4"/>
  <c r="AH48" i="4"/>
  <c r="J28" i="4"/>
  <c r="V8" i="4"/>
  <c r="V18" i="4"/>
  <c r="J48" i="4"/>
  <c r="AB38" i="4"/>
  <c r="P38" i="4"/>
  <c r="P48" i="4"/>
  <c r="AB28" i="4"/>
  <c r="P18" i="4"/>
  <c r="J38" i="4"/>
  <c r="P28" i="4"/>
  <c r="V38" i="4"/>
  <c r="J8" i="4"/>
  <c r="AB18" i="4"/>
  <c r="J18" i="4"/>
  <c r="AH18" i="4"/>
  <c r="V48" i="4"/>
  <c r="AH8" i="4"/>
  <c r="P6" i="4"/>
  <c r="AH16" i="4"/>
  <c r="J46" i="4"/>
  <c r="W47" i="4"/>
  <c r="Q47" i="4"/>
  <c r="K27" i="4"/>
  <c r="AI27" i="4"/>
  <c r="Q27" i="4"/>
  <c r="AC17" i="4"/>
  <c r="AC27" i="4"/>
  <c r="K7" i="4"/>
  <c r="AC7" i="4"/>
  <c r="Q37" i="4"/>
  <c r="W7" i="4"/>
  <c r="Q17" i="4"/>
  <c r="AC37" i="4"/>
  <c r="AI17" i="4"/>
  <c r="AI7" i="4"/>
  <c r="W37" i="4"/>
  <c r="W17" i="4"/>
  <c r="AI37" i="4"/>
  <c r="AC47" i="4"/>
  <c r="W27" i="4"/>
  <c r="K17" i="4"/>
  <c r="Q7" i="4"/>
  <c r="K37" i="4"/>
  <c r="AI47" i="4"/>
  <c r="P16" i="4"/>
  <c r="AB26" i="4"/>
  <c r="V6" i="4"/>
  <c r="AH36" i="4"/>
  <c r="J26" i="4"/>
  <c r="AH46" i="4"/>
  <c r="V16" i="4"/>
  <c r="AH6" i="4"/>
  <c r="P26" i="4"/>
  <c r="V46" i="4"/>
  <c r="P46" i="4"/>
  <c r="J6" i="4"/>
  <c r="AH26" i="4"/>
  <c r="J36" i="4"/>
  <c r="AB36" i="4"/>
  <c r="AB6" i="4"/>
  <c r="V26" i="4"/>
  <c r="J16" i="4"/>
  <c r="AB16" i="4"/>
  <c r="V36" i="4"/>
  <c r="P36" i="4"/>
  <c r="R37" i="4" l="1"/>
  <c r="AK27" i="4"/>
  <c r="AH9" i="4"/>
  <c r="AH19" i="4"/>
  <c r="AH49" i="4"/>
  <c r="AB29" i="4"/>
  <c r="V39" i="4"/>
  <c r="J19" i="4"/>
  <c r="AB9" i="4"/>
  <c r="V49" i="4"/>
  <c r="P19" i="4"/>
  <c r="V19" i="4"/>
  <c r="AH29" i="4"/>
  <c r="AH39" i="4"/>
  <c r="V29" i="4"/>
  <c r="J9" i="4"/>
  <c r="P49" i="4"/>
  <c r="AB19" i="4"/>
  <c r="P29" i="4"/>
  <c r="P39" i="4"/>
  <c r="AC38" i="4"/>
  <c r="W18" i="4"/>
  <c r="Q8" i="4"/>
  <c r="Q38" i="4"/>
  <c r="AC18" i="4"/>
  <c r="K48" i="4"/>
  <c r="Q48" i="4"/>
  <c r="K18" i="4"/>
  <c r="Q28" i="4"/>
  <c r="W8" i="4"/>
  <c r="AI48" i="4"/>
  <c r="AI8" i="4"/>
  <c r="AC48" i="4"/>
  <c r="W48" i="4"/>
  <c r="AI28" i="4"/>
  <c r="K8" i="4"/>
  <c r="AI38" i="4"/>
  <c r="W28" i="4"/>
  <c r="AC28" i="4"/>
  <c r="AC8" i="4"/>
  <c r="W38" i="4"/>
  <c r="K28" i="4"/>
  <c r="Q18" i="4"/>
  <c r="K38" i="4"/>
  <c r="AI18" i="4"/>
  <c r="R48" i="4"/>
  <c r="L28" i="4"/>
  <c r="R28" i="4"/>
  <c r="X38" i="4"/>
  <c r="AJ18" i="4"/>
  <c r="AD18" i="4"/>
  <c r="R38" i="4"/>
  <c r="X18" i="4"/>
  <c r="L8" i="4"/>
  <c r="L38" i="4"/>
  <c r="L18" i="4"/>
  <c r="X8" i="4"/>
  <c r="AJ48" i="4"/>
  <c r="AJ38" i="4"/>
  <c r="AD28" i="4"/>
  <c r="X48" i="4"/>
  <c r="AD38" i="4"/>
  <c r="R18" i="4"/>
  <c r="AJ8" i="4"/>
  <c r="L48" i="4"/>
  <c r="AJ28" i="4"/>
  <c r="AD8" i="4"/>
  <c r="AD48" i="4"/>
  <c r="X28" i="4"/>
  <c r="R8" i="4"/>
  <c r="J29" i="4"/>
  <c r="J49" i="4"/>
  <c r="Q50" i="4"/>
  <c r="K40" i="4"/>
  <c r="AI30" i="4"/>
  <c r="W20" i="4"/>
  <c r="K10" i="4"/>
  <c r="Q10" i="4"/>
  <c r="K50" i="4"/>
  <c r="W30" i="4"/>
  <c r="Q30" i="4"/>
  <c r="AI50" i="4"/>
  <c r="K20" i="4"/>
  <c r="AC30" i="4"/>
  <c r="W50" i="4"/>
  <c r="AC40" i="4"/>
  <c r="AI20" i="4"/>
  <c r="AC10" i="4"/>
  <c r="AC50" i="4"/>
  <c r="AI40" i="4"/>
  <c r="Q40" i="4"/>
  <c r="K30" i="4"/>
  <c r="AI10" i="4"/>
  <c r="AC20" i="4"/>
  <c r="Q20" i="4"/>
  <c r="W40" i="4"/>
  <c r="W10" i="4"/>
  <c r="AB49" i="4"/>
  <c r="J39" i="4"/>
  <c r="AB39" i="4"/>
  <c r="V9" i="4"/>
  <c r="AD49" i="4"/>
  <c r="X39" i="4"/>
  <c r="AD9" i="4"/>
  <c r="AD39" i="4"/>
  <c r="AJ39" i="4"/>
  <c r="AD29" i="4"/>
  <c r="AJ29" i="4"/>
  <c r="AD19" i="4"/>
  <c r="R39" i="4"/>
  <c r="L9" i="4"/>
  <c r="R9" i="4"/>
  <c r="AJ9" i="4"/>
  <c r="X9" i="4"/>
  <c r="AJ19" i="4"/>
  <c r="X19" i="4"/>
  <c r="L29" i="4"/>
  <c r="L49" i="4"/>
  <c r="R49" i="4"/>
  <c r="AJ49" i="4"/>
  <c r="R29" i="4"/>
  <c r="L19" i="4"/>
  <c r="L39" i="4"/>
  <c r="R19" i="4"/>
  <c r="X49" i="4"/>
  <c r="X29" i="4"/>
  <c r="W29" i="4"/>
  <c r="K39" i="4"/>
  <c r="K49" i="4"/>
  <c r="AI49" i="4"/>
  <c r="W39" i="4"/>
  <c r="W9" i="4"/>
  <c r="AI29" i="4"/>
  <c r="Q19" i="4"/>
  <c r="W49" i="4"/>
  <c r="AC29" i="4"/>
  <c r="Q39" i="4"/>
  <c r="AC9" i="4"/>
  <c r="K9" i="4"/>
  <c r="AC19" i="4"/>
  <c r="AI19" i="4"/>
  <c r="Q49" i="4"/>
  <c r="AI39" i="4"/>
  <c r="AC49" i="4"/>
  <c r="K29" i="4"/>
  <c r="Q29" i="4"/>
  <c r="AI9" i="4"/>
  <c r="K19" i="4"/>
  <c r="W19" i="4"/>
  <c r="AC39" i="4"/>
  <c r="Q9" i="4"/>
  <c r="W46" i="4"/>
  <c r="K46" i="4"/>
  <c r="AI26" i="4"/>
  <c r="W6" i="4"/>
  <c r="AC16" i="4"/>
  <c r="AC26" i="4"/>
  <c r="Q46" i="4"/>
  <c r="AI16" i="4"/>
  <c r="AI36" i="4"/>
  <c r="AC46" i="4"/>
  <c r="W26" i="4"/>
  <c r="K6" i="4"/>
  <c r="W16" i="4"/>
  <c r="Q16" i="4"/>
  <c r="K36" i="4"/>
  <c r="AI6" i="4"/>
  <c r="AI46" i="4"/>
  <c r="W36" i="4"/>
  <c r="Q36" i="4"/>
  <c r="K26" i="4"/>
  <c r="Q26" i="4"/>
  <c r="AC6" i="4"/>
  <c r="K16" i="4"/>
  <c r="AC36" i="4"/>
  <c r="Q6" i="4"/>
  <c r="AE27" i="4" l="1"/>
  <c r="AJ47" i="4"/>
  <c r="Y47" i="4"/>
  <c r="AD17" i="4"/>
  <c r="L27" i="4"/>
  <c r="AD37" i="4"/>
  <c r="AJ37" i="4"/>
  <c r="AD47" i="4"/>
  <c r="AJ17" i="4"/>
  <c r="X47" i="4"/>
  <c r="AE47" i="4"/>
  <c r="X17" i="4"/>
  <c r="AJ27" i="4"/>
  <c r="AD7" i="4"/>
  <c r="X37" i="4"/>
  <c r="R17" i="4"/>
  <c r="R47" i="4"/>
  <c r="X27" i="4"/>
  <c r="Y37" i="4"/>
  <c r="M37" i="4"/>
  <c r="M17" i="4"/>
  <c r="S27" i="4"/>
  <c r="AK17" i="4"/>
  <c r="M47" i="4"/>
  <c r="S7" i="4"/>
  <c r="AE37" i="4"/>
  <c r="AK47" i="4"/>
  <c r="M27" i="4"/>
  <c r="Y7" i="4"/>
  <c r="AE7" i="4"/>
  <c r="AK7" i="4"/>
  <c r="AK37" i="4"/>
  <c r="M7" i="4"/>
  <c r="AE17" i="4"/>
  <c r="S37" i="4"/>
  <c r="S47" i="4"/>
  <c r="Y17" i="4"/>
  <c r="AD27" i="4"/>
  <c r="L47" i="4"/>
  <c r="R7" i="4"/>
  <c r="X7" i="4"/>
  <c r="R27" i="4"/>
  <c r="L17" i="4"/>
  <c r="AJ7" i="4"/>
  <c r="L37" i="4"/>
  <c r="L7" i="4"/>
  <c r="Z47" i="4"/>
  <c r="T47" i="4"/>
  <c r="AF17" i="4"/>
  <c r="N7" i="4"/>
  <c r="AF37" i="4"/>
  <c r="N47" i="4"/>
  <c r="AL27" i="4"/>
  <c r="AF7" i="4"/>
  <c r="AF47" i="4"/>
  <c r="T7" i="4"/>
  <c r="Z27" i="4"/>
  <c r="N17" i="4"/>
  <c r="T37" i="4"/>
  <c r="AL37" i="4"/>
  <c r="N27" i="4"/>
  <c r="AF27" i="4"/>
  <c r="AL7" i="4"/>
  <c r="T27" i="4"/>
  <c r="Z37" i="4"/>
  <c r="AL17" i="4"/>
  <c r="T17" i="4"/>
  <c r="N37" i="4"/>
  <c r="Z17" i="4"/>
  <c r="Z7" i="4"/>
  <c r="AL47" i="4"/>
  <c r="Y27" i="4"/>
  <c r="S17" i="4"/>
  <c r="Y46" i="4"/>
  <c r="S36" i="4"/>
  <c r="Y36" i="4"/>
  <c r="S6" i="4"/>
  <c r="AK36" i="4"/>
  <c r="M6" i="4"/>
  <c r="S46" i="4"/>
  <c r="M36" i="4"/>
  <c r="AK16" i="4"/>
  <c r="Y26" i="4"/>
  <c r="M16" i="4"/>
  <c r="AK26" i="4"/>
  <c r="Y6" i="4"/>
  <c r="AK46" i="4"/>
  <c r="M46" i="4"/>
  <c r="AE26" i="4"/>
  <c r="AE16" i="4"/>
  <c r="Y16" i="4"/>
  <c r="AK6" i="4"/>
  <c r="M26" i="4"/>
  <c r="AE46" i="4"/>
  <c r="AE36" i="4"/>
  <c r="S26" i="4"/>
  <c r="AE6" i="4"/>
  <c r="S16" i="4"/>
  <c r="L46" i="4"/>
  <c r="L36" i="4"/>
  <c r="AJ26" i="4"/>
  <c r="X16" i="4"/>
  <c r="AD6" i="4"/>
  <c r="X6" i="4"/>
  <c r="AD46" i="4"/>
  <c r="AD36" i="4"/>
  <c r="X26" i="4"/>
  <c r="L16" i="4"/>
  <c r="R6" i="4"/>
  <c r="AJ6" i="4"/>
  <c r="AJ46" i="4"/>
  <c r="AJ36" i="4"/>
  <c r="R36" i="4"/>
  <c r="L26" i="4"/>
  <c r="R26" i="4"/>
  <c r="AD26" i="4"/>
  <c r="L6" i="4"/>
  <c r="X46" i="4"/>
  <c r="X36" i="4"/>
  <c r="R46" i="4"/>
  <c r="AJ16" i="4"/>
  <c r="AD16" i="4"/>
  <c r="R16" i="4"/>
</calcChain>
</file>

<file path=xl/sharedStrings.xml><?xml version="1.0" encoding="utf-8"?>
<sst xmlns="http://schemas.openxmlformats.org/spreadsheetml/2006/main" count="1475" uniqueCount="455">
  <si>
    <t>Impacto</t>
  </si>
  <si>
    <t>Descripción del Riesgo</t>
  </si>
  <si>
    <t>Clasificación del Riesgo</t>
  </si>
  <si>
    <t>Zona de Riesgo Inherente</t>
  </si>
  <si>
    <t>Descripción del Control</t>
  </si>
  <si>
    <t>Afectación</t>
  </si>
  <si>
    <t>Tratamiento</t>
  </si>
  <si>
    <t>Estado</t>
  </si>
  <si>
    <t>Identificación del riesgo</t>
  </si>
  <si>
    <t>Análisis del riesgo inherente</t>
  </si>
  <si>
    <t>Evaluación del riesgo - Valoración de los controles</t>
  </si>
  <si>
    <t>Evaluación del riesgo - Nivel del riesgo residual</t>
  </si>
  <si>
    <t>Plan de Acción</t>
  </si>
  <si>
    <t xml:space="preserve">Referencia </t>
  </si>
  <si>
    <t>Probabilidad Inherente</t>
  </si>
  <si>
    <t>%</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</si>
  <si>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</si>
  <si>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</si>
  <si>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</si>
  <si>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</si>
  <si>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</si>
  <si>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</si>
  <si>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</si>
  <si>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</si>
  <si>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</si>
  <si>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</si>
  <si>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</si>
  <si>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</si>
  <si>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</si>
  <si>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</si>
  <si>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</si>
  <si>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</si>
  <si>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</si>
  <si>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</si>
  <si>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</si>
  <si>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</si>
  <si>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</si>
  <si>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</si>
  <si>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</si>
  <si>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</si>
  <si>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</si>
  <si>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</si>
  <si>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</si>
  <si>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</si>
  <si>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</si>
  <si>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</si>
  <si>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</si>
  <si>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</si>
  <si>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</si>
  <si>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</si>
  <si>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</si>
  <si>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</si>
  <si>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</si>
  <si>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</si>
  <si>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</si>
  <si>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</si>
  <si>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</si>
  <si>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</si>
  <si>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</si>
  <si>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</si>
  <si>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</si>
  <si>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</si>
  <si>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</si>
  <si>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</si>
  <si>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</si>
  <si>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</si>
  <si>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</si>
  <si>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</si>
  <si>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</si>
  <si>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</si>
  <si>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</si>
  <si>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</si>
  <si>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</si>
  <si>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</si>
  <si>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</si>
  <si>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</si>
  <si>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</si>
  <si>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</si>
  <si>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</si>
  <si>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</si>
  <si>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</si>
  <si>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</si>
  <si>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</si>
  <si>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</si>
  <si>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</si>
  <si>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</si>
  <si>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</si>
  <si>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</si>
  <si>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</si>
  <si>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</si>
  <si>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</si>
  <si>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</si>
  <si>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</si>
  <si>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</si>
  <si>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</si>
  <si>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</si>
  <si>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</si>
  <si>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</si>
  <si>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</si>
  <si>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</si>
  <si>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</si>
  <si>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</si>
  <si>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</si>
  <si>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</si>
  <si>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</si>
  <si>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</si>
  <si>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</si>
  <si>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</si>
  <si>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</si>
  <si>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</si>
  <si>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</si>
  <si>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</si>
  <si>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</si>
  <si>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</si>
  <si>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</si>
  <si>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</si>
  <si>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</si>
  <si>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</si>
  <si>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</si>
  <si>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</si>
  <si>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</si>
  <si>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</si>
  <si>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</si>
  <si>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</si>
  <si>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</si>
  <si>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</si>
  <si>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</si>
  <si>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</si>
  <si>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</si>
  <si>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</si>
  <si>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</si>
  <si>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</si>
  <si>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</si>
  <si>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</si>
  <si>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</si>
  <si>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</si>
  <si>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</si>
  <si>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</si>
  <si>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</si>
  <si>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</si>
  <si>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</si>
  <si>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</si>
  <si>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</si>
  <si>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</si>
  <si>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</si>
  <si>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</si>
  <si>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</si>
  <si>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</si>
  <si>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</si>
  <si>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</si>
  <si>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</si>
  <si>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</si>
  <si>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</si>
  <si>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</si>
  <si>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Tipo de Riesgo</t>
  </si>
  <si>
    <t>Activo de información</t>
  </si>
  <si>
    <t>Activos de información</t>
  </si>
  <si>
    <t>No Aplica</t>
  </si>
  <si>
    <t>Columna6</t>
  </si>
  <si>
    <t>De_gestión</t>
  </si>
  <si>
    <t>De_seguridad_de_la_información</t>
  </si>
  <si>
    <t>Activo 4</t>
  </si>
  <si>
    <t>Activo 5</t>
  </si>
  <si>
    <t>Activo 6</t>
  </si>
  <si>
    <t>Activo 7</t>
  </si>
  <si>
    <t>Activo 8</t>
  </si>
  <si>
    <t>Activo 9</t>
  </si>
  <si>
    <t>Activo 10</t>
  </si>
  <si>
    <t>Activo 11</t>
  </si>
  <si>
    <t>De_corrupción</t>
  </si>
  <si>
    <t>¿Genera Interrupción?</t>
  </si>
  <si>
    <t>Interrupción</t>
  </si>
  <si>
    <t>Si</t>
  </si>
  <si>
    <t>No</t>
  </si>
  <si>
    <t>Disponibilidad</t>
  </si>
  <si>
    <t>Integridad</t>
  </si>
  <si>
    <t>Confidencialidad</t>
  </si>
  <si>
    <t>Frecuencia de ejecución de la actividad</t>
  </si>
  <si>
    <t>Criterio para probabilidad</t>
  </si>
  <si>
    <t>Cada_Hora</t>
  </si>
  <si>
    <t>Más de 5000 veces por año</t>
  </si>
  <si>
    <t>Dos_veces_al_día</t>
  </si>
  <si>
    <t>mínimo 500 veces al año y máximo 5000 veces por año</t>
  </si>
  <si>
    <t>Diaria</t>
  </si>
  <si>
    <t>De 24 a 500 veces por año</t>
  </si>
  <si>
    <t>Cada_dos_días</t>
  </si>
  <si>
    <t>Cada_tres_días</t>
  </si>
  <si>
    <t>Cada_cuatro_días</t>
  </si>
  <si>
    <t>Semanal</t>
  </si>
  <si>
    <t>Quincenal</t>
  </si>
  <si>
    <t>Mensual</t>
  </si>
  <si>
    <t xml:space="preserve">De 3 a 24 veces por año </t>
  </si>
  <si>
    <t>Bimestral</t>
  </si>
  <si>
    <t>Trimestral</t>
  </si>
  <si>
    <t>Cuatrimestral</t>
  </si>
  <si>
    <t>Semestral</t>
  </si>
  <si>
    <t xml:space="preserve">Máximo 2 veces por año </t>
  </si>
  <si>
    <t>Anual</t>
  </si>
  <si>
    <t>Bienal</t>
  </si>
  <si>
    <t>Permanente</t>
  </si>
  <si>
    <t>ALINEACIÓN ISO 27001</t>
  </si>
  <si>
    <t>11.2 Seguridad de los equipos.</t>
  </si>
  <si>
    <t>12.4 Registro de actividad y supervisión.</t>
  </si>
  <si>
    <t>Criterios de impacto para riesgos de gestión y/o seguridad de la información</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</si>
  <si>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</si>
  <si>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</si>
  <si>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</si>
  <si>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</si>
  <si>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recursos económicos?</t>
  </si>
  <si>
    <t>¿Generar pérdida de confianza de la entidad, afectando su reputación?</t>
  </si>
  <si>
    <t>¿Afectar la generación de los productos o la prestación de los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</si>
  <si>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</si>
  <si>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</si>
  <si>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</si>
  <si>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</si>
  <si>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</si>
  <si>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</si>
  <si>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</si>
  <si>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</si>
  <si>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</si>
  <si>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</si>
  <si>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</si>
  <si>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</si>
  <si>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Nombre </t>
  </si>
  <si>
    <t>Objetivo de Control ISO 27001</t>
  </si>
  <si>
    <t>#</t>
  </si>
  <si>
    <t>5.1 Directrices de la Dirección en seguridad de la información.</t>
  </si>
  <si>
    <t>Brindar orientación y soporte, por parte de la dirección, para la seguridad de la información de acuerdo con los requisitos del negocio y con las leyes y reglamentos pertinentes</t>
  </si>
  <si>
    <t>C1</t>
  </si>
  <si>
    <t>6.1 Organización interna.</t>
  </si>
  <si>
    <t>Establecer un marco de referencia de gestión para iniciar y controlar la implementación y operación de la seguridad de la información dentro de la organización.</t>
  </si>
  <si>
    <t>C2</t>
  </si>
  <si>
    <t>6.2 Dispositivos para movilidad y teletrabajo.</t>
  </si>
  <si>
    <t>Garantizar la seguridad del teletrabajo y el uso de dispositivos móviles</t>
  </si>
  <si>
    <t>C3</t>
  </si>
  <si>
    <t>7.1 Antes de la contratación.</t>
  </si>
  <si>
    <t>Asegurar que los empleados y contratistas comprenden sus responsabilidades y son idóneos en los roles para los que se consideran.</t>
  </si>
  <si>
    <t>C4</t>
  </si>
  <si>
    <t>7.2 Durante la contratación.</t>
  </si>
  <si>
    <t>Asegurarse de que los empleados y contratistas tomen conciencia de sus responsabilidades de seguridad de la información y las cumplan.</t>
  </si>
  <si>
    <t>C5</t>
  </si>
  <si>
    <t>7.3 Cese o cambio de puesto de trabajo.</t>
  </si>
  <si>
    <t>Proteger los intereses de la organización como parte del proceso de cambio o terminación de empleo</t>
  </si>
  <si>
    <t>C6</t>
  </si>
  <si>
    <t>8.1 Responsabilidad sobre los activos.</t>
  </si>
  <si>
    <t>Identificar los activos organizacionales y definir las responsabilidades de protección adecuadas.</t>
  </si>
  <si>
    <t>C7</t>
  </si>
  <si>
    <t>8.2 Clasificación de la información.</t>
  </si>
  <si>
    <t>Asegurar que la información recibe un nivel apropiado de protección, de acuerdo con su importancia para la organización.</t>
  </si>
  <si>
    <t>C8</t>
  </si>
  <si>
    <t>8.3 Manejo de los soportes de almacenamiento.</t>
  </si>
  <si>
    <t>Evitar la divulgación, la modificación, el retiro o la destrucción no autorizados de información almacenada en los medios</t>
  </si>
  <si>
    <t>C9</t>
  </si>
  <si>
    <t>9.1 Requisitos de negocio para el control de accesos.</t>
  </si>
  <si>
    <t>Limitar el acceso a información y a instalaciones de procesamiento de información.</t>
  </si>
  <si>
    <t>C10</t>
  </si>
  <si>
    <t>9.2 Gestión de acceso de usuario.</t>
  </si>
  <si>
    <t>Asegurar el acceso de los usuarios autorizados y evitar el acceso no autorizado a sistemas y servicios.</t>
  </si>
  <si>
    <t>C11</t>
  </si>
  <si>
    <t>9.3 Responsabilidades del usuario.</t>
  </si>
  <si>
    <t>Hacer que los usuarios rindan cuentas por la salvaguarda de su información de autenticación.</t>
  </si>
  <si>
    <t>C12</t>
  </si>
  <si>
    <t>9.4 Control de acceso a sistemas y aplicaciones.</t>
  </si>
  <si>
    <t>Evitar el acceso no autorizado a sistemas y aplicaciones.</t>
  </si>
  <si>
    <t>C13</t>
  </si>
  <si>
    <t>10.1 Controles criptográficos.</t>
  </si>
  <si>
    <t>Asegurar el uso apropiado y eficaz de la criptografía para proteger la confidencialidad, autenticidad y/o la integridad de la información</t>
  </si>
  <si>
    <t>C14</t>
  </si>
  <si>
    <t>11.1 Áreas seguras.</t>
  </si>
  <si>
    <t>Prevenir el acceso físico no autorizado, el daño e interferencia a la información y a las instalaciones de procesamiento de información de la organización.</t>
  </si>
  <si>
    <t>C15</t>
  </si>
  <si>
    <t>Prevenir la perdida, daño, robo o compromiso de activos, y la interrupción de las operaciones de la organización.</t>
  </si>
  <si>
    <t>C16</t>
  </si>
  <si>
    <t>12.1 Responsabilidades y procedimientos de operación.</t>
  </si>
  <si>
    <t>Asegurar las operaciones correctas y seguras de las instalaciones de procesamiento de información.</t>
  </si>
  <si>
    <t>C17</t>
  </si>
  <si>
    <t>12.2 Protección contra código malicioso.</t>
  </si>
  <si>
    <t>Asegurarse de que la información y las instalaciones de procesamiento de información estén protegidas contra códigos maliciosos.</t>
  </si>
  <si>
    <t>C18</t>
  </si>
  <si>
    <t>12.3 Copias de seguridad.</t>
  </si>
  <si>
    <t>Proteger contra la perdida de datos</t>
  </si>
  <si>
    <t>C19</t>
  </si>
  <si>
    <t>Registrar eventos y generar evidencia</t>
  </si>
  <si>
    <t>C20</t>
  </si>
  <si>
    <t>12.5 Control del software en explotación.</t>
  </si>
  <si>
    <t>Asegurarse de la integridad de los sistemas operacionales</t>
  </si>
  <si>
    <t>C21</t>
  </si>
  <si>
    <t>12.6 Gestión de la vulnerabilidad técnica.</t>
  </si>
  <si>
    <t>Prevenir el aprovechamiento de las vulnerabilidades técnicas</t>
  </si>
  <si>
    <t>C22</t>
  </si>
  <si>
    <t>12.7 Consideraciones de las auditorías de los sistemas de información.</t>
  </si>
  <si>
    <t>Minimizar el impacto de las actividades de auditoria sobre los sistemas operativos</t>
  </si>
  <si>
    <t>C23</t>
  </si>
  <si>
    <t>13.1 Gestión de la seguridad en las redes.</t>
  </si>
  <si>
    <t>Asegurar la protección de la información en las redes, y sus instalaciones de procesamiento de información de soporte.</t>
  </si>
  <si>
    <t>C24</t>
  </si>
  <si>
    <t>13.2 Intercambio de información con partes externas.</t>
  </si>
  <si>
    <t>Mantener la seguridad de la información transferida dentro de una organización y con cualquier entidad externa.</t>
  </si>
  <si>
    <t>C25</t>
  </si>
  <si>
    <t>14.1 Requisitos de seguridad de los sistemas de información.</t>
  </si>
  <si>
    <t>Asegurar que la seguridad de la información sea una parte integral de los sistemas de información durante todo el ciclo de vida.   Esto incluye también los requisitos para sistemas de información que prestan servicios sobre redes.</t>
  </si>
  <si>
    <t>C26</t>
  </si>
  <si>
    <t>14.2 Seguridad en los procesos de desarrollo y soporte.</t>
  </si>
  <si>
    <t>Asegurar que la seguridad de la información este diseñada e implementada dentro del ciclo de vida de desarrollo de los sistemas de información.</t>
  </si>
  <si>
    <t>C27</t>
  </si>
  <si>
    <t>14.3 Datos de prueba.</t>
  </si>
  <si>
    <t xml:space="preserve">Asegurar la protección de los datos usados para  pruebas. </t>
  </si>
  <si>
    <t>C28</t>
  </si>
  <si>
    <t>15.1 Seguridad de la información en las relaciones con proveedores.</t>
  </si>
  <si>
    <t>Asegurar la protección de los activos de la organización que sean accesibles a los proveedores.</t>
  </si>
  <si>
    <t>C29</t>
  </si>
  <si>
    <t>15.2 Gestión de la prestación del servicio por proveedores.</t>
  </si>
  <si>
    <t>Mantener el nivel acordado de seguridad de la información y de prestación del servicio en línea con los acuerdos con los proveedores</t>
  </si>
  <si>
    <t>C30</t>
  </si>
  <si>
    <t>16.1 Gestión de incidentes de seguridad de la información y mejoras.</t>
  </si>
  <si>
    <t>Asegurar un enfoque coherente y eficaz para la gestión de incidentes de seguridad de la información, incluida la comunicación sobre eventos de seguridad y debilidades.</t>
  </si>
  <si>
    <t>C31</t>
  </si>
  <si>
    <t>17.1 Continuidad de la seguridad de la información.</t>
  </si>
  <si>
    <t>La continuidad de seguridad de la información se debe incluir en los sistemas de gestión de la continuidad de negocio de la organización.</t>
  </si>
  <si>
    <t>C32</t>
  </si>
  <si>
    <t>17.2 Redundancias.</t>
  </si>
  <si>
    <t>Asegurar la disponibilidad de instalaciones de procesamiento de información.</t>
  </si>
  <si>
    <t>C33</t>
  </si>
  <si>
    <t>18.1 Cumplimiento de los requisitos legales y contractuales.</t>
  </si>
  <si>
    <t>Evitar el incumplimiento de las obligaciones legales, estatutarias, de reglamentación o contractuales relacionadas con seguridad de la información y de cualquier requisito de seguridad.</t>
  </si>
  <si>
    <t>C34</t>
  </si>
  <si>
    <t>18.2 Revisiones de la seguridad de la información.</t>
  </si>
  <si>
    <t>Asegurar que la seguridad de la información se implemente y opere de acuerdo con las políticas y procedimientos organizacionales.</t>
  </si>
  <si>
    <t>C35</t>
  </si>
  <si>
    <t>Objetivo del control</t>
  </si>
  <si>
    <t>Nombre del control de acuerdo a la norma</t>
  </si>
  <si>
    <t>ID del control</t>
  </si>
  <si>
    <t>CRITERIOS DE IMPACTO RIESGOS DE CORRUPCIÓN</t>
  </si>
  <si>
    <t>Causa Inmediata / Amenaza S I</t>
  </si>
  <si>
    <t>Causa Raíz /  S I</t>
  </si>
  <si>
    <t>Frecuencia con la cual se realiza la actividad (PROMEDIO)</t>
  </si>
  <si>
    <t>Carpeta compartida OAP</t>
  </si>
  <si>
    <t>Sistema de Gestión Documental</t>
  </si>
  <si>
    <t>Servicio de correo corporativo</t>
  </si>
  <si>
    <t>PROCESO</t>
  </si>
  <si>
    <t>DIRECCIONAMIENTO ESTRATÉGICO</t>
  </si>
  <si>
    <t>Motivación económica, conflicto de interés no gestionado, vacíos normativos, tráfico de influencia</t>
  </si>
  <si>
    <t>Posibilidad de afectación económica y reputacional por direccionamiento de lineamientos ,políticas o decisiones institucionales para el beneficio o de un tercero, debido a motivación económica, conflicto de interés no gestionado, vacíos normativos, tráfico de influencia</t>
  </si>
  <si>
    <t>no</t>
  </si>
  <si>
    <t>El+AW6/la Jefe de la OAP requiere de manera anticipada el envío de los lineamientos de carácter misional, estratégico y administrativo por parte de las áreas con el propósito de ser revisados  y aprobados en el comité institucional asegurando su pertinencia y adecuación con las necesidades</t>
  </si>
  <si>
    <t>El/la Jefe de la OAP presenta a los miembros del comité institucional de gestión y desempeño para su revisión y aprobación los  lineamientos de carácter misional, estratégico y administrativo con el propósito de verificar el cumplimiento frente a la normatividad vigente</t>
  </si>
  <si>
    <t>❌Por favor no seleccionar los criterios de impacto(Afectación Económica o presupuestal y Pérdida Reputacional)</t>
  </si>
  <si>
    <t>40%</t>
  </si>
  <si>
    <t>25%</t>
  </si>
  <si>
    <t>CONTROL FINANCIERO Y CONTABLE DE LAS CCF</t>
  </si>
  <si>
    <t>Emitir informes de inspección y vigilancia con información alterada de las Cajas de Compensación Familiar y demás entidades vigiladas respecto de los recursos del subsidio familiar para un beneficio particular</t>
  </si>
  <si>
    <t>Posible conflictos de interés no gestionados, Tráfico de influencias, Utilización indebida de información privilegiada, Motivación económica, Negligencia</t>
  </si>
  <si>
    <t>Emisión de informes de inspección y vigilancia con información alterada de las Cajas de Compensación Familiar y demás entidades vigiladas respecto de los recursos del subsidio familiar para un beneficio particular</t>
  </si>
  <si>
    <t>Conflictos de interés no gestionados
Tráfico de influencias
Utilización indebida de información de carácter confidencial de la SSF
Debilidades en la revisión de los informes</t>
  </si>
  <si>
    <t xml:space="preserve">El Director para la Gestión de las CCF verifica la información contenida en el informe de análisis y evaluación  de gestión de las CCF </t>
  </si>
  <si>
    <t>El Servidor público que se ve afectado por conflicto de interés realiza la solicitud de declaración de impedimento para el desarrollo de la actividad, sobre entes vigilados</t>
  </si>
  <si>
    <t>El Director para la Gestión de las CCF realiza la revisión  de los informes consolidados de FONIÑEZ - FONDO LEY 115/94 - FOSFEC  y Limite Máximo de Inversiones.</t>
  </si>
  <si>
    <t>El Director para la Gestión de las CCF realiza el reporte de la situación  presentada  a la Oficina de Control Disciplinario por presuntas irregularidades en el proceso de inspección y vigilancia para determinar las responsabilidades a que haya lugar.</t>
  </si>
  <si>
    <t>EVALUACIÓN DE LA GESTIÓN DE LAS CCF</t>
  </si>
  <si>
    <t>30%</t>
  </si>
  <si>
    <t>Falta de información clara y debilidad en canales de acceso a la publicidad de la normatividad vigente y de los parámetros técnicos de los trámites de la Delegada.
Posibles conflictos de interés del servidor encargado de realizar del servidor encargado de realizar la visita especial.</t>
  </si>
  <si>
    <t>50%</t>
  </si>
  <si>
    <t>Los/ las Delegados o Delegadas y/o jefes de oficina comunican a el/la Jefe de la OAP cada vez que se detecte una posible irregularidad frente a un lineamiento de carácter misional, estratégico y administrativo con el propósito de que estos sean revisados y evaluados en el marco del comité  institucional de gestión y desempeño para el trámite respectivo</t>
  </si>
  <si>
    <t>ESTUDIOS ESPECIALES Y EVALUACIÓN DE PROYECTOS</t>
  </si>
  <si>
    <t>x</t>
  </si>
  <si>
    <t>CONTROL LEGAL DE LAS CCF</t>
  </si>
  <si>
    <t>Emitir actos administrativos manipulados, en beneficio o perjuicio de los sujetos  y entidades sometidos a la inspección, vigilancia y control , sin fundamentos jurídicos</t>
  </si>
  <si>
    <t xml:space="preserve"> Posible conflicto de interés no gestionado
 Tráfico de influencias
Cohecho</t>
  </si>
  <si>
    <t>INTERACCIÓN CON EL CIUDADANO</t>
  </si>
  <si>
    <t>Debilidades en el seguimiento por parte de los responsables de los procesos sobre las actividades de los colaboradores.</t>
  </si>
  <si>
    <t>PROCESOS DISCIPLINARIOS</t>
  </si>
  <si>
    <t>Emitir actos administrativos manipulados, en  el marco de la acción disciplinaria para beneficiar a los interesados</t>
  </si>
  <si>
    <t>GESTIÓN JURÍDICA</t>
  </si>
  <si>
    <t>GESTIÓN FINANCIERA Y PRESUPUESTAL</t>
  </si>
  <si>
    <t>Pérdida y/o desvíos de
recursos de la Entidad para un beneficio particular</t>
  </si>
  <si>
    <t>CONTRATACIÓN ADMINISTRATIVA</t>
  </si>
  <si>
    <t>Contratación indebida de bienes y servicios para favorecer intereses particulares</t>
  </si>
  <si>
    <t>GESTIÓN DEL TALENTO HUMANO</t>
  </si>
  <si>
    <t>Cobro por la realización de un trámite (Concusión) por parte de los funcionarios, contratistas o personal tercerizado que interviene en el flujo de la atención de los canales  para beneficio propio o de un tercero</t>
  </si>
  <si>
    <t>Mora deliberada en el trámite de los procesos con el fin de obtener vencimiento de términos  o caducidad del mismo para beneficio del investigado</t>
  </si>
  <si>
    <t>El coordinador verificar en el cuadro de seguimiento de los procesos disciplinarios con el propósito de evitar vencimientos</t>
  </si>
  <si>
    <t>El Coordinador  de la oficina de control disciplinario reporta a los organismos de control para que se de inicio a las acciones correspondientes</t>
  </si>
  <si>
    <t>El coordinador del grupo de control disciplinario realiza seguimiento a todas las denuncias para asegurar el estudio y la toma de decisiones que en derecho correspondan</t>
  </si>
  <si>
    <t>Recibir dadivas por acción o por omisión en el trámite de los procedimientos propios de la oficina asesora jurídica para favorecer a un tercero o a titulo propio</t>
  </si>
  <si>
    <t>Debilidades en el control a las matrices de  seguimiento a la correspondencia de los procedimientos.
Debilidad en el control de calidad del producto
Conflictos de interés no gestionados</t>
  </si>
  <si>
    <t>El Jefe de la OAJ  realiza el reporte del hecho de corrupción a control interno disciplinario con el propósito de que se inicien las investigaciones y se establezcan las responsabilidades individuales frente al hecho.</t>
  </si>
  <si>
    <t>El Jefe de la OAJ  realiza el reporte del hecho de corrupción a los entes de control con el propósito de que se inicien las investigaciones y se establezcan las responsabilidades individuales frente al hecho.</t>
  </si>
  <si>
    <t>El abogado responsable del  proceso realiza la verificación de la documentación exigida de acuerdo con la normatividad para asegurarse del cumplimiento de requisitos</t>
  </si>
  <si>
    <t>El abogado responsable del  proceso realiza la verificación de hojas de vida en SIGEP para asegurarse del cumplimiento de requisitos</t>
  </si>
  <si>
    <t>El abogado responsable del  proceso realiza la verificación de la descripción de la necesidad por parte de la dependencia solicitante para asegurarse de la pertinencia del proceso frente a la necesidad</t>
  </si>
  <si>
    <t>Desviación de valores de la nomina para beneficio propio o de un tercero</t>
  </si>
  <si>
    <t>Motivaciones económicas y debilidades en los controles</t>
  </si>
  <si>
    <t>EVALUACIÓN Y CONTROL</t>
  </si>
  <si>
    <t>Amiguismo con los colaboradores que propician la manipulación, adulteración, alteración de documentación soporte con los que se prepara el informe de auditoría y/o no se reportan hallazgos con posibles incidencias a los entes de control</t>
  </si>
  <si>
    <t>Carencia de valores morales y éticos; así como falta de integridad en el servicio público.</t>
  </si>
  <si>
    <t>Posibilidad de recibir o solicitar cualquier dádiva o beneficio a nombre propio o de terceros con el fin de omitir u ocultar información de un posible fraude o pérdida de recursos, obtenida mediante la evaluación independiente.</t>
  </si>
  <si>
    <t xml:space="preserve">El Jefe de la  oficina verifica que se haya cumplido el programa de auditoria y aprueba el Informe final de auditoría con el propósito de detectar posibles irregularidades en el desarrollo de la auditoría. </t>
  </si>
  <si>
    <t>MAPA DE RIESGOS DE CORRUPCIÓN SSF 2026 v1</t>
  </si>
  <si>
    <t>El Director para la Gestión de las CCF realiza  el reporte del  presunto hecho de corrupción a entes de control  con el propósito de que se inicien las acciones a que haya lugar</t>
  </si>
  <si>
    <t>El Jefe de la Oficina Asesora Jurídica realiza la revisión contextual y jurídica del entregable con el propósito de asegurar el cumplimiento de los términos y la jurisprudencia y lo firma a través del gestor documental para su aprobación</t>
  </si>
  <si>
    <t>El responsable de la Oficina de Control Interno Disciplinario  una vez detecta un posible hecho de corrupción realiza reporte del hecho a los entes de control  con el propósito de que se inicie la investigación respectiva con los funcionarios o contratistas involucrados</t>
  </si>
  <si>
    <t>De corrupción</t>
  </si>
  <si>
    <t>El abogado responsable del  proceso realiza la verificación  del diligenciamiento y publicación en la plataforma SECOP  de la declaración de conflictos de interés cuando aplique y de la  elaboración del acta anticorrupción.</t>
  </si>
  <si>
    <t>La coordinación del Grupo de Gestión Contractual realiza el traslado  del caso a control interno disciplinario para que se inicie la respectiva investigación</t>
  </si>
  <si>
    <t>Ejecución y Administración de procesos</t>
  </si>
  <si>
    <t>El/la Jefe de la OAP cada vez que que se requiera solicita de manera anticipada el envío de los lineamientos de carácter misional, estratégico y administrativo por parte de las áreas con el propósito de ser revisados  y aprobados en el comité institucional asegurando su pertinencia y adecuación con las necesidades de la entidad.</t>
  </si>
  <si>
    <t>El/la Jefe de la OAP presenta informe de servidor público a Control Interno Disciplinario con el propósito de que se inicien las investigaciones respetivas sobre el hecho materializado</t>
  </si>
  <si>
    <t>El Líder del proceso   revisa, valida y da visto bueno de los actos administrativos en los aspectos financieros y contables para ser remitido a la aprobación final por parte de la alta dirección.</t>
  </si>
  <si>
    <t>El Jefe de la Oficina de Control Interno Disciplinario realiza reporte de la situación  presentada  a los órganos de control por presuntas irregularidades en el proceso de inspección y vigilancia con el propósito de que se inicien las respectivas investigaciones</t>
  </si>
  <si>
    <t>Omitir deliberadamente el traslado a medidas especiales al momento de emitir un concepto técnico cuando se presenta incumplimiento de la norma por parte de las CCF para obtener un beneficio particular favoreciendo al vigilado.</t>
  </si>
  <si>
    <t>Omitir deliberadamente el traslado a medidas especiales cuando se presenta incumplimiento de la norma por parte de las CCF como resultado de las visitas para obtener un beneficio particular favoreciendo al vigilado.</t>
  </si>
  <si>
    <t>El Coordinador  realiza distribución aleatoria de la asignación de procesos con el propósito de prevenir decisiones que atiendan a intereses particulares</t>
  </si>
  <si>
    <t>El Coordinador de la Oficina de Control Interno Disciplinario realiza reporte del hecho de corrupción a entes de control con el propósito de que se inicien las respectivas investigaciones</t>
  </si>
  <si>
    <t>El software definido para tal fin realiza de manera automática la grabación  y revisión de llamadas de canal telefónico en caso de que necesiten ser revisadas debido a situaciones anómalas</t>
  </si>
  <si>
    <t>El responsable de la Oficina de Atención al Usuario realiza la revisión de grabación del canal chat, con el propósito de detectar situaciones  anómalas o denuncias sobre posibles hechos de corrupción</t>
  </si>
  <si>
    <t>El responsable de la Oficina de Atención al Usuario realiza difusión pedagógica sobre la gratuidad de los trámites de la SSFcon el propósito de evitar que algún funcionario o contratista realice cobros de trámites gratuitos para su beneficio.</t>
  </si>
  <si>
    <t>El Jefe de  la Oficina de Protección al Usuario, una vez detecta un posible hecho de corrupción realiza reporte del hecho a control interno disciplinario con el propósito de que se inicie la investigación respectiva con los funcionarios o contratistas involucrados</t>
  </si>
  <si>
    <t>Acuerdos entre el servidor a cargo del proceso y el disciplinado para el favorecimiento de éste último ; aceptación de dádivas, tráfico de influencias, posibles amenazas, intimidación, extorciones, influencias jerárquicas y /o políticas</t>
  </si>
  <si>
    <t>El profesional especializado realiza la revisión contextual y jurídica del entregable con el propósito de darle curso a la respuesta a través del gestor documental</t>
  </si>
  <si>
    <t>El  Coordinador realiza segregación de  los perfiles que intervienen en el proceso con el propósito de evitar la concentración de atributos en los procesos.</t>
  </si>
  <si>
    <t>Direccionamiento de lineamientos, políticas o decisiones institucionales para el beneficio particular o de un tercero</t>
  </si>
  <si>
    <t>Posibilidad de afectación económica y reputacional por direccionamiento de lineamientos, políticas o decisiones institucionales para el beneficio particular o de un tercero, debido a motivación económica, conflicto de interés no gestionado, vacíos normativos y/o tráfico de influencias</t>
  </si>
  <si>
    <t>Posibilidad de afectación económica y reputacional por emitir informes de inspección y vigilancia con información alterada de las cajas de compensación familiar y demás entidades vigiladas respecto de los recursos del subsidio familiar para un beneficio particular, debido a posible conflictos de interés no gestionados, tráfico de influencias, utilización indebida de información privilegiada, motivación económica, y/o negligencia</t>
  </si>
  <si>
    <t>El funcionario realiza solicitud de declaración de impedimento por posibles conflictos de interés con el propósito de asegurar la transparencia en el desarrollo de las actividades del proceso</t>
  </si>
  <si>
    <t>El Líder del proceso realiza reporte de la situación  presentada  a la Oficina de Control Disciplinario por presuntas irregularidades en el proceso de inspección y vigilancia, con el propósito de que se inicien las respectivas investigaciones</t>
  </si>
  <si>
    <t>Posibilidad de afectación económica y reputacional por emisión de informes de inspección y vigilancia con información alterada de las cajas de compensación familiar y demás entidades vigiladas respecto de los recursos del subsidio familiar para un beneficio particular, debido a conflictos de interés no gestionados, tráfico de influencias,
utilización indebida de información de carácter confidencial de la SSF y/o debilidades en la revisión de los informes</t>
  </si>
  <si>
    <t>En profesional asignado para la elaboración del informe de análisis y evaluación de la Gestión de las CCF verifica el  cumplimiento de los requisitos del anexo técnico de la circular externa vigente para la recepción, validación y cargue de la información de las Cajas de Compensación Familiar en el aplicativo SIMON- SIGER, conforme al procedimiento de Informes de Gestión de las CCF</t>
  </si>
  <si>
    <t>Falta de información clara y debilidad en canales de acceso a la publicidad de la normatividad vigente y de los parámetros técnicos de los trámites de la Delegada.
Posibles conflictos de interés del servidor encargado de realizar el seguimiento del proyecto de inversión</t>
  </si>
  <si>
    <t>Posibilidad de afectación reputacional por omitir deliberadamente el traslado a medidas especiales al momento de emitir un concepto técnico cuando se presenta incumplimiento de la norma por parte de las CCF para obtener un beneficio particular favoreciendo al vigilado, debido a falta de información clara y debilidad en canales de acceso a la publicidad de la normatividad vigente y de los parámetros técnicos de los trámites de la delegada, y/o posibles conflictos de interés del servidor encargado de realizar el seguimiento del proyecto de inversión</t>
  </si>
  <si>
    <t>El Superintendente Delegado para Estudios Especiales y Evaluación de Proyectos realiza la revisión de los conceptos técnicos, con el propósito de asegurar el cumplimiento del adecuado seguimiento las inversiones que realizan las CCF</t>
  </si>
  <si>
    <t>El servidor público que se afecta por conflicto de interés realiza la Solicitud de declaración de impedimento, con el propósito de garantizar la transparencia en el desarrollo  de la emisión de los conceptos técnicos</t>
  </si>
  <si>
    <t>Superintendente Delegado realiza la presentación de informe de servidor público, queja o denuncia a control interno disciplinario con el propósito que se inicien las investigaciones en caso de que se materialice el riesgo</t>
  </si>
  <si>
    <t>Posibilidad de afectación reputacional por omitir deliberadamente el traslado a medidas especiales cuando se presenta incumplimiento de la norma por parte de las CCF como resultado de las visitas para obtener un beneficio particular favoreciendo al vigilado, debido a falta de información clara y debilidad en canales de acceso a la publicidad de la normatividad vigente y de los parámetros técnicos de los trámites de la Delegada y/o posibles conflictos de interés del servidor encargado de realizar del servidor encargado de realizar la visita especial.</t>
  </si>
  <si>
    <t>El Superintendente Delegado para Estudios Especiales y Evaluación de Proyectos realiza la revisión de los informes de las visitas especiales, con el propósito de asegurar el cumplimiento del adecuado seguimiento las inversiones que realizan las CCF</t>
  </si>
  <si>
    <t>El servidor público que se afecta por conflicto de interés realiza la Solicitud de declaración de impedimento	 con el propósito de garantizar la transparencia en el desarrollo  de las visitas especiales.</t>
  </si>
  <si>
    <t>El Superintendente Delegado realiza la presentación de informe de servidor público, queja o denuncia a control interno disciplinario, con el propósito que se inicien las investigaciones en caso de que se materialice el riesgo</t>
  </si>
  <si>
    <t>Posibilidad de afectación reputacional por emitir actos administrativos manipulados, en beneficio o perjuicio de los sujetos  y entidades sometidos a la inspección, vigilancia y control, sin fundamentos jurídicos, debido a  posible conflicto de interés no gestionado, tráfico de influencias y/o cohecho</t>
  </si>
  <si>
    <t>El profesional realiza revisión de la solidez jurídica y técnica de las decisiones, con el propósito de prevenir decisiones que atiendan a intereses particulares</t>
  </si>
  <si>
    <t>El servidor público que se afecta por conflicto de interés realiza la Solicitud de declaración de impedimento	 con el propósito de garantizar la transparencia en el desarrollo de las actividades</t>
  </si>
  <si>
    <t>Acuerdos entre el servidor a cargo del proceso y el disciplinado para el favorecimiento de éste último; aceptación de dádivas, tráfico de influencias, posibles amenazas, intimidación, extorciones, influencias jerárquicas y /o políticas</t>
  </si>
  <si>
    <t>El responsable de la Oficina de Control Interno Disciplinario  una vez detecta un posible hecho de corrupción realiza reporte del hecho a los entes de control, con el propósito de que se inicie la investigación respectiva con los funcionarios o contratistas involucrados</t>
  </si>
  <si>
    <t>Posibilidad de afectación reputacional por mora deliberada en el trámite de los procesos con el fin de obtener vencimiento de términos  o caducidad del mismo para beneficio del investigado, debido a acuerdos entre el servidor a cargo del proceso y el disciplinado para el favorecimiento de éste último; aceptación de dádivas, tráfico de influencias, posibles amenazas, intimidación, extorciones, influencias jerárquicas y /o políticas</t>
  </si>
  <si>
    <t>Posibilidad de afectación reputacional por emitir actos administrativos manipulados, en  el marco de la acción disciplinaria para beneficiar a los interesados, debido a acuerdos entre el servidor a cargo del proceso y el disciplinado para el favorecimiento de éste último; aceptación de dádivas, tráfico de influencias, posibles amenazas, intimidación, extorciones, influencias jerárquicas y /o políticas</t>
  </si>
  <si>
    <t>El coordinador del grupo de control disciplinario revisa y  aprueba las decisiones para asegurar el cumplimiento normativo</t>
  </si>
  <si>
    <t>Posibilidad de afectación reputacional por recibir dadivas por acción o por omisión en el trámite de los procedimientos propios de la Oficina Asesora Jurídica para favorecer a un tercero o a titulo propio, debido a debilidades en el control a las matrices de  seguimiento a la correspondencia de los procedimientos, debilidad en el control de calidad del producto y/o conflictos de interés no gestionados</t>
  </si>
  <si>
    <t>Posibilidad de afectación gestión financiera y presupuestal por , debido a pérdida y/o desvíos de recursos de la entidad para un beneficio particular</t>
  </si>
  <si>
    <t>Posibilidad de afectación económica y reputacional por pérdida y/o desvíos de recursos de la entidad para un beneficio particular, debido a pérdida y/o desvíos de recursos de la entidad para un beneficio particular</t>
  </si>
  <si>
    <t xml:space="preserve">Posibilidad de afectación económica y reputacional por contratación indebida de bienes y servicios para favorecer intereses particulares, debido a violación en la aplicación de las normas, procesos y procedimientos en las diferentes modalidades de contratación,
presentación de documentos falsos en los procesos de contratación y/o posible conflicto de interés no gestionado
</t>
  </si>
  <si>
    <t>El(La) Secretario(a) General realiza  el reporte a organismos de control en caso de presentarse el hecho de corrupción para que se inicie la respectiva investigación</t>
  </si>
  <si>
    <t xml:space="preserve">Violación  en la aplicación de las normas, procesos y procedimientos en las diferentes modalidades de contratación
Presentación de documentos falsos en los procesos de contratación
Posible conflicto de interés no gestionados
</t>
  </si>
  <si>
    <t>Posibilidad de afectación reputacional por desviación de valores de la nómina para beneficio propio o de un tercero, debido a motivaciones económicas y debilidades en los controles</t>
  </si>
  <si>
    <t>El responsable de TH realiza revisiones previas de la liquidación de nómina con el propósito de identificar posibles  anomalías, en caso de identificar inconsistencias se solicita la respectiva aclaración y ajuste</t>
  </si>
  <si>
    <t>El responsable del área financiera realiza reporte sobre inconsistencias en la nómina con el propósito de que las mismas sean corregidas, subsanadas y aclaradas</t>
  </si>
  <si>
    <t>El Jefe de Talento Humano una vez detecta un posible hecho de corrupción realiza reporte del hecho a control interno disciplinario con el propósito de que se inicie la investigación respectiva con los funcionarios o contratistas involucrados</t>
  </si>
  <si>
    <t>El jefe de la oficina verifica la inexistencia de conflictos de interés mediante la declaración realizada por el equipo auditor, con el propósito de  asegurar la independencia en los ejercicios de auditoría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</si>
</sst>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6" x14ac:knownFonts="1">
    <font>
      <sz val="11"/>
      <color theme="1"/>
      <name val="Arial"/>
    </font>
    <font>
      <sz val="11"/>
      <color theme="1"/>
      <name val="calibri"/>
      <family val="2"/>
      <scheme val="minor"/>
    </font>
    <font>
      <sz val="11"/>
      <color theme="1"/>
      <name val="Calibri"/>
      <family val="2"/>
    </font>
    <font>
      <b/>
      <sz val="14"/>
      <color theme="1"/>
      <name val="Arial Narrow"/>
      <family val="2"/>
    </font>
    <font>
      <sz val="11"/>
      <name val="Arial"/>
      <family val="2"/>
    </font>
    <font>
      <sz val="10"/>
      <color theme="1"/>
      <name val="Arial Narrow"/>
      <family val="2"/>
    </font>
    <font>
      <sz val="11"/>
      <color theme="1"/>
      <name val="Arial Narrow"/>
      <family val="2"/>
    </font>
    <font>
      <b/>
      <sz val="11"/>
      <color theme="1"/>
      <name val="Arial Narrow"/>
      <family val="2"/>
    </font>
    <font>
      <b/>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2"/>
      <color rgb="FFE36C09"/>
      <name val="Arial Narrow"/>
      <family val="2"/>
    </font>
    <font>
      <sz val="11"/>
      <color theme="1"/>
      <name val="Arial"/>
      <family val="2"/>
    </font>
    <font>
      <sz val="8"/>
      <name val="Arial"/>
      <family val="2"/>
    </font>
    <font>
      <b/>
      <sz val="11"/>
      <color theme="1"/>
      <name val="Arial Narrow"/>
      <family val="2"/>
    </font>
    <font>
      <b/>
      <sz val="10"/>
      <name val="Arial"/>
      <family val="2"/>
    </font>
    <font>
      <b/>
      <sz val="16"/>
      <color theme="1"/>
      <name val="Arial Narrow"/>
      <family val="2"/>
    </font>
    <font>
      <b/>
      <sz val="20"/>
      <color theme="1"/>
      <name val="Arial Narrow"/>
      <family val="2"/>
    </font>
    <font>
      <sz val="20"/>
      <name val="Arial"/>
      <family val="2"/>
    </font>
    <font>
      <sz val="10"/>
      <color theme="3"/>
      <name val="Arial Narrow"/>
      <family val="2"/>
    </font>
    <font>
      <sz val="22"/>
      <color theme="1"/>
      <name val="Arial Narrow"/>
      <family val="2"/>
    </font>
    <font>
      <sz val="11"/>
      <color theme="3"/>
      <name val="Arial Narrow"/>
      <family val="2"/>
    </font>
    <font>
      <sz val="11"/>
      <name val="Arial Narrow"/>
      <family val="2"/>
    </font>
  </fonts>
  <fills count="20">
    <fill>
      <patternFill patternType="none"/>
    </fill>
    <fill>
      <patternFill patternType="gray125"/>
    </fill>
    <fill>
      <patternFill patternType="solid">
        <fgColor theme="0"/>
        <bgColor theme="0"/>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2" tint="-0.14999847407452621"/>
        <bgColor rgb="FFFBD4B4"/>
      </patternFill>
    </fill>
    <fill>
      <patternFill patternType="solid">
        <fgColor theme="2" tint="-0.14999847407452621"/>
        <bgColor indexed="64"/>
      </patternFill>
    </fill>
    <fill>
      <patternFill patternType="solid">
        <fgColor theme="4" tint="0.59999389629810485"/>
        <bgColor rgb="FFFBD4B4"/>
      </patternFill>
    </fill>
    <fill>
      <patternFill patternType="solid">
        <fgColor theme="4" tint="0.59999389629810485"/>
        <bgColor indexed="64"/>
      </patternFill>
    </fill>
    <fill>
      <patternFill patternType="solid">
        <fgColor theme="0"/>
        <bgColor indexed="64"/>
      </patternFill>
    </fill>
  </fills>
  <borders count="94">
    <border>
      <left/>
      <right/>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dotted">
        <color rgb="FFE36C09"/>
      </left>
      <right style="dotted">
        <color rgb="FFE36C09"/>
      </right>
      <top/>
      <bottom style="dotted">
        <color rgb="FFE36C09"/>
      </bottom>
      <diagonal/>
    </border>
    <border>
      <left style="dotted">
        <color rgb="FFE36C09"/>
      </left>
      <right style="dotted">
        <color rgb="FFE36C09"/>
      </right>
      <top style="dotted">
        <color rgb="FFE36C09"/>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rgb="FFE36C09"/>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32"/>
  </cellStyleXfs>
  <cellXfs count="317">
    <xf numFmtId="0" fontId="0" fillId="0" borderId="0" xfId="0"/>
    <xf numFmtId="0" fontId="2" fillId="2" borderId="1" xfId="0" applyFont="1" applyFill="1" applyBorder="1"/>
    <xf numFmtId="0" fontId="6" fillId="2" borderId="1" xfId="0" applyFont="1" applyFill="1" applyBorder="1"/>
    <xf numFmtId="0" fontId="7" fillId="2" borderId="1" xfId="0"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left" vertical="center"/>
    </xf>
    <xf numFmtId="0" fontId="15" fillId="2" borderId="1" xfId="0" applyFont="1" applyFill="1" applyBorder="1" applyAlignment="1">
      <alignment vertical="center"/>
    </xf>
    <xf numFmtId="0" fontId="18" fillId="6" borderId="55" xfId="0" applyFont="1" applyFill="1" applyBorder="1" applyAlignment="1">
      <alignment horizontal="center" vertical="center" wrapText="1" readingOrder="1"/>
    </xf>
    <xf numFmtId="0" fontId="18" fillId="6" borderId="56" xfId="0" applyFont="1" applyFill="1" applyBorder="1" applyAlignment="1">
      <alignment horizontal="center" vertical="center" wrapText="1" readingOrder="1"/>
    </xf>
    <xf numFmtId="0" fontId="18" fillId="6" borderId="57" xfId="0" applyFont="1" applyFill="1" applyBorder="1" applyAlignment="1">
      <alignment horizontal="center" vertical="center" wrapText="1" readingOrder="1"/>
    </xf>
    <xf numFmtId="0" fontId="18" fillId="7" borderId="55" xfId="0" applyFont="1" applyFill="1" applyBorder="1" applyAlignment="1">
      <alignment horizontal="center" wrapText="1" readingOrder="1"/>
    </xf>
    <xf numFmtId="0" fontId="18" fillId="7" borderId="56" xfId="0" applyFont="1" applyFill="1" applyBorder="1" applyAlignment="1">
      <alignment horizontal="center" wrapText="1" readingOrder="1"/>
    </xf>
    <xf numFmtId="0" fontId="18" fillId="7" borderId="57" xfId="0" applyFont="1" applyFill="1" applyBorder="1" applyAlignment="1">
      <alignment horizontal="center" wrapText="1" readingOrder="1"/>
    </xf>
    <xf numFmtId="0" fontId="18" fillId="6" borderId="4" xfId="0" applyFont="1" applyFill="1" applyBorder="1" applyAlignment="1">
      <alignment horizontal="center" vertical="center" wrapText="1" readingOrder="1"/>
    </xf>
    <xf numFmtId="0" fontId="18" fillId="6" borderId="1" xfId="0" applyFont="1" applyFill="1" applyBorder="1" applyAlignment="1">
      <alignment horizontal="center" vertical="center" wrapText="1" readingOrder="1"/>
    </xf>
    <xf numFmtId="0" fontId="18" fillId="6" borderId="5" xfId="0" applyFont="1" applyFill="1" applyBorder="1" applyAlignment="1">
      <alignment horizontal="center" vertical="center" wrapText="1" readingOrder="1"/>
    </xf>
    <xf numFmtId="0" fontId="18" fillId="7" borderId="4" xfId="0" applyFont="1" applyFill="1" applyBorder="1" applyAlignment="1">
      <alignment horizontal="center" wrapText="1" readingOrder="1"/>
    </xf>
    <xf numFmtId="0" fontId="18" fillId="7" borderId="1" xfId="0" applyFont="1" applyFill="1" applyBorder="1" applyAlignment="1">
      <alignment horizontal="center" wrapText="1" readingOrder="1"/>
    </xf>
    <xf numFmtId="0" fontId="18" fillId="7" borderId="5" xfId="0" applyFont="1" applyFill="1" applyBorder="1" applyAlignment="1">
      <alignment horizontal="center" wrapText="1" readingOrder="1"/>
    </xf>
    <xf numFmtId="0" fontId="18" fillId="6" borderId="7" xfId="0" applyFont="1" applyFill="1" applyBorder="1" applyAlignment="1">
      <alignment horizontal="center" vertical="center" wrapText="1" readingOrder="1"/>
    </xf>
    <xf numFmtId="0" fontId="18" fillId="6" borderId="8" xfId="0" applyFont="1" applyFill="1" applyBorder="1" applyAlignment="1">
      <alignment horizontal="center" vertical="center" wrapText="1" readingOrder="1"/>
    </xf>
    <xf numFmtId="0" fontId="18" fillId="6" borderId="9" xfId="0" applyFont="1" applyFill="1" applyBorder="1" applyAlignment="1">
      <alignment horizontal="center" vertical="center" wrapText="1" readingOrder="1"/>
    </xf>
    <xf numFmtId="0" fontId="18" fillId="7" borderId="7" xfId="0" applyFont="1" applyFill="1" applyBorder="1" applyAlignment="1">
      <alignment horizontal="center" wrapText="1" readingOrder="1"/>
    </xf>
    <xf numFmtId="0" fontId="18" fillId="7" borderId="8" xfId="0" applyFont="1" applyFill="1" applyBorder="1" applyAlignment="1">
      <alignment horizontal="center" wrapText="1" readingOrder="1"/>
    </xf>
    <xf numFmtId="0" fontId="18" fillId="7" borderId="9" xfId="0" applyFont="1" applyFill="1" applyBorder="1" applyAlignment="1">
      <alignment horizontal="center" wrapText="1" readingOrder="1"/>
    </xf>
    <xf numFmtId="0" fontId="18" fillId="8" borderId="55" xfId="0" applyFont="1" applyFill="1" applyBorder="1" applyAlignment="1">
      <alignment horizontal="center" wrapText="1" readingOrder="1"/>
    </xf>
    <xf numFmtId="0" fontId="18" fillId="8" borderId="56" xfId="0" applyFont="1" applyFill="1" applyBorder="1" applyAlignment="1">
      <alignment horizontal="center" wrapText="1" readingOrder="1"/>
    </xf>
    <xf numFmtId="0" fontId="18" fillId="8" borderId="57" xfId="0" applyFont="1" applyFill="1" applyBorder="1" applyAlignment="1">
      <alignment horizontal="center" wrapText="1" readingOrder="1"/>
    </xf>
    <xf numFmtId="0" fontId="18" fillId="8" borderId="4" xfId="0" applyFont="1" applyFill="1" applyBorder="1" applyAlignment="1">
      <alignment horizontal="center" wrapText="1" readingOrder="1"/>
    </xf>
    <xf numFmtId="0" fontId="18" fillId="8" borderId="1" xfId="0" applyFont="1" applyFill="1" applyBorder="1" applyAlignment="1">
      <alignment horizontal="center" wrapText="1" readingOrder="1"/>
    </xf>
    <xf numFmtId="0" fontId="18" fillId="8" borderId="5" xfId="0" applyFont="1" applyFill="1" applyBorder="1" applyAlignment="1">
      <alignment horizontal="center" wrapText="1" readingOrder="1"/>
    </xf>
    <xf numFmtId="0" fontId="18" fillId="8" borderId="7" xfId="0" applyFont="1" applyFill="1" applyBorder="1" applyAlignment="1">
      <alignment horizontal="center" wrapText="1" readingOrder="1"/>
    </xf>
    <xf numFmtId="0" fontId="18" fillId="8" borderId="8" xfId="0" applyFont="1" applyFill="1" applyBorder="1" applyAlignment="1">
      <alignment horizontal="center" wrapText="1" readingOrder="1"/>
    </xf>
    <xf numFmtId="0" fontId="18" fillId="8" borderId="9" xfId="0" applyFont="1" applyFill="1" applyBorder="1" applyAlignment="1">
      <alignment horizontal="center" wrapText="1" readingOrder="1"/>
    </xf>
    <xf numFmtId="0" fontId="18" fillId="9" borderId="55" xfId="0" applyFont="1" applyFill="1" applyBorder="1" applyAlignment="1">
      <alignment horizontal="center" wrapText="1" readingOrder="1"/>
    </xf>
    <xf numFmtId="0" fontId="18" fillId="9" borderId="56" xfId="0" applyFont="1" applyFill="1" applyBorder="1" applyAlignment="1">
      <alignment horizontal="center" wrapText="1" readingOrder="1"/>
    </xf>
    <xf numFmtId="0" fontId="18" fillId="9" borderId="57" xfId="0" applyFont="1" applyFill="1" applyBorder="1" applyAlignment="1">
      <alignment horizontal="center" wrapText="1" readingOrder="1"/>
    </xf>
    <xf numFmtId="0" fontId="18" fillId="9" borderId="4" xfId="0" applyFont="1" applyFill="1" applyBorder="1" applyAlignment="1">
      <alignment horizontal="center" wrapText="1" readingOrder="1"/>
    </xf>
    <xf numFmtId="0" fontId="18" fillId="9" borderId="1" xfId="0" applyFont="1" applyFill="1" applyBorder="1" applyAlignment="1">
      <alignment horizontal="center" wrapText="1" readingOrder="1"/>
    </xf>
    <xf numFmtId="0" fontId="18" fillId="9" borderId="5" xfId="0" applyFont="1" applyFill="1" applyBorder="1" applyAlignment="1">
      <alignment horizontal="center" wrapText="1" readingOrder="1"/>
    </xf>
    <xf numFmtId="0" fontId="18" fillId="9" borderId="7" xfId="0" applyFont="1" applyFill="1" applyBorder="1" applyAlignment="1">
      <alignment horizontal="center" wrapText="1" readingOrder="1"/>
    </xf>
    <xf numFmtId="0" fontId="18" fillId="9" borderId="8" xfId="0" applyFont="1" applyFill="1" applyBorder="1" applyAlignment="1">
      <alignment horizontal="center" wrapText="1" readingOrder="1"/>
    </xf>
    <xf numFmtId="0" fontId="18" fillId="9" borderId="9" xfId="0" applyFont="1" applyFill="1" applyBorder="1" applyAlignment="1">
      <alignment horizontal="center" wrapText="1" readingOrder="1"/>
    </xf>
    <xf numFmtId="0" fontId="20" fillId="8" borderId="56" xfId="0" applyFont="1" applyFill="1" applyBorder="1" applyAlignment="1">
      <alignment horizontal="center" wrapText="1" readingOrder="1"/>
    </xf>
    <xf numFmtId="0" fontId="21" fillId="0" borderId="0" xfId="0" applyFont="1" applyAlignment="1">
      <alignment horizontal="center" vertical="center" wrapText="1"/>
    </xf>
    <xf numFmtId="0" fontId="22" fillId="10" borderId="1" xfId="0" applyFont="1" applyFill="1" applyBorder="1" applyAlignment="1">
      <alignment horizontal="center" vertical="center" wrapText="1" readingOrder="1"/>
    </xf>
    <xf numFmtId="0" fontId="23" fillId="9" borderId="58" xfId="0" applyFont="1" applyFill="1" applyBorder="1" applyAlignment="1">
      <alignment horizontal="center" vertical="center" wrapText="1" readingOrder="1"/>
    </xf>
    <xf numFmtId="0" fontId="23" fillId="0" borderId="59" xfId="0" applyFont="1" applyBorder="1" applyAlignment="1">
      <alignment horizontal="left" vertical="center" wrapText="1" readingOrder="1"/>
    </xf>
    <xf numFmtId="9" fontId="23" fillId="0" borderId="59" xfId="0" applyNumberFormat="1" applyFont="1" applyBorder="1" applyAlignment="1">
      <alignment horizontal="center" vertical="center" wrapText="1" readingOrder="1"/>
    </xf>
    <xf numFmtId="0" fontId="23" fillId="11" borderId="60" xfId="0" applyFont="1" applyFill="1" applyBorder="1" applyAlignment="1">
      <alignment horizontal="center" vertical="center" wrapText="1" readingOrder="1"/>
    </xf>
    <xf numFmtId="0" fontId="23" fillId="0" borderId="60" xfId="0" applyFont="1" applyBorder="1" applyAlignment="1">
      <alignment horizontal="left" vertical="center" wrapText="1" readingOrder="1"/>
    </xf>
    <xf numFmtId="9" fontId="23" fillId="0" borderId="60" xfId="0" applyNumberFormat="1" applyFont="1" applyBorder="1" applyAlignment="1">
      <alignment horizontal="center" vertical="center" wrapText="1" readingOrder="1"/>
    </xf>
    <xf numFmtId="0" fontId="23" fillId="12" borderId="60" xfId="0" applyFont="1" applyFill="1" applyBorder="1" applyAlignment="1">
      <alignment horizontal="center" vertical="center" wrapText="1" readingOrder="1"/>
    </xf>
    <xf numFmtId="0" fontId="23" fillId="13" borderId="60" xfId="0" applyFont="1" applyFill="1" applyBorder="1" applyAlignment="1">
      <alignment horizontal="center" vertical="center" wrapText="1" readingOrder="1"/>
    </xf>
    <xf numFmtId="0" fontId="24" fillId="4" borderId="60" xfId="0" applyFont="1" applyFill="1" applyBorder="1" applyAlignment="1">
      <alignment horizontal="center" vertical="center" wrapText="1" readingOrder="1"/>
    </xf>
    <xf numFmtId="0" fontId="7" fillId="2" borderId="1" xfId="0" applyFont="1" applyFill="1" applyBorder="1" applyAlignment="1">
      <alignment horizontal="left" vertical="center"/>
    </xf>
    <xf numFmtId="0" fontId="26" fillId="2" borderId="1" xfId="0" applyFont="1" applyFill="1" applyBorder="1" applyAlignment="1">
      <alignment horizontal="center" vertical="center" wrapText="1"/>
    </xf>
    <xf numFmtId="0" fontId="27" fillId="10" borderId="1" xfId="0" applyFont="1" applyFill="1" applyBorder="1" applyAlignment="1">
      <alignment horizontal="center" vertical="center" wrapText="1" readingOrder="1"/>
    </xf>
    <xf numFmtId="0" fontId="28" fillId="2" borderId="1" xfId="0" applyFont="1" applyFill="1" applyBorder="1"/>
    <xf numFmtId="0" fontId="29" fillId="9" borderId="58" xfId="0" applyFont="1" applyFill="1" applyBorder="1" applyAlignment="1">
      <alignment horizontal="center" vertical="center" wrapText="1" readingOrder="1"/>
    </xf>
    <xf numFmtId="0" fontId="29" fillId="0" borderId="59" xfId="0" applyFont="1" applyBorder="1" applyAlignment="1">
      <alignment horizontal="center" vertical="center" wrapText="1" readingOrder="1"/>
    </xf>
    <xf numFmtId="0" fontId="29" fillId="0" borderId="59" xfId="0" applyFont="1" applyBorder="1" applyAlignment="1">
      <alignment horizontal="left" vertical="center" wrapText="1" readingOrder="1"/>
    </xf>
    <xf numFmtId="0" fontId="29" fillId="11" borderId="60" xfId="0" applyFont="1" applyFill="1" applyBorder="1" applyAlignment="1">
      <alignment horizontal="center" vertical="center" wrapText="1" readingOrder="1"/>
    </xf>
    <xf numFmtId="0" fontId="29" fillId="0" borderId="60" xfId="0" applyFont="1" applyBorder="1" applyAlignment="1">
      <alignment horizontal="center" vertical="center" wrapText="1" readingOrder="1"/>
    </xf>
    <xf numFmtId="0" fontId="29" fillId="0" borderId="60" xfId="0" applyFont="1" applyBorder="1" applyAlignment="1">
      <alignment horizontal="left" vertical="center" wrapText="1" readingOrder="1"/>
    </xf>
    <xf numFmtId="0" fontId="29" fillId="12" borderId="60" xfId="0" applyFont="1" applyFill="1" applyBorder="1" applyAlignment="1">
      <alignment horizontal="center" vertical="center" wrapText="1" readingOrder="1"/>
    </xf>
    <xf numFmtId="0" fontId="29" fillId="13" borderId="60" xfId="0" applyFont="1" applyFill="1" applyBorder="1" applyAlignment="1">
      <alignment horizontal="center" vertical="center" wrapText="1" readingOrder="1"/>
    </xf>
    <xf numFmtId="0" fontId="30" fillId="4" borderId="60" xfId="0" applyFont="1" applyFill="1" applyBorder="1" applyAlignment="1">
      <alignment horizontal="center" vertical="center" wrapText="1" readingOrder="1"/>
    </xf>
    <xf numFmtId="0" fontId="31" fillId="2" borderId="1" xfId="0" applyFont="1" applyFill="1" applyBorder="1" applyAlignment="1">
      <alignment horizontal="left" vertical="center" wrapText="1" readingOrder="1"/>
    </xf>
    <xf numFmtId="0" fontId="7" fillId="2" borderId="1" xfId="0" applyFont="1" applyFill="1" applyBorder="1" applyAlignment="1">
      <alignment vertical="center"/>
    </xf>
    <xf numFmtId="0" fontId="28" fillId="0" borderId="0" xfId="0" applyFont="1"/>
    <xf numFmtId="0" fontId="31" fillId="0" borderId="0" xfId="0" applyFont="1" applyAlignment="1">
      <alignment horizontal="left" vertical="center" wrapText="1" readingOrder="1"/>
    </xf>
    <xf numFmtId="0" fontId="32" fillId="0" borderId="0" xfId="0" applyFont="1" applyAlignment="1">
      <alignment vertical="center"/>
    </xf>
    <xf numFmtId="0" fontId="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2" borderId="1" xfId="0" applyFont="1" applyFill="1" applyBorder="1"/>
    <xf numFmtId="0" fontId="39" fillId="2" borderId="1" xfId="0" applyFont="1" applyFill="1" applyBorder="1"/>
    <xf numFmtId="0" fontId="40" fillId="14" borderId="65" xfId="0" applyFont="1" applyFill="1" applyBorder="1" applyAlignment="1">
      <alignment horizontal="center" vertical="center" wrapText="1" readingOrder="1"/>
    </xf>
    <xf numFmtId="0" fontId="40" fillId="14" borderId="66" xfId="0" applyFont="1" applyFill="1" applyBorder="1" applyAlignment="1">
      <alignment horizontal="center" vertical="center" wrapText="1" readingOrder="1"/>
    </xf>
    <xf numFmtId="0" fontId="40" fillId="2" borderId="69" xfId="0" applyFont="1" applyFill="1" applyBorder="1" applyAlignment="1">
      <alignment horizontal="center" vertical="center" wrapText="1" readingOrder="1"/>
    </xf>
    <xf numFmtId="0" fontId="41" fillId="2" borderId="69" xfId="0" applyFont="1" applyFill="1" applyBorder="1" applyAlignment="1">
      <alignment horizontal="left" vertical="center" wrapText="1" readingOrder="1"/>
    </xf>
    <xf numFmtId="9" fontId="40" fillId="2" borderId="70" xfId="0" applyNumberFormat="1" applyFont="1" applyFill="1" applyBorder="1" applyAlignment="1">
      <alignment horizontal="center" vertical="center" wrapText="1" readingOrder="1"/>
    </xf>
    <xf numFmtId="0" fontId="40" fillId="2" borderId="73" xfId="0" applyFont="1" applyFill="1" applyBorder="1" applyAlignment="1">
      <alignment horizontal="center" vertical="center" wrapText="1" readingOrder="1"/>
    </xf>
    <xf numFmtId="0" fontId="41" fillId="2" borderId="73" xfId="0" applyFont="1" applyFill="1" applyBorder="1" applyAlignment="1">
      <alignment horizontal="left" vertical="center" wrapText="1" readingOrder="1"/>
    </xf>
    <xf numFmtId="9" fontId="40" fillId="2" borderId="74" xfId="0" applyNumberFormat="1" applyFont="1" applyFill="1" applyBorder="1" applyAlignment="1">
      <alignment horizontal="center" vertical="center" wrapText="1" readingOrder="1"/>
    </xf>
    <xf numFmtId="0" fontId="41" fillId="2" borderId="74" xfId="0" applyFont="1" applyFill="1" applyBorder="1" applyAlignment="1">
      <alignment horizontal="center" vertical="center" wrapText="1" readingOrder="1"/>
    </xf>
    <xf numFmtId="0" fontId="40" fillId="2" borderId="81" xfId="0" applyFont="1" applyFill="1" applyBorder="1" applyAlignment="1">
      <alignment horizontal="center" vertical="center" wrapText="1" readingOrder="1"/>
    </xf>
    <xf numFmtId="0" fontId="41" fillId="2" borderId="81" xfId="0" applyFont="1" applyFill="1" applyBorder="1" applyAlignment="1">
      <alignment horizontal="left" vertical="center" wrapText="1" readingOrder="1"/>
    </xf>
    <xf numFmtId="0" fontId="41" fillId="2" borderId="82" xfId="0" applyFont="1" applyFill="1" applyBorder="1" applyAlignment="1">
      <alignment horizontal="center" vertical="center" wrapText="1" readingOrder="1"/>
    </xf>
    <xf numFmtId="0" fontId="8" fillId="2" borderId="1" xfId="0" applyFont="1" applyFill="1" applyBorder="1"/>
    <xf numFmtId="0" fontId="37" fillId="0" borderId="0" xfId="0" applyFont="1"/>
    <xf numFmtId="0" fontId="43" fillId="0" borderId="60" xfId="0" applyFont="1" applyBorder="1" applyAlignment="1">
      <alignment horizontal="left" vertical="center" wrapText="1" readingOrder="1"/>
    </xf>
    <xf numFmtId="0" fontId="45" fillId="0" borderId="0" xfId="0" applyFont="1"/>
    <xf numFmtId="0" fontId="48" fillId="16" borderId="23" xfId="0" applyFont="1" applyFill="1" applyBorder="1" applyAlignment="1">
      <alignment wrapText="1"/>
    </xf>
    <xf numFmtId="0" fontId="7" fillId="17" borderId="21" xfId="0" applyFont="1" applyFill="1" applyBorder="1" applyAlignment="1">
      <alignment horizontal="center" vertical="center" wrapText="1"/>
    </xf>
    <xf numFmtId="0" fontId="47" fillId="17" borderId="21" xfId="0" applyFont="1" applyFill="1" applyBorder="1" applyAlignment="1">
      <alignment horizontal="center" vertical="center" wrapText="1"/>
    </xf>
    <xf numFmtId="0" fontId="7" fillId="3" borderId="21" xfId="0" applyFont="1" applyFill="1" applyBorder="1" applyAlignment="1">
      <alignment horizontal="center" vertical="center" textRotation="90"/>
    </xf>
    <xf numFmtId="0" fontId="6" fillId="0" borderId="83" xfId="0" applyFont="1" applyBorder="1" applyAlignment="1">
      <alignment horizontal="center" vertical="top"/>
    </xf>
    <xf numFmtId="0" fontId="6" fillId="0" borderId="83" xfId="0" applyFont="1" applyBorder="1" applyAlignment="1">
      <alignment horizontal="center" vertical="top" wrapText="1"/>
    </xf>
    <xf numFmtId="0" fontId="5" fillId="0" borderId="83" xfId="0" applyFont="1" applyBorder="1" applyAlignment="1">
      <alignment horizontal="left" vertical="top" wrapText="1"/>
    </xf>
    <xf numFmtId="0" fontId="5" fillId="0" borderId="83" xfId="0" applyFont="1" applyBorder="1" applyAlignment="1" applyProtection="1">
      <alignment horizontal="justify" vertical="top" wrapText="1"/>
      <protection locked="0"/>
    </xf>
    <xf numFmtId="0" fontId="6" fillId="0" borderId="83" xfId="0" applyFont="1" applyBorder="1" applyAlignment="1">
      <alignment horizontal="center" vertical="top" textRotation="90"/>
    </xf>
    <xf numFmtId="9" fontId="6" fillId="0" borderId="83" xfId="0" applyNumberFormat="1" applyFont="1" applyBorder="1" applyAlignment="1">
      <alignment horizontal="center" vertical="top"/>
    </xf>
    <xf numFmtId="164" fontId="6" fillId="0" borderId="83" xfId="0" applyNumberFormat="1" applyFont="1" applyBorder="1" applyAlignment="1">
      <alignment horizontal="center" vertical="top"/>
    </xf>
    <xf numFmtId="0" fontId="7" fillId="0" borderId="83" xfId="0" applyFont="1" applyBorder="1" applyAlignment="1">
      <alignment horizontal="center" vertical="top" textRotation="90" wrapText="1"/>
    </xf>
    <xf numFmtId="0" fontId="7" fillId="0" borderId="83" xfId="0" applyFont="1" applyBorder="1" applyAlignment="1">
      <alignment horizontal="center" vertical="top" textRotation="90"/>
    </xf>
    <xf numFmtId="14" fontId="6" fillId="0" borderId="83" xfId="0" applyNumberFormat="1" applyFont="1" applyBorder="1" applyAlignment="1">
      <alignment horizontal="center" vertical="top"/>
    </xf>
    <xf numFmtId="0" fontId="5" fillId="0" borderId="83" xfId="0" applyFont="1" applyBorder="1" applyAlignment="1">
      <alignment horizontal="center" vertical="top" textRotation="90"/>
    </xf>
    <xf numFmtId="0" fontId="6" fillId="2" borderId="32" xfId="0" applyFont="1" applyFill="1" applyBorder="1"/>
    <xf numFmtId="0" fontId="52" fillId="0" borderId="83" xfId="0" applyFont="1" applyBorder="1" applyAlignment="1" applyProtection="1">
      <alignment horizontal="justify" vertical="top" wrapText="1"/>
      <protection locked="0"/>
    </xf>
    <xf numFmtId="0" fontId="6" fillId="0" borderId="84" xfId="0" applyFont="1" applyBorder="1" applyAlignment="1">
      <alignment horizontal="center" vertical="center"/>
    </xf>
    <xf numFmtId="0" fontId="6" fillId="0" borderId="13" xfId="0" applyFont="1" applyBorder="1" applyAlignment="1">
      <alignment horizontal="center" vertical="center"/>
    </xf>
    <xf numFmtId="0" fontId="6" fillId="0" borderId="32" xfId="0" applyFont="1" applyBorder="1"/>
    <xf numFmtId="0" fontId="0" fillId="0" borderId="32" xfId="0" applyBorder="1"/>
    <xf numFmtId="0" fontId="53" fillId="2" borderId="83" xfId="0" applyFont="1" applyFill="1" applyBorder="1"/>
    <xf numFmtId="0" fontId="6" fillId="2" borderId="32" xfId="0" applyFont="1" applyFill="1" applyBorder="1" applyAlignment="1">
      <alignment vertical="center"/>
    </xf>
    <xf numFmtId="0" fontId="6" fillId="0" borderId="83" xfId="0" applyFont="1" applyBorder="1" applyAlignment="1">
      <alignment horizontal="center" vertical="center" wrapText="1"/>
    </xf>
    <xf numFmtId="0" fontId="6" fillId="0" borderId="83" xfId="0" applyFont="1" applyBorder="1" applyAlignment="1">
      <alignment horizontal="center" vertical="center"/>
    </xf>
    <xf numFmtId="0" fontId="5" fillId="0" borderId="83" xfId="0" applyFont="1" applyBorder="1" applyAlignment="1">
      <alignment horizontal="left" vertical="center" wrapText="1"/>
    </xf>
    <xf numFmtId="0" fontId="5" fillId="0" borderId="83" xfId="0" applyFont="1" applyBorder="1" applyAlignment="1" applyProtection="1">
      <alignment horizontal="justify" vertical="center" wrapText="1"/>
      <protection locked="0"/>
    </xf>
    <xf numFmtId="0" fontId="6" fillId="0" borderId="83" xfId="0" applyFont="1" applyBorder="1" applyAlignment="1">
      <alignment horizontal="center" vertical="center" textRotation="90"/>
    </xf>
    <xf numFmtId="9" fontId="6" fillId="0" borderId="83" xfId="0" applyNumberFormat="1" applyFont="1" applyBorder="1" applyAlignment="1">
      <alignment horizontal="center" vertical="center"/>
    </xf>
    <xf numFmtId="164" fontId="6" fillId="0" borderId="83" xfId="0" applyNumberFormat="1" applyFont="1" applyBorder="1" applyAlignment="1">
      <alignment horizontal="center" vertical="center"/>
    </xf>
    <xf numFmtId="0" fontId="7" fillId="0" borderId="83" xfId="0" applyFont="1" applyBorder="1" applyAlignment="1">
      <alignment horizontal="center" vertical="center" textRotation="90" wrapText="1"/>
    </xf>
    <xf numFmtId="0" fontId="7" fillId="0" borderId="83" xfId="0" applyFont="1" applyBorder="1" applyAlignment="1">
      <alignment horizontal="center" vertical="center" textRotation="90"/>
    </xf>
    <xf numFmtId="14" fontId="6" fillId="0" borderId="83" xfId="0" applyNumberFormat="1" applyFont="1" applyBorder="1" applyAlignment="1">
      <alignment horizontal="center" vertical="center"/>
    </xf>
    <xf numFmtId="0" fontId="0" fillId="0" borderId="0" xfId="0" applyAlignment="1">
      <alignment vertical="center"/>
    </xf>
    <xf numFmtId="0" fontId="6" fillId="0" borderId="83" xfId="0" applyFont="1" applyBorder="1" applyAlignment="1">
      <alignment horizontal="center" vertical="center"/>
    </xf>
    <xf numFmtId="0" fontId="6" fillId="0" borderId="83" xfId="0" applyFont="1" applyBorder="1" applyAlignment="1">
      <alignment horizontal="center" vertical="center" wrapText="1"/>
    </xf>
    <xf numFmtId="0" fontId="7" fillId="0" borderId="83" xfId="0" applyFont="1" applyBorder="1" applyAlignment="1">
      <alignment horizontal="center" vertical="center"/>
    </xf>
    <xf numFmtId="0" fontId="4" fillId="0" borderId="83" xfId="0" applyFont="1" applyBorder="1" applyAlignment="1">
      <alignment vertical="center"/>
    </xf>
    <xf numFmtId="9" fontId="6" fillId="0" borderId="83" xfId="0" applyNumberFormat="1" applyFont="1" applyBorder="1" applyAlignment="1">
      <alignment horizontal="center" vertical="center" wrapText="1"/>
    </xf>
    <xf numFmtId="0" fontId="7" fillId="0" borderId="83" xfId="0" applyFont="1" applyBorder="1" applyAlignment="1">
      <alignment horizontal="center" vertical="center" wrapText="1"/>
    </xf>
    <xf numFmtId="0" fontId="6" fillId="0" borderId="83" xfId="0" applyFont="1" applyBorder="1" applyAlignment="1">
      <alignment horizontal="center" vertical="center"/>
    </xf>
    <xf numFmtId="0" fontId="6" fillId="0" borderId="93" xfId="0" applyFont="1" applyBorder="1" applyAlignment="1">
      <alignment horizontal="center" vertical="center" wrapText="1"/>
    </xf>
    <xf numFmtId="0" fontId="4" fillId="0" borderId="93" xfId="0" applyFont="1" applyBorder="1" applyAlignment="1">
      <alignment vertical="center"/>
    </xf>
    <xf numFmtId="0" fontId="6" fillId="0" borderId="83" xfId="0" applyFont="1" applyBorder="1" applyAlignment="1">
      <alignment horizontal="center" vertical="center" wrapText="1"/>
    </xf>
    <xf numFmtId="0" fontId="6" fillId="0" borderId="83" xfId="0" applyFont="1" applyBorder="1" applyAlignment="1" applyProtection="1">
      <alignment horizontal="center" vertical="center" wrapText="1"/>
      <protection locked="0"/>
    </xf>
    <xf numFmtId="0" fontId="7" fillId="0" borderId="83" xfId="0" applyFont="1" applyBorder="1" applyAlignment="1">
      <alignment horizontal="center" vertical="top"/>
    </xf>
    <xf numFmtId="0" fontId="6" fillId="0" borderId="90" xfId="0" applyFont="1" applyBorder="1" applyAlignment="1">
      <alignment horizontal="center" vertical="top" wrapText="1"/>
    </xf>
    <xf numFmtId="0" fontId="6" fillId="0" borderId="91" xfId="0" applyFont="1" applyBorder="1" applyAlignment="1">
      <alignment horizontal="center" vertical="top" wrapText="1"/>
    </xf>
    <xf numFmtId="0" fontId="6" fillId="0" borderId="92" xfId="0" applyFont="1" applyBorder="1" applyAlignment="1">
      <alignment horizontal="center" vertical="top" wrapText="1"/>
    </xf>
    <xf numFmtId="0" fontId="4" fillId="0" borderId="83" xfId="0" applyFont="1" applyBorder="1"/>
    <xf numFmtId="0" fontId="6" fillId="0" borderId="23" xfId="0" applyFont="1" applyBorder="1" applyAlignment="1">
      <alignment horizontal="center" vertical="top"/>
    </xf>
    <xf numFmtId="0" fontId="4" fillId="0" borderId="23" xfId="0" applyFont="1" applyBorder="1"/>
    <xf numFmtId="0" fontId="6" fillId="19" borderId="93" xfId="0" applyFont="1" applyFill="1" applyBorder="1" applyAlignment="1">
      <alignment horizontal="center" vertical="top" wrapText="1"/>
    </xf>
    <xf numFmtId="0" fontId="4" fillId="19" borderId="93" xfId="0" applyFont="1" applyFill="1" applyBorder="1"/>
    <xf numFmtId="0" fontId="4" fillId="19" borderId="90" xfId="0" applyFont="1" applyFill="1" applyBorder="1"/>
    <xf numFmtId="0" fontId="6" fillId="0" borderId="83" xfId="0" applyFont="1" applyBorder="1" applyAlignment="1">
      <alignment horizontal="center" vertical="top" wrapText="1"/>
    </xf>
    <xf numFmtId="0" fontId="6" fillId="0" borderId="83" xfId="0" applyFont="1" applyBorder="1" applyAlignment="1" applyProtection="1">
      <alignment horizontal="center" vertical="top" wrapText="1"/>
      <protection locked="0"/>
    </xf>
    <xf numFmtId="0" fontId="6" fillId="0" borderId="83" xfId="0" applyFont="1" applyBorder="1" applyAlignment="1">
      <alignment horizontal="center" vertical="top"/>
    </xf>
    <xf numFmtId="0" fontId="7" fillId="0" borderId="83" xfId="0" applyFont="1" applyBorder="1" applyAlignment="1">
      <alignment horizontal="center" vertical="top" wrapText="1"/>
    </xf>
    <xf numFmtId="9" fontId="6" fillId="0" borderId="83" xfId="0" applyNumberFormat="1" applyFont="1" applyBorder="1" applyAlignment="1">
      <alignment horizontal="center" vertical="top" wrapText="1"/>
    </xf>
    <xf numFmtId="0" fontId="4" fillId="0" borderId="24" xfId="0" applyFont="1" applyBorder="1"/>
    <xf numFmtId="0" fontId="6" fillId="0" borderId="86" xfId="0" applyFont="1" applyBorder="1" applyAlignment="1">
      <alignment horizontal="center" vertical="top"/>
    </xf>
    <xf numFmtId="0" fontId="6" fillId="0" borderId="87" xfId="0" applyFont="1" applyBorder="1" applyAlignment="1">
      <alignment horizontal="center" vertical="top"/>
    </xf>
    <xf numFmtId="0" fontId="6" fillId="0" borderId="88" xfId="0" applyFont="1" applyBorder="1" applyAlignment="1">
      <alignment horizontal="center" vertical="top"/>
    </xf>
    <xf numFmtId="0" fontId="6" fillId="0" borderId="93" xfId="0" applyFont="1" applyBorder="1" applyAlignment="1">
      <alignment horizontal="center" vertical="top" wrapText="1"/>
    </xf>
    <xf numFmtId="0" fontId="6" fillId="0" borderId="93" xfId="0" applyFont="1" applyBorder="1" applyAlignment="1">
      <alignment horizontal="center" vertical="top"/>
    </xf>
    <xf numFmtId="0" fontId="55" fillId="0" borderId="83" xfId="0" applyFont="1" applyBorder="1" applyAlignment="1" applyProtection="1">
      <alignment horizontal="center" vertical="top" wrapText="1"/>
      <protection locked="0"/>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7" fillId="3" borderId="22" xfId="0" applyFont="1" applyFill="1" applyBorder="1" applyAlignment="1">
      <alignment horizontal="center" vertical="center" wrapText="1"/>
    </xf>
    <xf numFmtId="0" fontId="7" fillId="3" borderId="22" xfId="0" applyFont="1" applyFill="1" applyBorder="1" applyAlignment="1">
      <alignment horizontal="center" vertical="center"/>
    </xf>
    <xf numFmtId="0" fontId="7" fillId="3" borderId="21" xfId="0" applyFont="1" applyFill="1" applyBorder="1" applyAlignment="1">
      <alignment horizontal="center" vertical="center" wrapText="1"/>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textRotation="90" wrapText="1"/>
    </xf>
    <xf numFmtId="0" fontId="7" fillId="17" borderId="22" xfId="0" applyFont="1" applyFill="1" applyBorder="1" applyAlignment="1">
      <alignment horizontal="center" vertical="center" wrapText="1"/>
    </xf>
    <xf numFmtId="0" fontId="4" fillId="18" borderId="24" xfId="0" applyFont="1" applyFill="1" applyBorder="1"/>
    <xf numFmtId="0" fontId="49" fillId="15" borderId="10" xfId="0" applyFont="1" applyFill="1" applyBorder="1" applyAlignment="1">
      <alignment horizontal="center" vertical="center" wrapText="1"/>
    </xf>
    <xf numFmtId="0" fontId="49" fillId="15" borderId="11" xfId="0" applyFont="1" applyFill="1" applyBorder="1" applyAlignment="1">
      <alignment horizontal="center" vertical="center" wrapText="1"/>
    </xf>
    <xf numFmtId="0" fontId="49" fillId="15" borderId="12" xfId="0" applyFont="1" applyFill="1" applyBorder="1" applyAlignment="1">
      <alignment horizontal="center" vertical="center" wrapText="1"/>
    </xf>
    <xf numFmtId="0" fontId="7" fillId="3" borderId="21" xfId="0" applyFont="1" applyFill="1" applyBorder="1" applyAlignment="1">
      <alignment horizontal="center" vertical="center"/>
    </xf>
    <xf numFmtId="0" fontId="4" fillId="0" borderId="24" xfId="0" applyFont="1" applyBorder="1" applyAlignment="1">
      <alignment wrapText="1"/>
    </xf>
    <xf numFmtId="0" fontId="9" fillId="3" borderId="10" xfId="0" applyFont="1" applyFill="1" applyBorder="1" applyAlignment="1">
      <alignment horizontal="left" vertical="center"/>
    </xf>
    <xf numFmtId="0" fontId="9" fillId="3" borderId="11" xfId="0" applyFont="1" applyFill="1" applyBorder="1" applyAlignment="1">
      <alignment horizontal="left" vertical="center"/>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7" fillId="3" borderId="16" xfId="0" applyFont="1" applyFill="1" applyBorder="1" applyAlignment="1">
      <alignment horizontal="center" vertical="center"/>
    </xf>
    <xf numFmtId="0" fontId="7" fillId="3" borderId="18" xfId="0" applyFont="1" applyFill="1" applyBorder="1" applyAlignment="1">
      <alignment horizontal="center" vertical="center"/>
    </xf>
    <xf numFmtId="0" fontId="4" fillId="0" borderId="18" xfId="0" applyFont="1" applyBorder="1"/>
    <xf numFmtId="0" fontId="4" fillId="0" borderId="17" xfId="0" applyFont="1" applyBorder="1"/>
    <xf numFmtId="0" fontId="50" fillId="3" borderId="16" xfId="0" applyFont="1" applyFill="1" applyBorder="1" applyAlignment="1">
      <alignment horizontal="center" vertical="center"/>
    </xf>
    <xf numFmtId="0" fontId="51" fillId="0" borderId="18" xfId="0" applyFont="1" applyBorder="1"/>
    <xf numFmtId="0" fontId="51" fillId="0" borderId="17" xfId="0" applyFont="1" applyBorder="1"/>
    <xf numFmtId="0" fontId="3" fillId="3" borderId="21" xfId="0" applyFont="1" applyFill="1" applyBorder="1" applyAlignment="1">
      <alignment horizontal="center" vertical="center" textRotation="90"/>
    </xf>
    <xf numFmtId="0" fontId="7" fillId="3" borderId="16" xfId="0" applyFont="1" applyFill="1" applyBorder="1" applyAlignment="1">
      <alignment horizontal="center" vertical="center" wrapText="1"/>
    </xf>
    <xf numFmtId="0" fontId="3" fillId="3" borderId="24" xfId="0" applyFont="1" applyFill="1" applyBorder="1" applyAlignment="1">
      <alignment horizontal="center" vertical="center" textRotation="90"/>
    </xf>
    <xf numFmtId="0" fontId="7" fillId="17" borderId="10" xfId="0" applyFont="1" applyFill="1" applyBorder="1" applyAlignment="1">
      <alignment horizontal="center" vertical="center" wrapText="1"/>
    </xf>
    <xf numFmtId="0" fontId="7" fillId="17" borderId="11" xfId="0" applyFont="1" applyFill="1" applyBorder="1" applyAlignment="1">
      <alignment horizontal="center" vertical="center" wrapText="1"/>
    </xf>
    <xf numFmtId="0" fontId="7" fillId="17" borderId="1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6" fillId="0" borderId="23" xfId="0" applyFont="1" applyBorder="1" applyAlignment="1">
      <alignment horizontal="center" vertical="center"/>
    </xf>
    <xf numFmtId="0" fontId="4" fillId="0" borderId="23" xfId="0" applyFont="1" applyBorder="1" applyAlignment="1">
      <alignment vertical="center"/>
    </xf>
    <xf numFmtId="0" fontId="13" fillId="8" borderId="25" xfId="0" applyFont="1" applyFill="1" applyBorder="1" applyAlignment="1">
      <alignment horizontal="center" wrapText="1" readingOrder="1"/>
    </xf>
    <xf numFmtId="0" fontId="4" fillId="0" borderId="33" xfId="0" applyFont="1" applyBorder="1"/>
    <xf numFmtId="0" fontId="4" fillId="0" borderId="30" xfId="0" applyFont="1" applyBorder="1"/>
    <xf numFmtId="0" fontId="4" fillId="0" borderId="43" xfId="0" applyFont="1" applyBorder="1"/>
    <xf numFmtId="0" fontId="13" fillId="8" borderId="38" xfId="0" applyFont="1" applyFill="1" applyBorder="1" applyAlignment="1">
      <alignment horizontal="center" wrapText="1" readingOrder="1"/>
    </xf>
    <xf numFmtId="0" fontId="4" fillId="0" borderId="37" xfId="0" applyFont="1" applyBorder="1"/>
    <xf numFmtId="0" fontId="4" fillId="0" borderId="32" xfId="0" applyFont="1" applyBorder="1"/>
    <xf numFmtId="0" fontId="4" fillId="0" borderId="36" xfId="0" applyFont="1" applyBorder="1"/>
    <xf numFmtId="0" fontId="13" fillId="6" borderId="34" xfId="0" applyFont="1" applyFill="1" applyBorder="1" applyAlignment="1">
      <alignment horizontal="center" vertical="center" wrapText="1" readingOrder="1"/>
    </xf>
    <xf numFmtId="0" fontId="4" fillId="0" borderId="42" xfId="0" applyFont="1" applyBorder="1"/>
    <xf numFmtId="0" fontId="13" fillId="6" borderId="38" xfId="0" applyFont="1" applyFill="1" applyBorder="1" applyAlignment="1">
      <alignment horizontal="center" vertical="center" wrapText="1" readingOrder="1"/>
    </xf>
    <xf numFmtId="0" fontId="13" fillId="7" borderId="38" xfId="0" applyFont="1" applyFill="1" applyBorder="1" applyAlignment="1">
      <alignment horizontal="center" wrapText="1" readingOrder="1"/>
    </xf>
    <xf numFmtId="0" fontId="13" fillId="9" borderId="25" xfId="0" applyFont="1" applyFill="1" applyBorder="1" applyAlignment="1">
      <alignment horizontal="center" wrapText="1" readingOrder="1"/>
    </xf>
    <xf numFmtId="0" fontId="4" fillId="0" borderId="27" xfId="0" applyFont="1" applyBorder="1"/>
    <xf numFmtId="0" fontId="13" fillId="8" borderId="46" xfId="0" applyFont="1" applyFill="1" applyBorder="1" applyAlignment="1">
      <alignment horizontal="center" wrapText="1" readingOrder="1"/>
    </xf>
    <xf numFmtId="0" fontId="13" fillId="6" borderId="46"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7" borderId="46" xfId="0" applyFont="1" applyFill="1" applyBorder="1" applyAlignment="1">
      <alignment horizontal="center" wrapText="1" readingOrder="1"/>
    </xf>
    <xf numFmtId="0" fontId="13" fillId="7" borderId="25" xfId="0" applyFont="1" applyFill="1" applyBorder="1" applyAlignment="1">
      <alignment horizontal="center" wrapText="1" readingOrder="1"/>
    </xf>
    <xf numFmtId="0" fontId="13" fillId="8" borderId="34" xfId="0" applyFont="1" applyFill="1" applyBorder="1" applyAlignment="1">
      <alignment horizontal="center" wrapText="1" readingOrder="1"/>
    </xf>
    <xf numFmtId="0" fontId="12" fillId="0" borderId="34" xfId="0" applyFont="1" applyBorder="1" applyAlignment="1">
      <alignment horizontal="center" vertical="center" wrapText="1"/>
    </xf>
    <xf numFmtId="0" fontId="4" fillId="0" borderId="35" xfId="0" applyFont="1" applyBorder="1"/>
    <xf numFmtId="0" fontId="4" fillId="0" borderId="2" xfId="0" applyFont="1" applyBorder="1"/>
    <xf numFmtId="0" fontId="0" fillId="0" borderId="0" xfId="0"/>
    <xf numFmtId="0" fontId="4" fillId="0" borderId="47" xfId="0" applyFont="1" applyBorder="1"/>
    <xf numFmtId="0" fontId="4" fillId="0" borderId="48" xfId="0" applyFont="1" applyBorder="1"/>
    <xf numFmtId="0" fontId="4" fillId="0" borderId="50" xfId="0" applyFont="1" applyBorder="1"/>
    <xf numFmtId="0" fontId="4" fillId="0" borderId="51" xfId="0" applyFont="1" applyBorder="1"/>
    <xf numFmtId="0" fontId="4" fillId="0" borderId="3" xfId="0" applyFont="1" applyBorder="1"/>
    <xf numFmtId="0" fontId="4" fillId="0" borderId="49" xfId="0" applyFont="1" applyBorder="1"/>
    <xf numFmtId="0" fontId="13" fillId="7" borderId="34" xfId="0" applyFont="1" applyFill="1" applyBorder="1" applyAlignment="1">
      <alignment horizontal="center" wrapText="1" readingOrder="1"/>
    </xf>
    <xf numFmtId="0" fontId="13" fillId="9" borderId="46" xfId="0" applyFont="1" applyFill="1" applyBorder="1" applyAlignment="1">
      <alignment horizontal="center" wrapText="1" readingOrder="1"/>
    </xf>
    <xf numFmtId="0" fontId="9" fillId="0" borderId="0" xfId="0" applyFont="1" applyAlignment="1">
      <alignment horizontal="center" vertical="center" wrapText="1"/>
    </xf>
    <xf numFmtId="0" fontId="11" fillId="5" borderId="25" xfId="0" applyFont="1" applyFill="1" applyBorder="1" applyAlignment="1">
      <alignment horizontal="center" vertical="center" wrapText="1" readingOrder="1"/>
    </xf>
    <xf numFmtId="0" fontId="4" fillId="0" borderId="26" xfId="0" applyFont="1" applyBorder="1"/>
    <xf numFmtId="0" fontId="4" fillId="0" borderId="28" xfId="0" applyFont="1" applyBorder="1"/>
    <xf numFmtId="0" fontId="4" fillId="0" borderId="29" xfId="0" applyFont="1" applyBorder="1"/>
    <xf numFmtId="0" fontId="4" fillId="0" borderId="31" xfId="0" applyFont="1" applyBorder="1"/>
    <xf numFmtId="0" fontId="11" fillId="5" borderId="25" xfId="0" applyFont="1" applyFill="1" applyBorder="1" applyAlignment="1">
      <alignment horizontal="center" vertical="center" textRotation="90" wrapText="1" readingOrder="1"/>
    </xf>
    <xf numFmtId="0" fontId="13" fillId="9" borderId="38" xfId="0" applyFont="1" applyFill="1" applyBorder="1" applyAlignment="1">
      <alignment horizontal="center" wrapText="1" readingOrder="1"/>
    </xf>
    <xf numFmtId="0" fontId="13" fillId="9" borderId="34" xfId="0" applyFont="1" applyFill="1" applyBorder="1" applyAlignment="1">
      <alignment horizontal="center" wrapText="1" readingOrder="1"/>
    </xf>
    <xf numFmtId="0" fontId="14" fillId="7" borderId="39" xfId="0" applyFont="1" applyFill="1" applyBorder="1" applyAlignment="1">
      <alignment horizontal="center" vertical="center" wrapText="1" readingOrder="1"/>
    </xf>
    <xf numFmtId="0" fontId="4" fillId="0" borderId="40" xfId="0" applyFont="1" applyBorder="1"/>
    <xf numFmtId="0" fontId="4" fillId="0" borderId="41" xfId="0" applyFont="1" applyBorder="1"/>
    <xf numFmtId="0" fontId="4" fillId="0" borderId="44" xfId="0" applyFont="1" applyBorder="1"/>
    <xf numFmtId="0" fontId="4" fillId="0" borderId="45" xfId="0" applyFont="1" applyBorder="1"/>
    <xf numFmtId="0" fontId="4" fillId="0" borderId="52" xfId="0" applyFont="1" applyBorder="1"/>
    <xf numFmtId="0" fontId="4" fillId="0" borderId="53" xfId="0" applyFont="1" applyBorder="1"/>
    <xf numFmtId="0" fontId="4" fillId="0" borderId="54" xfId="0" applyFont="1" applyBorder="1"/>
    <xf numFmtId="0" fontId="14" fillId="9" borderId="39" xfId="0" applyFont="1" applyFill="1" applyBorder="1" applyAlignment="1">
      <alignment horizontal="center" vertical="center" wrapText="1" readingOrder="1"/>
    </xf>
    <xf numFmtId="0" fontId="14" fillId="6" borderId="39" xfId="0" applyFont="1" applyFill="1" applyBorder="1" applyAlignment="1">
      <alignment horizontal="center" vertical="center" wrapText="1" readingOrder="1"/>
    </xf>
    <xf numFmtId="0" fontId="14" fillId="8" borderId="39" xfId="0" applyFont="1" applyFill="1" applyBorder="1" applyAlignment="1">
      <alignment horizontal="center" vertical="center" wrapText="1" readingOrder="1"/>
    </xf>
    <xf numFmtId="0" fontId="16" fillId="0" borderId="0" xfId="0" applyFont="1" applyAlignment="1">
      <alignment horizontal="center" vertical="center" wrapText="1"/>
    </xf>
    <xf numFmtId="0" fontId="17" fillId="0" borderId="34" xfId="0" applyFont="1" applyBorder="1" applyAlignment="1">
      <alignment horizontal="center" vertical="center" wrapText="1"/>
    </xf>
    <xf numFmtId="0" fontId="19" fillId="6" borderId="39" xfId="0" applyFont="1" applyFill="1" applyBorder="1" applyAlignment="1">
      <alignment horizontal="center" vertical="center" wrapText="1" readingOrder="1"/>
    </xf>
    <xf numFmtId="0" fontId="19" fillId="8" borderId="39" xfId="0" applyFont="1" applyFill="1" applyBorder="1" applyAlignment="1">
      <alignment horizontal="center" vertical="center" wrapText="1" readingOrder="1"/>
    </xf>
    <xf numFmtId="0" fontId="19" fillId="7" borderId="39" xfId="0" applyFont="1" applyFill="1" applyBorder="1" applyAlignment="1">
      <alignment horizontal="center" vertical="center" wrapText="1" readingOrder="1"/>
    </xf>
    <xf numFmtId="0" fontId="19" fillId="9" borderId="39" xfId="0" applyFont="1" applyFill="1" applyBorder="1" applyAlignment="1">
      <alignment horizontal="center" vertical="center" wrapText="1" readingOrder="1"/>
    </xf>
    <xf numFmtId="0" fontId="10" fillId="0" borderId="0" xfId="0" applyFont="1" applyAlignment="1">
      <alignment horizontal="center" vertical="center"/>
    </xf>
    <xf numFmtId="0" fontId="25" fillId="0" borderId="0" xfId="0" applyFont="1" applyAlignment="1">
      <alignment horizontal="center" vertical="center"/>
    </xf>
    <xf numFmtId="0" fontId="42" fillId="2" borderId="19" xfId="0" applyFont="1" applyFill="1" applyBorder="1" applyAlignment="1">
      <alignment horizontal="left" vertical="center" wrapText="1"/>
    </xf>
    <xf numFmtId="0" fontId="4" fillId="0" borderId="6" xfId="0" applyFont="1" applyBorder="1"/>
    <xf numFmtId="0" fontId="4" fillId="0" borderId="20" xfId="0" applyFont="1" applyBorder="1"/>
    <xf numFmtId="0" fontId="40" fillId="2" borderId="76" xfId="0" applyFont="1" applyFill="1" applyBorder="1" applyAlignment="1">
      <alignment horizontal="center" vertical="center" wrapText="1" readingOrder="1"/>
    </xf>
    <xf numFmtId="0" fontId="4" fillId="0" borderId="75" xfId="0" applyFont="1" applyBorder="1"/>
    <xf numFmtId="0" fontId="4" fillId="0" borderId="80" xfId="0" applyFont="1" applyBorder="1"/>
    <xf numFmtId="0" fontId="38" fillId="14" borderId="61" xfId="0" applyFont="1" applyFill="1" applyBorder="1" applyAlignment="1">
      <alignment horizontal="center" vertical="center" wrapText="1" readingOrder="1"/>
    </xf>
    <xf numFmtId="0" fontId="4" fillId="0" borderId="62" xfId="0" applyFont="1" applyBorder="1"/>
    <xf numFmtId="0" fontId="4" fillId="0" borderId="63" xfId="0" applyFont="1" applyBorder="1"/>
    <xf numFmtId="0" fontId="40" fillId="14" borderId="61" xfId="0" applyFont="1" applyFill="1" applyBorder="1" applyAlignment="1">
      <alignment horizontal="center" vertical="center" wrapText="1" readingOrder="1"/>
    </xf>
    <xf numFmtId="0" fontId="4" fillId="0" borderId="64" xfId="0" applyFont="1" applyBorder="1"/>
    <xf numFmtId="0" fontId="40" fillId="2" borderId="67" xfId="0" applyFont="1" applyFill="1" applyBorder="1" applyAlignment="1">
      <alignment horizontal="center" vertical="center" wrapText="1" readingOrder="1"/>
    </xf>
    <xf numFmtId="0" fontId="4" fillId="0" borderId="71" xfId="0" applyFont="1" applyBorder="1"/>
    <xf numFmtId="0" fontId="4" fillId="0" borderId="77" xfId="0" applyFont="1" applyBorder="1"/>
    <xf numFmtId="0" fontId="40" fillId="2" borderId="68" xfId="0" applyFont="1" applyFill="1" applyBorder="1" applyAlignment="1">
      <alignment horizontal="center" vertical="center" wrapText="1" readingOrder="1"/>
    </xf>
    <xf numFmtId="0" fontId="4" fillId="0" borderId="72" xfId="0" applyFont="1" applyBorder="1"/>
    <xf numFmtId="0" fontId="40" fillId="2" borderId="78" xfId="0" applyFont="1" applyFill="1" applyBorder="1" applyAlignment="1">
      <alignment horizontal="center" vertical="center" wrapText="1" readingOrder="1"/>
    </xf>
    <xf numFmtId="0" fontId="4" fillId="0" borderId="79" xfId="0" applyFont="1" applyBorder="1"/>
    <xf numFmtId="0" fontId="53" fillId="2" borderId="83" xfId="0" applyFont="1" applyFill="1" applyBorder="1" applyAlignment="1">
      <alignment vertical="center"/>
    </xf>
    <xf numFmtId="0" fontId="7" fillId="0" borderId="21" xfId="0" applyFont="1" applyBorder="1" applyAlignment="1">
      <alignment horizontal="center" vertical="center" wrapText="1"/>
    </xf>
    <xf numFmtId="0" fontId="4" fillId="0" borderId="24" xfId="0" applyFont="1" applyBorder="1" applyAlignment="1">
      <alignment vertical="center"/>
    </xf>
    <xf numFmtId="0" fontId="6" fillId="0" borderId="86" xfId="0" applyFont="1" applyBorder="1" applyAlignment="1" applyProtection="1">
      <alignment horizontal="center" vertical="center" wrapText="1"/>
      <protection locked="0"/>
    </xf>
    <xf numFmtId="0" fontId="6" fillId="0" borderId="86" xfId="0" applyFont="1" applyBorder="1" applyAlignment="1">
      <alignment horizontal="center" vertical="center" wrapText="1"/>
    </xf>
    <xf numFmtId="0" fontId="6" fillId="0" borderId="86" xfId="0" applyFont="1" applyBorder="1" applyAlignment="1">
      <alignment horizontal="center" vertical="center"/>
    </xf>
    <xf numFmtId="0" fontId="7" fillId="0" borderId="86" xfId="0" applyFont="1" applyBorder="1" applyAlignment="1">
      <alignment horizontal="center" vertical="center" wrapText="1"/>
    </xf>
    <xf numFmtId="9" fontId="6" fillId="0" borderId="86" xfId="0" applyNumberFormat="1" applyFont="1" applyBorder="1" applyAlignment="1">
      <alignment horizontal="center" vertical="center" wrapText="1"/>
    </xf>
    <xf numFmtId="0" fontId="7" fillId="0" borderId="86" xfId="0" applyFont="1" applyBorder="1" applyAlignment="1">
      <alignment horizontal="center" vertical="center"/>
    </xf>
    <xf numFmtId="0" fontId="6" fillId="0" borderId="86" xfId="0" applyFont="1" applyBorder="1" applyAlignment="1">
      <alignment horizontal="center" vertical="center"/>
    </xf>
    <xf numFmtId="0" fontId="5" fillId="0" borderId="86" xfId="0" applyFont="1" applyBorder="1" applyAlignment="1">
      <alignment horizontal="left" vertical="center" wrapText="1"/>
    </xf>
    <xf numFmtId="0" fontId="5" fillId="0" borderId="86" xfId="0" applyFont="1" applyBorder="1" applyAlignment="1" applyProtection="1">
      <alignment horizontal="justify" vertical="center" wrapText="1"/>
      <protection locked="0"/>
    </xf>
    <xf numFmtId="0" fontId="6" fillId="0" borderId="86" xfId="0" applyFont="1" applyBorder="1" applyAlignment="1">
      <alignment horizontal="center" vertical="center" textRotation="90"/>
    </xf>
    <xf numFmtId="9" fontId="6" fillId="0" borderId="86" xfId="0" applyNumberFormat="1" applyFont="1" applyBorder="1" applyAlignment="1">
      <alignment horizontal="center" vertical="center"/>
    </xf>
    <xf numFmtId="164" fontId="6" fillId="0" borderId="86" xfId="0" applyNumberFormat="1" applyFont="1" applyBorder="1" applyAlignment="1">
      <alignment horizontal="center" vertical="center"/>
    </xf>
    <xf numFmtId="0" fontId="7" fillId="0" borderId="86" xfId="0" applyFont="1" applyBorder="1" applyAlignment="1">
      <alignment horizontal="center" vertical="center" textRotation="90" wrapText="1"/>
    </xf>
    <xf numFmtId="0" fontId="7" fillId="0" borderId="86" xfId="0" applyFont="1" applyBorder="1" applyAlignment="1">
      <alignment horizontal="center" vertical="center" textRotation="90"/>
    </xf>
    <xf numFmtId="0" fontId="6" fillId="0" borderId="21" xfId="0" applyFont="1" applyBorder="1" applyAlignment="1">
      <alignment horizontal="center" vertical="center"/>
    </xf>
    <xf numFmtId="0" fontId="6" fillId="0" borderId="2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5" xfId="0" applyFont="1" applyBorder="1" applyAlignment="1">
      <alignment horizontal="center" vertical="center"/>
    </xf>
    <xf numFmtId="14" fontId="6" fillId="0" borderId="85" xfId="0" applyNumberFormat="1" applyFont="1" applyBorder="1" applyAlignment="1">
      <alignment horizontal="center" vertical="center"/>
    </xf>
    <xf numFmtId="0" fontId="6" fillId="0" borderId="85" xfId="0" applyFont="1" applyBorder="1" applyAlignment="1">
      <alignment horizontal="center" vertical="center" wrapText="1"/>
    </xf>
    <xf numFmtId="0" fontId="4" fillId="0" borderId="86" xfId="0" applyFont="1" applyBorder="1" applyAlignment="1">
      <alignment vertical="center"/>
    </xf>
    <xf numFmtId="0" fontId="6" fillId="0" borderId="12" xfId="0" applyFont="1" applyBorder="1" applyAlignment="1">
      <alignment horizontal="center" vertical="center" wrapText="1"/>
    </xf>
    <xf numFmtId="0" fontId="6" fillId="0" borderId="21" xfId="0" applyFont="1" applyBorder="1" applyAlignment="1">
      <alignment horizontal="center" vertical="center"/>
    </xf>
    <xf numFmtId="14" fontId="6" fillId="0" borderId="21" xfId="0" applyNumberFormat="1"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54" fillId="0" borderId="83" xfId="0" applyFont="1" applyBorder="1" applyAlignment="1" applyProtection="1">
      <alignment horizontal="center" vertical="center" wrapText="1"/>
      <protection locked="0"/>
    </xf>
    <xf numFmtId="0" fontId="54" fillId="0" borderId="83"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cellXfs>
  <cellStyles count="2">
    <cellStyle name="Normal" xfId="0" builtinId="0"/>
    <cellStyle name="Normal 2 2" xfId="1" xr:uid="{DB4BBE28-26CB-4F7C-A084-ABD6F71F8C60}"/>
  </cellStyles>
  <dxfs count="181">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180"/>
      <tableStyleElement type="firstRowStripe" dxfId="179"/>
      <tableStyleElement type="secondRowStripe" dxfId="1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customschemas.google.com/relationships/workbookmetadata" Target="metadata"/></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d.docs.live.net/91f16a127d3eb837/Documents/SSF/CONTRATO%202025/EJECUCION%20SSF%202025/MESAS%20DE%20TRABAJO/CONTROL%20FINANCIERO%20Y%20CONTABLE%20DE%20LAS%20CCF/%20ACTUALIZACI&#211;N%20MAPA%20DE%20RIESGOS%20DE%20CORRUPCI&#211;N%20PROCESO%20CONTROL%20FINANCIERO%20Y%20CONTABLE%20%202026%20.xlsx?146D5075" TargetMode="External"/><Relationship Id="rId1" Type="http://schemas.openxmlformats.org/officeDocument/2006/relationships/externalLinkPath" Target="file:///\\146D5075\%20ACTUALIZACI&#211;N%20MAPA%20DE%20RIESGOS%20DE%20CORRUPCI&#211;N%20PROCESO%20CONTROL%20FINANCIERO%20Y%20CONTABLE%20%202026%20.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d.docs.live.net/91f16a127d3eb837/Documents/SSF/CONTRATO%202025/EJECUCION%20SSF%202025/MESAS%20DE%20TRABAJO/INTERACCI&#211;N%20CON%20EL%20CIUDADANO/ACTUALIZACI&#211;N%20MAPA%20DE%20RIESGOS%20DE%20CORRUPCI&#211;N%20PROCESO%20INTERACCI&#211;N%20CON%20EL%20CIUDADANO%202025.xlsx?6FBD4FFD" TargetMode="External"/><Relationship Id="rId1" Type="http://schemas.openxmlformats.org/officeDocument/2006/relationships/externalLinkPath" Target="file:///\\6FBD4FFD\ACTUALIZACI&#211;N%20MAPA%20DE%20RIESGOS%20DE%20CORRUPCI&#211;N%20PROCESO%20INTERACCI&#211;N%20CON%20EL%20CIUDADANO%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1f16a127d3eb837/Documents/SSF/CONTRATO%202025/EJECUCION%20SSF%202025/MESAS%20DE%20TRABAJO/CONTRATACI&#211;N%20ADMINISTRATIVA/ACTUALIZACI&#211;N%20MAPA%20DE%20RIESGOS%20DE%20CORRUPCI&#211;N%20CONTRATACI&#211;N%20ADMINISTRATIV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refreshError="1"/>
      <sheetData sheetId="1"/>
      <sheetData sheetId="2">
        <row r="2">
          <cell r="E2" t="str">
            <v>Económico</v>
          </cell>
          <cell r="K2" t="str">
            <v>Cada_Hora</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K3" t="str">
            <v>Dos_veces_al_día</v>
          </cell>
          <cell r="M3" t="str">
            <v>6.1 Organización interna.</v>
          </cell>
          <cell r="N3" t="str">
            <v>Establecer un marco de referencia de gestión para iniciar y controlar la implementación y operación de la seguridad de la información dentro de la organización.</v>
          </cell>
          <cell r="O3" t="str">
            <v>C2</v>
          </cell>
        </row>
        <row r="4">
          <cell r="K4" t="str">
            <v>Diaria</v>
          </cell>
          <cell r="M4" t="str">
            <v>6.2 Dispositivos para movilidad y teletrabajo.</v>
          </cell>
          <cell r="N4" t="str">
            <v>Garantizar la seguridad del teletrabajo y el uso de dispositivos móviles</v>
          </cell>
          <cell r="O4" t="str">
            <v>C3</v>
          </cell>
        </row>
        <row r="5">
          <cell r="K5" t="str">
            <v>Cada_dos_días</v>
          </cell>
          <cell r="M5" t="str">
            <v>7.1 Antes de la contratación.</v>
          </cell>
          <cell r="N5" t="str">
            <v>Asegurar que los empleados y contratistas comprenden sus responsabilidades y son idóneos en los roles para los que se consideran.</v>
          </cell>
          <cell r="O5" t="str">
            <v>C4</v>
          </cell>
        </row>
        <row r="6">
          <cell r="K6" t="str">
            <v>Cada_tres_días</v>
          </cell>
          <cell r="M6" t="str">
            <v>7.2 Durante la contratación.</v>
          </cell>
          <cell r="N6" t="str">
            <v>Asegurarse de que los empleados y contratistas tomen conciencia de sus responsabilidades de seguridad de la información y las cumplan.</v>
          </cell>
          <cell r="O6" t="str">
            <v>C5</v>
          </cell>
        </row>
        <row r="7">
          <cell r="K7" t="str">
            <v>Cada_cuatro_días</v>
          </cell>
          <cell r="M7" t="str">
            <v>7.3 Cese o cambio de puesto de trabajo.</v>
          </cell>
          <cell r="N7" t="str">
            <v>Proteger los intereses de la organización como parte del proceso de cambio o terminación de empleo</v>
          </cell>
          <cell r="O7" t="str">
            <v>C6</v>
          </cell>
        </row>
        <row r="8">
          <cell r="K8" t="str">
            <v>Semanal</v>
          </cell>
          <cell r="M8" t="str">
            <v>8.1 Responsabilidad sobre los activos.</v>
          </cell>
          <cell r="N8" t="str">
            <v>Identificar los activos organizacionales y definir las responsabilidades de protección adecuadas.</v>
          </cell>
          <cell r="O8" t="str">
            <v>C7</v>
          </cell>
        </row>
        <row r="9">
          <cell r="K9" t="str">
            <v>Quincenal</v>
          </cell>
          <cell r="M9" t="str">
            <v>8.2 Clasificación de la información.</v>
          </cell>
          <cell r="N9" t="str">
            <v>Asegurar que la información recibe un nivel apropiado de protección, de acuerdo con su importancia para la organización.</v>
          </cell>
          <cell r="O9" t="str">
            <v>C8</v>
          </cell>
        </row>
        <row r="10">
          <cell r="K10" t="str">
            <v>Mensual</v>
          </cell>
          <cell r="M10" t="str">
            <v>8.3 Manejo de los soportes de almacenamiento.</v>
          </cell>
          <cell r="N10" t="str">
            <v>Evitar la divulgación, la modificación, el retiro o la destrucción no autorizados de información almacenada en los medios</v>
          </cell>
          <cell r="O10" t="str">
            <v>C9</v>
          </cell>
        </row>
        <row r="11">
          <cell r="K11" t="str">
            <v>Bimestral</v>
          </cell>
          <cell r="M11" t="str">
            <v>9.1 Requisitos de negocio para el control de accesos.</v>
          </cell>
          <cell r="N11" t="str">
            <v>Limitar el acceso a información y a instalaciones de procesamiento de información.</v>
          </cell>
          <cell r="O11" t="str">
            <v>C10</v>
          </cell>
        </row>
        <row r="12">
          <cell r="K12" t="str">
            <v>Trimestral</v>
          </cell>
          <cell r="M12" t="str">
            <v>9.2 Gestión de acceso de usuario.</v>
          </cell>
          <cell r="N12" t="str">
            <v>Asegurar el acceso de los usuarios autorizados y evitar el acceso no autorizado a sistemas y servicios.</v>
          </cell>
          <cell r="O12" t="str">
            <v>C11</v>
          </cell>
        </row>
        <row r="13">
          <cell r="K13" t="str">
            <v>Cuatrimestral</v>
          </cell>
          <cell r="M13" t="str">
            <v>9.3 Responsabilidades del usuario.</v>
          </cell>
          <cell r="N13" t="str">
            <v>Hacer que los usuarios rindan cuentas por la salvaguarda de su información de autenticación.</v>
          </cell>
          <cell r="O13" t="str">
            <v>C12</v>
          </cell>
        </row>
        <row r="14">
          <cell r="K14" t="str">
            <v>Semestral</v>
          </cell>
          <cell r="M14" t="str">
            <v>9.4 Control de acceso a sistemas y aplicaciones.</v>
          </cell>
          <cell r="N14" t="str">
            <v>Evitar el acceso no autorizado a sistemas y aplicaciones.</v>
          </cell>
          <cell r="O14" t="str">
            <v>C13</v>
          </cell>
        </row>
        <row r="15">
          <cell r="K15" t="str">
            <v>Anual</v>
          </cell>
          <cell r="M15" t="str">
            <v>10.1 Controles criptográficos.</v>
          </cell>
          <cell r="N15" t="str">
            <v>Asegurar el uso apropiado y eficaz de la criptografía para proteger la confidencialidad, autenticidad y/o la integridad de la información</v>
          </cell>
          <cell r="O15" t="str">
            <v>C14</v>
          </cell>
        </row>
        <row r="16">
          <cell r="K16" t="str">
            <v>Bienal</v>
          </cell>
          <cell r="M16" t="str">
            <v>11.1 Áreas seguras.</v>
          </cell>
          <cell r="N16" t="str">
            <v>Prevenir el acceso físico no autorizado, el daño e interferencia a la información y a las instalaciones de procesamiento de información de la organización.</v>
          </cell>
          <cell r="O16" t="str">
            <v>C15</v>
          </cell>
        </row>
        <row r="17">
          <cell r="K17" t="str">
            <v>Permanente</v>
          </cell>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refreshError="1"/>
      <sheetData sheetId="4" refreshError="1"/>
      <sheetData sheetId="5" refreshError="1"/>
      <sheetData sheetId="6">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refreshError="1"/>
      <sheetData sheetId="1"/>
      <sheetData sheetId="2">
        <row r="2">
          <cell r="E2" t="str">
            <v>Económico</v>
          </cell>
          <cell r="K2" t="str">
            <v>Cada_Hora</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K3" t="str">
            <v>Dos_veces_al_día</v>
          </cell>
          <cell r="M3" t="str">
            <v>6.1 Organización interna.</v>
          </cell>
          <cell r="N3" t="str">
            <v>Establecer un marco de referencia de gestión para iniciar y controlar la implementación y operación de la seguridad de la información dentro de la organización.</v>
          </cell>
          <cell r="O3" t="str">
            <v>C2</v>
          </cell>
        </row>
        <row r="4">
          <cell r="E4" t="str">
            <v>Económico y Reputacional</v>
          </cell>
          <cell r="K4" t="str">
            <v>Diaria</v>
          </cell>
          <cell r="M4" t="str">
            <v>6.2 Dispositivos para movilidad y teletrabajo.</v>
          </cell>
          <cell r="N4" t="str">
            <v>Garantizar la seguridad del teletrabajo y el uso de dispositivos móviles</v>
          </cell>
          <cell r="O4" t="str">
            <v>C3</v>
          </cell>
        </row>
        <row r="5">
          <cell r="K5" t="str">
            <v>Cada_dos_días</v>
          </cell>
          <cell r="M5" t="str">
            <v>7.1 Antes de la contratación.</v>
          </cell>
          <cell r="N5" t="str">
            <v>Asegurar que los empleados y contratistas comprenden sus responsabilidades y son idóneos en los roles para los que se consideran.</v>
          </cell>
          <cell r="O5" t="str">
            <v>C4</v>
          </cell>
        </row>
        <row r="6">
          <cell r="K6" t="str">
            <v>Cada_tres_días</v>
          </cell>
          <cell r="M6" t="str">
            <v>7.2 Durante la contratación.</v>
          </cell>
          <cell r="N6" t="str">
            <v>Asegurarse de que los empleados y contratistas tomen conciencia de sus responsabilidades de seguridad de la información y las cumplan.</v>
          </cell>
          <cell r="O6" t="str">
            <v>C5</v>
          </cell>
        </row>
        <row r="7">
          <cell r="K7" t="str">
            <v>Cada_cuatro_días</v>
          </cell>
          <cell r="M7" t="str">
            <v>7.3 Cese o cambio de puesto de trabajo.</v>
          </cell>
          <cell r="N7" t="str">
            <v>Proteger los intereses de la organización como parte del proceso de cambio o terminación de empleo</v>
          </cell>
          <cell r="O7" t="str">
            <v>C6</v>
          </cell>
        </row>
        <row r="8">
          <cell r="K8" t="str">
            <v>Semanal</v>
          </cell>
          <cell r="M8" t="str">
            <v>8.1 Responsabilidad sobre los activos.</v>
          </cell>
          <cell r="N8" t="str">
            <v>Identificar los activos organizacionales y definir las responsabilidades de protección adecuadas.</v>
          </cell>
          <cell r="O8" t="str">
            <v>C7</v>
          </cell>
        </row>
        <row r="9">
          <cell r="K9" t="str">
            <v>Quincenal</v>
          </cell>
          <cell r="M9" t="str">
            <v>8.2 Clasificación de la información.</v>
          </cell>
          <cell r="N9" t="str">
            <v>Asegurar que la información recibe un nivel apropiado de protección, de acuerdo con su importancia para la organización.</v>
          </cell>
          <cell r="O9" t="str">
            <v>C8</v>
          </cell>
        </row>
        <row r="10">
          <cell r="K10" t="str">
            <v>Mensual</v>
          </cell>
          <cell r="M10" t="str">
            <v>8.3 Manejo de los soportes de almacenamiento.</v>
          </cell>
          <cell r="N10" t="str">
            <v>Evitar la divulgación, la modificación, el retiro o la destrucción no autorizados de información almacenada en los medios</v>
          </cell>
          <cell r="O10" t="str">
            <v>C9</v>
          </cell>
        </row>
        <row r="11">
          <cell r="K11" t="str">
            <v>Bimestral</v>
          </cell>
          <cell r="M11" t="str">
            <v>9.1 Requisitos de negocio para el control de accesos.</v>
          </cell>
          <cell r="N11" t="str">
            <v>Limitar el acceso a información y a instalaciones de procesamiento de información.</v>
          </cell>
          <cell r="O11" t="str">
            <v>C10</v>
          </cell>
        </row>
        <row r="12">
          <cell r="K12" t="str">
            <v>Trimestral</v>
          </cell>
          <cell r="M12" t="str">
            <v>9.2 Gestión de acceso de usuario.</v>
          </cell>
          <cell r="N12" t="str">
            <v>Asegurar el acceso de los usuarios autorizados y evitar el acceso no autorizado a sistemas y servicios.</v>
          </cell>
          <cell r="O12" t="str">
            <v>C11</v>
          </cell>
        </row>
        <row r="13">
          <cell r="K13" t="str">
            <v>Cuatrimestral</v>
          </cell>
          <cell r="M13" t="str">
            <v>9.3 Responsabilidades del usuario.</v>
          </cell>
          <cell r="N13" t="str">
            <v>Hacer que los usuarios rindan cuentas por la salvaguarda de su información de autenticación.</v>
          </cell>
          <cell r="O13" t="str">
            <v>C12</v>
          </cell>
        </row>
        <row r="14">
          <cell r="K14" t="str">
            <v>Semestral</v>
          </cell>
          <cell r="M14" t="str">
            <v>9.4 Control de acceso a sistemas y aplicaciones.</v>
          </cell>
          <cell r="N14" t="str">
            <v>Evitar el acceso no autorizado a sistemas y aplicaciones.</v>
          </cell>
          <cell r="O14" t="str">
            <v>C13</v>
          </cell>
        </row>
        <row r="15">
          <cell r="K15" t="str">
            <v>Anual</v>
          </cell>
          <cell r="M15" t="str">
            <v>10.1 Controles criptográficos.</v>
          </cell>
          <cell r="N15" t="str">
            <v>Asegurar el uso apropiado y eficaz de la criptografía para proteger la confidencialidad, autenticidad y/o la integridad de la información</v>
          </cell>
          <cell r="O15" t="str">
            <v>C14</v>
          </cell>
        </row>
        <row r="16">
          <cell r="K16" t="str">
            <v>Bienal</v>
          </cell>
          <cell r="M16" t="str">
            <v>11.1 Áreas seguras.</v>
          </cell>
          <cell r="N16" t="str">
            <v>Prevenir el acceso físico no autorizado, el daño e interferencia a la información y a las instalaciones de procesamiento de información de la organización.</v>
          </cell>
          <cell r="O16" t="str">
            <v>C15</v>
          </cell>
        </row>
        <row r="17">
          <cell r="K17" t="str">
            <v>Permanente</v>
          </cell>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refreshError="1"/>
      <sheetData sheetId="4" refreshError="1"/>
      <sheetData sheetId="5" refreshError="1"/>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refreshError="1"/>
      <sheetData sheetId="1" refreshError="1"/>
      <sheetData sheetId="2" refreshError="1">
        <row r="2">
          <cell r="E2" t="str">
            <v>Económico</v>
          </cell>
          <cell r="K2" t="str">
            <v>Cada_Hora</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K3" t="str">
            <v>Dos_veces_al_día</v>
          </cell>
          <cell r="M3" t="str">
            <v>6.1 Organización interna.</v>
          </cell>
          <cell r="N3" t="str">
            <v>Establecer un marco de referencia de gestión para iniciar y controlar la implementación y operación de la seguridad de la información dentro de la organización.</v>
          </cell>
          <cell r="O3" t="str">
            <v>C2</v>
          </cell>
        </row>
        <row r="4">
          <cell r="K4" t="str">
            <v>Diaria</v>
          </cell>
          <cell r="M4" t="str">
            <v>6.2 Dispositivos para movilidad y teletrabajo.</v>
          </cell>
          <cell r="N4" t="str">
            <v>Garantizar la seguridad del teletrabajo y el uso de dispositivos móviles</v>
          </cell>
          <cell r="O4" t="str">
            <v>C3</v>
          </cell>
        </row>
        <row r="5">
          <cell r="K5" t="str">
            <v>Cada_dos_días</v>
          </cell>
          <cell r="M5" t="str">
            <v>7.1 Antes de la contratación.</v>
          </cell>
          <cell r="N5" t="str">
            <v>Asegurar que los empleados y contratistas comprenden sus responsabilidades y son idóneos en los roles para los que se consideran.</v>
          </cell>
          <cell r="O5" t="str">
            <v>C4</v>
          </cell>
        </row>
        <row r="6">
          <cell r="K6" t="str">
            <v>Cada_tres_días</v>
          </cell>
          <cell r="M6" t="str">
            <v>7.2 Durante la contratación.</v>
          </cell>
          <cell r="N6" t="str">
            <v>Asegurarse de que los empleados y contratistas tomen conciencia de sus responsabilidades de seguridad de la información y las cumplan.</v>
          </cell>
          <cell r="O6" t="str">
            <v>C5</v>
          </cell>
        </row>
        <row r="7">
          <cell r="K7" t="str">
            <v>Cada_cuatro_días</v>
          </cell>
          <cell r="M7" t="str">
            <v>7.3 Cese o cambio de puesto de trabajo.</v>
          </cell>
          <cell r="N7" t="str">
            <v>Proteger los intereses de la organización como parte del proceso de cambio o terminación de empleo</v>
          </cell>
          <cell r="O7" t="str">
            <v>C6</v>
          </cell>
        </row>
        <row r="8">
          <cell r="K8" t="str">
            <v>Semanal</v>
          </cell>
          <cell r="M8" t="str">
            <v>8.1 Responsabilidad sobre los activos.</v>
          </cell>
          <cell r="N8" t="str">
            <v>Identificar los activos organizacionales y definir las responsabilidades de protección adecuadas.</v>
          </cell>
          <cell r="O8" t="str">
            <v>C7</v>
          </cell>
        </row>
        <row r="9">
          <cell r="K9" t="str">
            <v>Quincenal</v>
          </cell>
          <cell r="M9" t="str">
            <v>8.2 Clasificación de la información.</v>
          </cell>
          <cell r="N9" t="str">
            <v>Asegurar que la información recibe un nivel apropiado de protección, de acuerdo con su importancia para la organización.</v>
          </cell>
          <cell r="O9" t="str">
            <v>C8</v>
          </cell>
        </row>
        <row r="10">
          <cell r="K10" t="str">
            <v>Mensual</v>
          </cell>
          <cell r="M10" t="str">
            <v>8.3 Manejo de los soportes de almacenamiento.</v>
          </cell>
          <cell r="N10" t="str">
            <v>Evitar la divulgación, la modificación, el retiro o la destrucción no autorizados de información almacenada en los medios</v>
          </cell>
          <cell r="O10" t="str">
            <v>C9</v>
          </cell>
        </row>
        <row r="11">
          <cell r="K11" t="str">
            <v>Bimestral</v>
          </cell>
          <cell r="M11" t="str">
            <v>9.1 Requisitos de negocio para el control de accesos.</v>
          </cell>
          <cell r="N11" t="str">
            <v>Limitar el acceso a información y a instalaciones de procesamiento de información.</v>
          </cell>
          <cell r="O11" t="str">
            <v>C10</v>
          </cell>
        </row>
        <row r="12">
          <cell r="K12" t="str">
            <v>Trimestral</v>
          </cell>
          <cell r="M12" t="str">
            <v>9.2 Gestión de acceso de usuario.</v>
          </cell>
          <cell r="N12" t="str">
            <v>Asegurar el acceso de los usuarios autorizados y evitar el acceso no autorizado a sistemas y servicios.</v>
          </cell>
          <cell r="O12" t="str">
            <v>C11</v>
          </cell>
        </row>
        <row r="13">
          <cell r="K13" t="str">
            <v>Cuatrimestral</v>
          </cell>
          <cell r="M13" t="str">
            <v>9.3 Responsabilidades del usuario.</v>
          </cell>
          <cell r="N13" t="str">
            <v>Hacer que los usuarios rindan cuentas por la salvaguarda de su información de autenticación.</v>
          </cell>
          <cell r="O13" t="str">
            <v>C12</v>
          </cell>
        </row>
        <row r="14">
          <cell r="K14" t="str">
            <v>Semestral</v>
          </cell>
          <cell r="M14" t="str">
            <v>9.4 Control de acceso a sistemas y aplicaciones.</v>
          </cell>
          <cell r="N14" t="str">
            <v>Evitar el acceso no autorizado a sistemas y aplicaciones.</v>
          </cell>
          <cell r="O14" t="str">
            <v>C13</v>
          </cell>
        </row>
        <row r="15">
          <cell r="K15" t="str">
            <v>Anual</v>
          </cell>
          <cell r="M15" t="str">
            <v>10.1 Controles criptográficos.</v>
          </cell>
          <cell r="N15" t="str">
            <v>Asegurar el uso apropiado y eficaz de la criptografía para proteger la confidencialidad, autenticidad y/o la integridad de la información</v>
          </cell>
          <cell r="O15" t="str">
            <v>C14</v>
          </cell>
        </row>
        <row r="16">
          <cell r="K16" t="str">
            <v>Bienal</v>
          </cell>
          <cell r="M16" t="str">
            <v>11.1 Áreas seguras.</v>
          </cell>
          <cell r="N16" t="str">
            <v>Prevenir el acceso físico no autorizado, el daño e interferencia a la información y a las instalaciones de procesamiento de información de la organización.</v>
          </cell>
          <cell r="O16" t="str">
            <v>C15</v>
          </cell>
        </row>
        <row r="17">
          <cell r="K17" t="str">
            <v>Permanente</v>
          </cell>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refreshError="1"/>
      <sheetData sheetId="4" refreshError="1"/>
      <sheetData sheetId="5" refreshError="1"/>
      <sheetData sheetId="6" refreshError="1">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70DDDF-22C1-4DBC-B591-1390380B4D93}" name="Tabla2" displayName="Tabla2" ref="H1:P1048576" totalsRowShown="0">
  <autoFilter ref="H1:P1048576" xr:uid="{7770DDDF-22C1-4DBC-B591-1390380B4D93}"/>
  <tableColumns count="9">
    <tableColumn id="1" xr3:uid="{25684B83-90E5-474F-ADE9-6F4A1ED098FB}" name="Tipo de Riesgo"/>
    <tableColumn id="2" xr3:uid="{2AE64B3D-8D6A-48F8-A1FE-AA2014238D34}" name="Activos de información"/>
    <tableColumn id="3" xr3:uid="{9E9515D4-A2F8-441B-AFBD-A2D2BF784AA1}" name="Interrupción"/>
    <tableColumn id="4" xr3:uid="{EDADA124-3B2B-4F74-A57D-8BFB7B045AE9}" name="Frecuencia de ejecución de la actividad"/>
    <tableColumn id="5" xr3:uid="{4336B0D8-1824-4FCC-8D30-D18F70B8619A}" name="Criterio para probabilidad"/>
    <tableColumn id="6" xr3:uid="{8AB1769A-A6C6-40AF-9917-B3C5D5647775}" name="Nombre "/>
    <tableColumn id="7" xr3:uid="{ACCAFD86-5B8C-4969-92E5-1FD1CFDC8B81}" name="Objetivo de Control ISO 27001"/>
    <tableColumn id="9" xr3:uid="{31B27B52-8973-4213-A3CD-CB2045BBD090}" name="#" dataDxfId="0"/>
    <tableColumn id="8" xr3:uid="{C6E17333-88EA-434D-8F78-5B279BB0D980}" name="Columna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CD990"/>
  <sheetViews>
    <sheetView tabSelected="1" zoomScaleNormal="100" workbookViewId="0">
      <pane xSplit="2" ySplit="5" topLeftCell="C6" activePane="bottomRight" state="frozen"/>
      <selection pane="topRight" activeCell="C1" sqref="C1"/>
      <selection pane="bottomLeft" activeCell="A6" sqref="A6"/>
      <selection pane="bottomRight" activeCell="A6" sqref="A6:A9"/>
    </sheetView>
  </sheetViews>
  <sheetFormatPr baseColWidth="10" defaultColWidth="12.625" defaultRowHeight="15" customHeight="1" x14ac:dyDescent="0.2"/>
  <cols>
    <col min="1" max="1" width="3.5" customWidth="1"/>
    <col min="2" max="2" width="16.875" customWidth="1"/>
    <col min="3" max="3" width="12.375" customWidth="1"/>
    <col min="4" max="4" width="11.5" customWidth="1"/>
    <col min="5" max="5" width="18.125" hidden="1" customWidth="1"/>
    <col min="6" max="6" width="34.625" customWidth="1"/>
    <col min="7" max="7" width="43.625" customWidth="1"/>
    <col min="8" max="8" width="49.375" customWidth="1"/>
    <col min="9" max="9" width="16.625" customWidth="1"/>
    <col min="10" max="11" width="15.625" customWidth="1"/>
    <col min="12" max="12" width="19.125" customWidth="1"/>
    <col min="13" max="13" width="5.5" customWidth="1"/>
    <col min="14" max="14" width="12.5" customWidth="1"/>
    <col min="15" max="15" width="26.625" hidden="1" customWidth="1"/>
    <col min="16" max="16" width="10.125" customWidth="1"/>
    <col min="17" max="34" width="10.125" hidden="1" customWidth="1"/>
    <col min="35" max="35" width="15.375" customWidth="1"/>
    <col min="36" max="36" width="5.5" customWidth="1"/>
    <col min="37" max="37" width="14" customWidth="1"/>
    <col min="38" max="38" width="5.125" customWidth="1"/>
    <col min="39" max="39" width="17.125" hidden="1" customWidth="1"/>
    <col min="40" max="40" width="9.125" hidden="1" customWidth="1"/>
    <col min="41" max="41" width="22.375" hidden="1" customWidth="1"/>
    <col min="42" max="42" width="37.375" customWidth="1"/>
    <col min="43" max="43" width="13.125" customWidth="1"/>
    <col min="44" max="44" width="6" customWidth="1"/>
    <col min="45" max="45" width="4.375" customWidth="1"/>
    <col min="46" max="46" width="4.875" customWidth="1"/>
    <col min="47" max="47" width="6.125" customWidth="1"/>
    <col min="48" max="48" width="5.875" customWidth="1"/>
    <col min="49" max="49" width="6.625" customWidth="1"/>
    <col min="50" max="50" width="9.625" customWidth="1"/>
    <col min="51" max="51" width="7.625" customWidth="1"/>
    <col min="52" max="52" width="9.125" customWidth="1"/>
    <col min="53" max="53" width="8.125" customWidth="1"/>
    <col min="54" max="54" width="8" customWidth="1"/>
    <col min="55" max="55" width="7.375" customWidth="1"/>
    <col min="56" max="56" width="6.375" customWidth="1"/>
    <col min="57" max="57" width="20.125" customWidth="1"/>
    <col min="58" max="58" width="16.5" customWidth="1"/>
    <col min="59" max="59" width="14.625" customWidth="1"/>
    <col min="60" max="60" width="13" customWidth="1"/>
    <col min="61" max="61" width="16.125" customWidth="1"/>
    <col min="62" max="62" width="18.375" customWidth="1"/>
    <col min="63" max="82" width="10" customWidth="1"/>
  </cols>
  <sheetData>
    <row r="1" spans="1:82" ht="32.1" customHeight="1" x14ac:dyDescent="0.3">
      <c r="A1" s="180" t="s">
        <v>397</v>
      </c>
      <c r="B1" s="181"/>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3"/>
      <c r="BK1" s="2"/>
      <c r="BL1" s="2"/>
      <c r="BM1" s="2"/>
      <c r="BN1" s="2"/>
      <c r="BO1" s="2"/>
      <c r="BP1" s="2"/>
      <c r="BQ1" s="2"/>
      <c r="BR1" s="2"/>
      <c r="BS1" s="2"/>
      <c r="BT1" s="2"/>
      <c r="BU1" s="2"/>
      <c r="BV1" s="2"/>
      <c r="BW1" s="2"/>
      <c r="BX1" s="2"/>
      <c r="BY1" s="2"/>
      <c r="BZ1" s="2"/>
      <c r="CA1" s="2"/>
      <c r="CB1" s="2"/>
      <c r="CC1" s="2"/>
      <c r="CD1" s="2"/>
    </row>
    <row r="2" spans="1:82" ht="24" customHeight="1" x14ac:dyDescent="0.3">
      <c r="A2" s="184"/>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6"/>
      <c r="BK2" s="2"/>
      <c r="BL2" s="2"/>
      <c r="BM2" s="2"/>
      <c r="BN2" s="2"/>
      <c r="BO2" s="2"/>
      <c r="BP2" s="2"/>
      <c r="BQ2" s="2"/>
      <c r="BR2" s="2"/>
      <c r="BS2" s="2"/>
      <c r="BT2" s="2"/>
      <c r="BU2" s="2"/>
      <c r="BV2" s="2"/>
      <c r="BW2" s="2"/>
      <c r="BX2" s="2"/>
      <c r="BY2" s="2"/>
      <c r="BZ2" s="2"/>
      <c r="CA2" s="2"/>
      <c r="CB2" s="2"/>
      <c r="CC2" s="2"/>
      <c r="CD2" s="2"/>
    </row>
    <row r="3" spans="1:82" ht="20.100000000000001" customHeight="1" x14ac:dyDescent="0.35">
      <c r="A3" s="187" t="s">
        <v>8</v>
      </c>
      <c r="B3" s="188"/>
      <c r="C3" s="189"/>
      <c r="D3" s="189"/>
      <c r="E3" s="189"/>
      <c r="F3" s="189"/>
      <c r="G3" s="189"/>
      <c r="H3" s="189"/>
      <c r="I3" s="189"/>
      <c r="J3" s="189"/>
      <c r="K3" s="190"/>
      <c r="L3" s="191" t="s">
        <v>9</v>
      </c>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3"/>
      <c r="AL3" s="187" t="s">
        <v>10</v>
      </c>
      <c r="AM3" s="188"/>
      <c r="AN3" s="188"/>
      <c r="AO3" s="188"/>
      <c r="AP3" s="189"/>
      <c r="AQ3" s="189"/>
      <c r="AR3" s="189"/>
      <c r="AS3" s="189"/>
      <c r="AT3" s="189"/>
      <c r="AU3" s="189"/>
      <c r="AV3" s="189"/>
      <c r="AW3" s="190"/>
      <c r="AX3" s="187" t="s">
        <v>11</v>
      </c>
      <c r="AY3" s="189"/>
      <c r="AZ3" s="189"/>
      <c r="BA3" s="189"/>
      <c r="BB3" s="189"/>
      <c r="BC3" s="189"/>
      <c r="BD3" s="190"/>
      <c r="BE3" s="187" t="s">
        <v>12</v>
      </c>
      <c r="BF3" s="189"/>
      <c r="BG3" s="189"/>
      <c r="BH3" s="189"/>
      <c r="BI3" s="189"/>
      <c r="BJ3" s="190"/>
      <c r="BK3" s="2"/>
      <c r="BL3" s="2"/>
      <c r="BM3" s="2"/>
      <c r="BN3" s="2"/>
      <c r="BO3" s="2"/>
      <c r="BP3" s="2"/>
      <c r="BQ3" s="2"/>
      <c r="BR3" s="2"/>
      <c r="BS3" s="2"/>
      <c r="BT3" s="2"/>
      <c r="BU3" s="2"/>
      <c r="BV3" s="2"/>
      <c r="BW3" s="2"/>
      <c r="BX3" s="2"/>
      <c r="BY3" s="2"/>
      <c r="BZ3" s="2"/>
      <c r="CA3" s="2"/>
      <c r="CB3" s="2"/>
      <c r="CC3" s="2"/>
      <c r="CD3" s="2"/>
    </row>
    <row r="4" spans="1:82" ht="16.5" customHeight="1" x14ac:dyDescent="0.3">
      <c r="A4" s="194" t="s">
        <v>13</v>
      </c>
      <c r="B4" s="194" t="s">
        <v>339</v>
      </c>
      <c r="C4" s="178" t="s">
        <v>0</v>
      </c>
      <c r="D4" s="168" t="s">
        <v>154</v>
      </c>
      <c r="E4" s="173" t="s">
        <v>155</v>
      </c>
      <c r="F4" s="168" t="s">
        <v>333</v>
      </c>
      <c r="G4" s="168" t="s">
        <v>334</v>
      </c>
      <c r="H4" s="169" t="s">
        <v>1</v>
      </c>
      <c r="I4" s="170" t="s">
        <v>2</v>
      </c>
      <c r="J4" s="168" t="s">
        <v>170</v>
      </c>
      <c r="K4" s="168" t="s">
        <v>335</v>
      </c>
      <c r="L4" s="168" t="s">
        <v>14</v>
      </c>
      <c r="M4" s="171" t="s">
        <v>15</v>
      </c>
      <c r="N4" s="170" t="s">
        <v>203</v>
      </c>
      <c r="O4" s="170" t="s">
        <v>16</v>
      </c>
      <c r="P4" s="175" t="s">
        <v>332</v>
      </c>
      <c r="Q4" s="176"/>
      <c r="R4" s="176"/>
      <c r="S4" s="176"/>
      <c r="T4" s="176"/>
      <c r="U4" s="176"/>
      <c r="V4" s="176"/>
      <c r="W4" s="176"/>
      <c r="X4" s="176"/>
      <c r="Y4" s="176"/>
      <c r="Z4" s="176"/>
      <c r="AA4" s="176"/>
      <c r="AB4" s="176"/>
      <c r="AC4" s="176"/>
      <c r="AD4" s="176"/>
      <c r="AE4" s="176"/>
      <c r="AF4" s="176"/>
      <c r="AG4" s="176"/>
      <c r="AH4" s="177"/>
      <c r="AI4" s="200" t="s">
        <v>17</v>
      </c>
      <c r="AJ4" s="171" t="s">
        <v>15</v>
      </c>
      <c r="AK4" s="168" t="s">
        <v>3</v>
      </c>
      <c r="AL4" s="172" t="s">
        <v>18</v>
      </c>
      <c r="AM4" s="197" t="s">
        <v>200</v>
      </c>
      <c r="AN4" s="198"/>
      <c r="AO4" s="199"/>
      <c r="AP4" s="170" t="s">
        <v>4</v>
      </c>
      <c r="AQ4" s="170" t="s">
        <v>5</v>
      </c>
      <c r="AR4" s="195" t="s">
        <v>19</v>
      </c>
      <c r="AS4" s="189"/>
      <c r="AT4" s="189"/>
      <c r="AU4" s="189"/>
      <c r="AV4" s="189"/>
      <c r="AW4" s="190"/>
      <c r="AX4" s="172" t="s">
        <v>20</v>
      </c>
      <c r="AY4" s="172" t="s">
        <v>21</v>
      </c>
      <c r="AZ4" s="172" t="s">
        <v>15</v>
      </c>
      <c r="BA4" s="172" t="s">
        <v>22</v>
      </c>
      <c r="BB4" s="172" t="s">
        <v>15</v>
      </c>
      <c r="BC4" s="172" t="s">
        <v>23</v>
      </c>
      <c r="BD4" s="172" t="s">
        <v>6</v>
      </c>
      <c r="BE4" s="170" t="s">
        <v>12</v>
      </c>
      <c r="BF4" s="170" t="s">
        <v>24</v>
      </c>
      <c r="BG4" s="170" t="s">
        <v>25</v>
      </c>
      <c r="BH4" s="170" t="s">
        <v>26</v>
      </c>
      <c r="BI4" s="170" t="s">
        <v>27</v>
      </c>
      <c r="BJ4" s="170" t="s">
        <v>7</v>
      </c>
      <c r="BK4" s="2"/>
      <c r="BL4" s="2"/>
      <c r="BM4" s="2"/>
      <c r="BN4" s="2"/>
      <c r="BO4" s="2"/>
      <c r="BP4" s="2"/>
      <c r="BQ4" s="2"/>
      <c r="BR4" s="2"/>
      <c r="BS4" s="2"/>
      <c r="BT4" s="2"/>
      <c r="BU4" s="2"/>
      <c r="BV4" s="2"/>
      <c r="BW4" s="2"/>
      <c r="BX4" s="2"/>
      <c r="BY4" s="2"/>
      <c r="BZ4" s="2"/>
      <c r="CA4" s="2"/>
      <c r="CB4" s="2"/>
      <c r="CC4" s="2"/>
      <c r="CD4" s="2"/>
    </row>
    <row r="5" spans="1:82" ht="59.45" customHeight="1" x14ac:dyDescent="0.2">
      <c r="A5" s="158"/>
      <c r="B5" s="196"/>
      <c r="C5" s="158"/>
      <c r="D5" s="158"/>
      <c r="E5" s="174"/>
      <c r="F5" s="179"/>
      <c r="G5" s="158"/>
      <c r="H5" s="158"/>
      <c r="I5" s="158"/>
      <c r="J5" s="158"/>
      <c r="K5" s="158"/>
      <c r="L5" s="158"/>
      <c r="M5" s="149"/>
      <c r="N5" s="158"/>
      <c r="O5" s="158"/>
      <c r="P5" s="98" t="s">
        <v>204</v>
      </c>
      <c r="Q5" s="98" t="s">
        <v>205</v>
      </c>
      <c r="R5" s="98" t="s">
        <v>206</v>
      </c>
      <c r="S5" s="98" t="s">
        <v>207</v>
      </c>
      <c r="T5" s="98" t="s">
        <v>209</v>
      </c>
      <c r="U5" s="98" t="s">
        <v>208</v>
      </c>
      <c r="V5" s="98" t="s">
        <v>210</v>
      </c>
      <c r="W5" s="98" t="s">
        <v>211</v>
      </c>
      <c r="X5" s="98" t="s">
        <v>212</v>
      </c>
      <c r="Y5" s="98" t="s">
        <v>213</v>
      </c>
      <c r="Z5" s="98" t="s">
        <v>214</v>
      </c>
      <c r="AA5" s="98" t="s">
        <v>215</v>
      </c>
      <c r="AB5" s="98" t="s">
        <v>216</v>
      </c>
      <c r="AC5" s="98" t="s">
        <v>217</v>
      </c>
      <c r="AD5" s="98" t="s">
        <v>218</v>
      </c>
      <c r="AE5" s="98" t="s">
        <v>219</v>
      </c>
      <c r="AF5" s="98" t="s">
        <v>220</v>
      </c>
      <c r="AG5" s="98" t="s">
        <v>221</v>
      </c>
      <c r="AH5" s="98" t="s">
        <v>222</v>
      </c>
      <c r="AI5" s="149"/>
      <c r="AJ5" s="149"/>
      <c r="AK5" s="158"/>
      <c r="AL5" s="158"/>
      <c r="AM5" s="99" t="s">
        <v>330</v>
      </c>
      <c r="AN5" s="100" t="s">
        <v>331</v>
      </c>
      <c r="AO5" s="99" t="s">
        <v>329</v>
      </c>
      <c r="AP5" s="158"/>
      <c r="AQ5" s="158"/>
      <c r="AR5" s="101" t="s">
        <v>28</v>
      </c>
      <c r="AS5" s="101" t="s">
        <v>29</v>
      </c>
      <c r="AT5" s="101" t="s">
        <v>30</v>
      </c>
      <c r="AU5" s="101" t="s">
        <v>31</v>
      </c>
      <c r="AV5" s="101" t="s">
        <v>32</v>
      </c>
      <c r="AW5" s="101" t="s">
        <v>33</v>
      </c>
      <c r="AX5" s="158"/>
      <c r="AY5" s="158"/>
      <c r="AZ5" s="158"/>
      <c r="BA5" s="158"/>
      <c r="BB5" s="158"/>
      <c r="BC5" s="158"/>
      <c r="BD5" s="158"/>
      <c r="BE5" s="158"/>
      <c r="BF5" s="158"/>
      <c r="BG5" s="158"/>
      <c r="BH5" s="158"/>
      <c r="BI5" s="158"/>
      <c r="BJ5" s="158"/>
      <c r="BK5" s="3"/>
      <c r="BL5" s="3"/>
      <c r="BM5" s="3"/>
      <c r="BN5" s="3"/>
      <c r="BO5" s="3"/>
      <c r="BP5" s="3"/>
      <c r="BQ5" s="3"/>
      <c r="BR5" s="3"/>
      <c r="BS5" s="3"/>
      <c r="BT5" s="3"/>
      <c r="BU5" s="3"/>
      <c r="BV5" s="3"/>
      <c r="BW5" s="3"/>
      <c r="BX5" s="3"/>
      <c r="BY5" s="3"/>
      <c r="BZ5" s="3"/>
      <c r="CA5" s="3"/>
      <c r="CB5" s="3"/>
      <c r="CC5" s="3"/>
      <c r="CD5" s="3"/>
    </row>
    <row r="6" spans="1:82" ht="87.75" customHeight="1" x14ac:dyDescent="0.3">
      <c r="A6" s="201">
        <v>1</v>
      </c>
      <c r="B6" s="141" t="s">
        <v>340</v>
      </c>
      <c r="C6" s="141" t="s">
        <v>138</v>
      </c>
      <c r="D6" s="141" t="s">
        <v>401</v>
      </c>
      <c r="E6" s="141"/>
      <c r="F6" s="142" t="s">
        <v>420</v>
      </c>
      <c r="G6" s="142" t="s">
        <v>341</v>
      </c>
      <c r="H6" s="141" t="s">
        <v>421</v>
      </c>
      <c r="I6" s="141" t="s">
        <v>147</v>
      </c>
      <c r="J6" s="138" t="s">
        <v>173</v>
      </c>
      <c r="K6" s="138" t="s">
        <v>190</v>
      </c>
      <c r="L6" s="137" t="s">
        <v>55</v>
      </c>
      <c r="M6" s="136">
        <v>0.4</v>
      </c>
      <c r="N6" s="136" t="s">
        <v>65</v>
      </c>
      <c r="O6" s="136" t="s">
        <v>346</v>
      </c>
      <c r="P6" s="136" t="s">
        <v>172</v>
      </c>
      <c r="Q6" s="136" t="s">
        <v>172</v>
      </c>
      <c r="R6" s="136" t="s">
        <v>173</v>
      </c>
      <c r="S6" s="136" t="s">
        <v>173</v>
      </c>
      <c r="T6" s="136" t="s">
        <v>172</v>
      </c>
      <c r="U6" s="136" t="s">
        <v>343</v>
      </c>
      <c r="V6" s="136" t="s">
        <v>172</v>
      </c>
      <c r="W6" s="136" t="s">
        <v>173</v>
      </c>
      <c r="X6" s="136" t="s">
        <v>173</v>
      </c>
      <c r="Y6" s="136" t="s">
        <v>172</v>
      </c>
      <c r="Z6" s="136" t="s">
        <v>172</v>
      </c>
      <c r="AA6" s="136" t="s">
        <v>172</v>
      </c>
      <c r="AB6" s="136" t="s">
        <v>172</v>
      </c>
      <c r="AC6" s="136" t="s">
        <v>172</v>
      </c>
      <c r="AD6" s="136" t="s">
        <v>172</v>
      </c>
      <c r="AE6" s="136" t="s">
        <v>173</v>
      </c>
      <c r="AF6" s="136" t="s">
        <v>173</v>
      </c>
      <c r="AG6" s="136" t="s">
        <v>173</v>
      </c>
      <c r="AH6" s="136" t="s">
        <v>173</v>
      </c>
      <c r="AI6" s="137" t="s">
        <v>77</v>
      </c>
      <c r="AJ6" s="136">
        <v>0.8</v>
      </c>
      <c r="AK6" s="134" t="s">
        <v>39</v>
      </c>
      <c r="AL6" s="102">
        <v>1</v>
      </c>
      <c r="AM6" s="102"/>
      <c r="AN6" s="102" t="e">
        <v>#N/A</v>
      </c>
      <c r="AO6" s="104" t="e">
        <v>#N/A</v>
      </c>
      <c r="AP6" s="105" t="s">
        <v>405</v>
      </c>
      <c r="AQ6" s="102" t="s">
        <v>35</v>
      </c>
      <c r="AR6" s="106" t="s">
        <v>108</v>
      </c>
      <c r="AS6" s="106" t="s">
        <v>116</v>
      </c>
      <c r="AT6" s="107" t="s">
        <v>347</v>
      </c>
      <c r="AU6" s="106" t="s">
        <v>119</v>
      </c>
      <c r="AV6" s="106" t="s">
        <v>124</v>
      </c>
      <c r="AW6" s="112" t="s">
        <v>344</v>
      </c>
      <c r="AX6" s="108">
        <v>0.24</v>
      </c>
      <c r="AY6" s="109" t="s">
        <v>55</v>
      </c>
      <c r="AZ6" s="107">
        <v>0.24</v>
      </c>
      <c r="BA6" s="109" t="s">
        <v>77</v>
      </c>
      <c r="BB6" s="107">
        <v>0.8</v>
      </c>
      <c r="BC6" s="110" t="s">
        <v>39</v>
      </c>
      <c r="BD6" s="106" t="s">
        <v>139</v>
      </c>
      <c r="BE6" s="103"/>
      <c r="BF6" s="102"/>
      <c r="BG6" s="111"/>
      <c r="BH6" s="111"/>
      <c r="BI6" s="103"/>
      <c r="BJ6" s="102"/>
      <c r="BK6" s="113"/>
      <c r="BL6" s="113"/>
      <c r="BM6" s="113"/>
      <c r="BN6" s="113"/>
      <c r="BO6" s="113"/>
      <c r="BP6" s="113"/>
      <c r="BQ6" s="113"/>
      <c r="BR6" s="113"/>
      <c r="BS6" s="113"/>
      <c r="BT6" s="113"/>
      <c r="BU6" s="113"/>
      <c r="BV6" s="113"/>
      <c r="BW6" s="113"/>
      <c r="BX6" s="113"/>
      <c r="BY6" s="113"/>
      <c r="BZ6" s="113"/>
      <c r="CA6" s="113"/>
      <c r="CB6" s="113"/>
      <c r="CC6" s="113"/>
      <c r="CD6" s="113"/>
    </row>
    <row r="7" spans="1:82" ht="78" customHeight="1" x14ac:dyDescent="0.3">
      <c r="A7" s="202"/>
      <c r="B7" s="135"/>
      <c r="C7" s="135"/>
      <c r="D7" s="135"/>
      <c r="E7" s="135"/>
      <c r="F7" s="142"/>
      <c r="G7" s="142"/>
      <c r="H7" s="135"/>
      <c r="I7" s="135"/>
      <c r="J7" s="135"/>
      <c r="K7" s="135"/>
      <c r="L7" s="135"/>
      <c r="M7" s="135"/>
      <c r="N7" s="135"/>
      <c r="O7" s="135"/>
      <c r="P7" s="136"/>
      <c r="Q7" s="136"/>
      <c r="R7" s="136"/>
      <c r="S7" s="136"/>
      <c r="T7" s="136"/>
      <c r="U7" s="136"/>
      <c r="V7" s="136"/>
      <c r="W7" s="136"/>
      <c r="X7" s="136"/>
      <c r="Y7" s="136"/>
      <c r="Z7" s="136"/>
      <c r="AA7" s="136"/>
      <c r="AB7" s="136"/>
      <c r="AC7" s="136"/>
      <c r="AD7" s="136"/>
      <c r="AE7" s="136"/>
      <c r="AF7" s="136"/>
      <c r="AG7" s="136"/>
      <c r="AH7" s="136"/>
      <c r="AI7" s="135"/>
      <c r="AJ7" s="135"/>
      <c r="AK7" s="135"/>
      <c r="AL7" s="102">
        <v>2</v>
      </c>
      <c r="AM7" s="102"/>
      <c r="AN7" s="102" t="e">
        <v>#N/A</v>
      </c>
      <c r="AO7" s="104" t="e">
        <v>#N/A</v>
      </c>
      <c r="AP7" s="114" t="s">
        <v>345</v>
      </c>
      <c r="AQ7" s="102" t="s">
        <v>35</v>
      </c>
      <c r="AR7" s="106" t="s">
        <v>108</v>
      </c>
      <c r="AS7" s="106" t="s">
        <v>116</v>
      </c>
      <c r="AT7" s="107" t="s">
        <v>347</v>
      </c>
      <c r="AU7" s="106" t="s">
        <v>119</v>
      </c>
      <c r="AV7" s="106" t="s">
        <v>124</v>
      </c>
      <c r="AW7" s="106" t="s">
        <v>128</v>
      </c>
      <c r="AX7" s="108">
        <v>0.14399999999999999</v>
      </c>
      <c r="AY7" s="109" t="s">
        <v>53</v>
      </c>
      <c r="AZ7" s="107">
        <v>0.14399999999999999</v>
      </c>
      <c r="BA7" s="109" t="s">
        <v>77</v>
      </c>
      <c r="BB7" s="107">
        <v>0.8</v>
      </c>
      <c r="BC7" s="110" t="s">
        <v>39</v>
      </c>
      <c r="BD7" s="106" t="s">
        <v>139</v>
      </c>
      <c r="BE7" s="103"/>
      <c r="BF7" s="102"/>
      <c r="BG7" s="111"/>
      <c r="BH7" s="111"/>
      <c r="BI7" s="103"/>
      <c r="BJ7" s="102"/>
      <c r="BK7" s="113"/>
      <c r="BL7" s="113"/>
      <c r="BM7" s="113"/>
      <c r="BN7" s="113"/>
      <c r="BO7" s="113"/>
      <c r="BP7" s="113"/>
      <c r="BQ7" s="113"/>
      <c r="BR7" s="113"/>
      <c r="BS7" s="113"/>
      <c r="BT7" s="113"/>
      <c r="BU7" s="113"/>
      <c r="BV7" s="113"/>
      <c r="BW7" s="113"/>
      <c r="BX7" s="113"/>
      <c r="BY7" s="113"/>
      <c r="BZ7" s="113"/>
      <c r="CA7" s="113"/>
      <c r="CB7" s="113"/>
      <c r="CC7" s="113"/>
      <c r="CD7" s="113"/>
    </row>
    <row r="8" spans="1:82" ht="95.25" customHeight="1" x14ac:dyDescent="0.3">
      <c r="A8" s="202"/>
      <c r="B8" s="135"/>
      <c r="C8" s="135"/>
      <c r="D8" s="135"/>
      <c r="E8" s="135"/>
      <c r="F8" s="142"/>
      <c r="G8" s="142"/>
      <c r="H8" s="135"/>
      <c r="I8" s="135"/>
      <c r="J8" s="135"/>
      <c r="K8" s="135"/>
      <c r="L8" s="135"/>
      <c r="M8" s="135"/>
      <c r="N8" s="135"/>
      <c r="O8" s="135"/>
      <c r="P8" s="136"/>
      <c r="Q8" s="136"/>
      <c r="R8" s="136"/>
      <c r="S8" s="136"/>
      <c r="T8" s="136"/>
      <c r="U8" s="136"/>
      <c r="V8" s="136"/>
      <c r="W8" s="136"/>
      <c r="X8" s="136"/>
      <c r="Y8" s="136"/>
      <c r="Z8" s="136"/>
      <c r="AA8" s="136"/>
      <c r="AB8" s="136"/>
      <c r="AC8" s="136"/>
      <c r="AD8" s="136"/>
      <c r="AE8" s="136"/>
      <c r="AF8" s="136"/>
      <c r="AG8" s="136"/>
      <c r="AH8" s="136"/>
      <c r="AI8" s="135"/>
      <c r="AJ8" s="135"/>
      <c r="AK8" s="135"/>
      <c r="AL8" s="102">
        <v>3</v>
      </c>
      <c r="AM8" s="102"/>
      <c r="AN8" s="102"/>
      <c r="AO8" s="104"/>
      <c r="AP8" s="114" t="s">
        <v>362</v>
      </c>
      <c r="AQ8" s="102" t="s">
        <v>35</v>
      </c>
      <c r="AR8" s="106" t="s">
        <v>110</v>
      </c>
      <c r="AS8" s="106" t="s">
        <v>116</v>
      </c>
      <c r="AT8" s="107" t="s">
        <v>359</v>
      </c>
      <c r="AU8" s="106" t="s">
        <v>119</v>
      </c>
      <c r="AV8" s="106" t="s">
        <v>124</v>
      </c>
      <c r="AW8" s="106" t="s">
        <v>128</v>
      </c>
      <c r="AX8" s="108">
        <v>0.1008</v>
      </c>
      <c r="AY8" s="109" t="s">
        <v>53</v>
      </c>
      <c r="AZ8" s="107">
        <v>0.1008</v>
      </c>
      <c r="BA8" s="109" t="s">
        <v>77</v>
      </c>
      <c r="BB8" s="107">
        <v>1</v>
      </c>
      <c r="BC8" s="110" t="s">
        <v>39</v>
      </c>
      <c r="BD8" s="106" t="s">
        <v>139</v>
      </c>
      <c r="BE8" s="103"/>
      <c r="BF8" s="102"/>
      <c r="BG8" s="111"/>
      <c r="BH8" s="111"/>
      <c r="BI8" s="103"/>
      <c r="BJ8" s="102"/>
      <c r="BK8" s="113"/>
      <c r="BL8" s="113"/>
      <c r="BM8" s="113"/>
      <c r="BN8" s="113"/>
      <c r="BO8" s="113"/>
      <c r="BP8" s="113"/>
      <c r="BQ8" s="113"/>
      <c r="BR8" s="113"/>
      <c r="BS8" s="113"/>
      <c r="BT8" s="113"/>
      <c r="BU8" s="113"/>
      <c r="BV8" s="113"/>
      <c r="BW8" s="113"/>
      <c r="BX8" s="113"/>
      <c r="BY8" s="113"/>
      <c r="BZ8" s="113"/>
      <c r="CA8" s="113"/>
      <c r="CB8" s="113"/>
      <c r="CC8" s="113"/>
      <c r="CD8" s="113"/>
    </row>
    <row r="9" spans="1:82" ht="92.1" customHeight="1" x14ac:dyDescent="0.3">
      <c r="A9" s="202"/>
      <c r="B9" s="135"/>
      <c r="C9" s="135"/>
      <c r="D9" s="135"/>
      <c r="E9" s="135"/>
      <c r="F9" s="142"/>
      <c r="G9" s="142"/>
      <c r="H9" s="135"/>
      <c r="I9" s="135"/>
      <c r="J9" s="135"/>
      <c r="K9" s="135"/>
      <c r="L9" s="135"/>
      <c r="M9" s="135"/>
      <c r="N9" s="135"/>
      <c r="O9" s="135"/>
      <c r="P9" s="136"/>
      <c r="Q9" s="136"/>
      <c r="R9" s="136"/>
      <c r="S9" s="136"/>
      <c r="T9" s="136"/>
      <c r="U9" s="136"/>
      <c r="V9" s="136"/>
      <c r="W9" s="136"/>
      <c r="X9" s="136"/>
      <c r="Y9" s="136"/>
      <c r="Z9" s="136"/>
      <c r="AA9" s="136"/>
      <c r="AB9" s="136"/>
      <c r="AC9" s="136"/>
      <c r="AD9" s="136"/>
      <c r="AE9" s="136"/>
      <c r="AF9" s="136"/>
      <c r="AG9" s="136"/>
      <c r="AH9" s="136"/>
      <c r="AI9" s="135"/>
      <c r="AJ9" s="135"/>
      <c r="AK9" s="135"/>
      <c r="AL9" s="102">
        <v>4</v>
      </c>
      <c r="AM9" s="102"/>
      <c r="AN9" s="102" t="e">
        <v>#N/A</v>
      </c>
      <c r="AO9" s="104" t="e">
        <v>#N/A</v>
      </c>
      <c r="AP9" s="105" t="s">
        <v>406</v>
      </c>
      <c r="AQ9" s="102" t="s">
        <v>0</v>
      </c>
      <c r="AR9" s="106" t="s">
        <v>112</v>
      </c>
      <c r="AS9" s="106" t="s">
        <v>116</v>
      </c>
      <c r="AT9" s="107" t="s">
        <v>348</v>
      </c>
      <c r="AU9" s="106" t="s">
        <v>119</v>
      </c>
      <c r="AV9" s="106" t="s">
        <v>124</v>
      </c>
      <c r="AW9" s="106" t="s">
        <v>128</v>
      </c>
      <c r="AX9" s="108">
        <v>0.1008</v>
      </c>
      <c r="AY9" s="109" t="s">
        <v>53</v>
      </c>
      <c r="AZ9" s="107">
        <v>0.1008</v>
      </c>
      <c r="BA9" s="109" t="s">
        <v>41</v>
      </c>
      <c r="BB9" s="107">
        <v>0.60000000000000009</v>
      </c>
      <c r="BC9" s="110" t="s">
        <v>41</v>
      </c>
      <c r="BD9" s="106" t="s">
        <v>137</v>
      </c>
      <c r="BE9" s="103"/>
      <c r="BF9" s="102"/>
      <c r="BG9" s="111"/>
      <c r="BH9" s="111"/>
      <c r="BI9" s="103"/>
      <c r="BJ9" s="102"/>
      <c r="BK9" s="113"/>
      <c r="BL9" s="113"/>
      <c r="BM9" s="113"/>
      <c r="BN9" s="113"/>
      <c r="BO9" s="113"/>
      <c r="BP9" s="113"/>
      <c r="BQ9" s="113"/>
      <c r="BR9" s="113"/>
      <c r="BS9" s="113"/>
      <c r="BT9" s="113"/>
      <c r="BU9" s="113"/>
      <c r="BV9" s="113"/>
      <c r="BW9" s="113"/>
      <c r="BX9" s="113"/>
      <c r="BY9" s="113"/>
      <c r="BZ9" s="113"/>
      <c r="CA9" s="113"/>
      <c r="CB9" s="113"/>
      <c r="CC9" s="113"/>
      <c r="CD9" s="113"/>
    </row>
    <row r="10" spans="1:82" s="131" customFormat="1" ht="78" customHeight="1" x14ac:dyDescent="0.2">
      <c r="A10" s="138">
        <v>2</v>
      </c>
      <c r="B10" s="141" t="s">
        <v>349</v>
      </c>
      <c r="C10" s="141" t="s">
        <v>138</v>
      </c>
      <c r="D10" s="141" t="s">
        <v>401</v>
      </c>
      <c r="E10" s="141"/>
      <c r="F10" s="142" t="s">
        <v>350</v>
      </c>
      <c r="G10" s="142" t="s">
        <v>351</v>
      </c>
      <c r="H10" s="141" t="s">
        <v>422</v>
      </c>
      <c r="I10" s="141" t="s">
        <v>147</v>
      </c>
      <c r="J10" s="138" t="s">
        <v>173</v>
      </c>
      <c r="K10" s="138" t="s">
        <v>186</v>
      </c>
      <c r="L10" s="137" t="str">
        <f>IF(OR(K10='[1]Opciones Tratamiento'!$K$14,K10='[1]Opciones Tratamiento'!$K$15,K10='[1]Opciones Tratamiento'!$K$16),"Muy Baja",IF(OR(K10='[1]Opciones Tratamiento'!$K$10,K10='[1]Opciones Tratamiento'!$K$11,K10='[1]Opciones Tratamiento'!$K$12,K10='[1]Opciones Tratamiento'!$K$13),"Baja",IF(OR(K10='[1]Opciones Tratamiento'!$K$4,K10='[1]Opciones Tratamiento'!$K$5,K10='[1]Opciones Tratamiento'!$K$6,K10='[1]Opciones Tratamiento'!$K$7,K10='[1]Opciones Tratamiento'!$K$8,K10='[1]Opciones Tratamiento'!$K$9),"Media",IF(K10='[1]Opciones Tratamiento'!$K$3,"Alta",IF(OR(K10='[1]Opciones Tratamiento'!$K$2,K10='[1]Opciones Tratamiento'!$K$17),"Muy Alta")))))</f>
        <v>Media</v>
      </c>
      <c r="M10" s="136">
        <f>IF(L10="","",IF(L10="Muy Baja",0.2,IF(L10="Baja",0.4,IF(L10="Media",0.6,IF(L10="Alta",0.8,IF(L10="Muy Alta",1,))))))</f>
        <v>0.6</v>
      </c>
      <c r="N10" s="136" t="s">
        <v>65</v>
      </c>
      <c r="O10" s="136" t="str">
        <f>IF(NOT(ISERROR(MATCH(N10,'[1]Tabla Impacto'!$B$221:$B$223,0))),'[1]Tabla Impacto'!$F$223&amp;"Por favor no seleccionar los criterios de impacto(Afectación Económica o presupuestal y Pérdida Reputacional)",N10)</f>
        <v>❌Por favor no seleccionar los criterios de impacto(Afectación Económica o presupuestal y Pérdida Reputacional)</v>
      </c>
      <c r="P10" s="136" t="s">
        <v>172</v>
      </c>
      <c r="Q10" s="136" t="s">
        <v>172</v>
      </c>
      <c r="R10" s="136" t="s">
        <v>172</v>
      </c>
      <c r="S10" s="136" t="s">
        <v>173</v>
      </c>
      <c r="T10" s="136" t="s">
        <v>172</v>
      </c>
      <c r="U10" s="136" t="s">
        <v>172</v>
      </c>
      <c r="V10" s="136" t="s">
        <v>172</v>
      </c>
      <c r="W10" s="136" t="s">
        <v>173</v>
      </c>
      <c r="X10" s="136" t="s">
        <v>172</v>
      </c>
      <c r="Y10" s="136" t="s">
        <v>172</v>
      </c>
      <c r="Z10" s="136" t="s">
        <v>172</v>
      </c>
      <c r="AA10" s="136" t="s">
        <v>172</v>
      </c>
      <c r="AB10" s="136" t="s">
        <v>172</v>
      </c>
      <c r="AC10" s="136" t="s">
        <v>172</v>
      </c>
      <c r="AD10" s="136" t="s">
        <v>173</v>
      </c>
      <c r="AE10" s="136" t="s">
        <v>173</v>
      </c>
      <c r="AF10" s="136" t="s">
        <v>157</v>
      </c>
      <c r="AG10" s="136" t="s">
        <v>172</v>
      </c>
      <c r="AH10" s="136" t="s">
        <v>173</v>
      </c>
      <c r="AI10" s="137" t="s">
        <v>81</v>
      </c>
      <c r="AJ10" s="136">
        <v>1</v>
      </c>
      <c r="AK10" s="134" t="s">
        <v>37</v>
      </c>
      <c r="AL10" s="132">
        <v>1</v>
      </c>
      <c r="AM10" s="132"/>
      <c r="AN10" s="132" t="e">
        <f>VLOOKUP(AM10,'[1]Opciones Tratamiento'!$M$2:$O$37,3,FALSE)</f>
        <v>#N/A</v>
      </c>
      <c r="AO10" s="123" t="e">
        <f>VLOOKUP(AM10,'[1]Opciones Tratamiento'!$M$2:$O$37,2,FALSE)</f>
        <v>#N/A</v>
      </c>
      <c r="AP10" s="124" t="s">
        <v>407</v>
      </c>
      <c r="AQ10" s="132" t="str">
        <f t="shared" ref="AQ10:AQ13" si="0">IF(OR(AR10="Preventivo",AR10="Detectivo"),"Probabilidad",IF(AR10="Correctivo","Impacto",""))</f>
        <v>Probabilidad</v>
      </c>
      <c r="AR10" s="125" t="s">
        <v>108</v>
      </c>
      <c r="AS10" s="125" t="s">
        <v>116</v>
      </c>
      <c r="AT10" s="126" t="str">
        <f t="shared" ref="AT10:AT13" si="1">IF(AND(AR10="Preventivo",AS10="Automático"),"50%",IF(AND(AR10="Preventivo",AS10="Manual"),"40%",IF(AND(AR10="Detectivo",AS10="Automático"),"40%",IF(AND(AR10="Detectivo",AS10="Manual"),"30%",IF(AND(AR10="Correctivo",AS10="Automático"),"35%",IF(AND(AR10="Correctivo",AS10="Manual"),"25%",""))))))</f>
        <v>40%</v>
      </c>
      <c r="AU10" s="125" t="s">
        <v>119</v>
      </c>
      <c r="AV10" s="125" t="s">
        <v>124</v>
      </c>
      <c r="AW10" s="125" t="s">
        <v>128</v>
      </c>
      <c r="AX10" s="127">
        <f>IFERROR(IF(AQ10="Probabilidad",(M10-(+M10*AT10)),IF(AQ10="Impacto",M10,"")),"")</f>
        <v>0.36</v>
      </c>
      <c r="AY10" s="128" t="str">
        <f t="shared" ref="AY10:AY13" si="2">IFERROR(IF(AX10="","",IF(AX10&lt;=0.2,"Muy Baja",IF(AX10&lt;=0.4,"Baja",IF(AX10&lt;=0.6,"Media",IF(AX10&lt;=0.8,"Alta","Muy Alta"))))),"")</f>
        <v>Baja</v>
      </c>
      <c r="AZ10" s="126">
        <f t="shared" ref="AZ10:AZ13" si="3">+AX10</f>
        <v>0.36</v>
      </c>
      <c r="BA10" s="128" t="str">
        <f t="shared" ref="BA10:BA13" si="4">IFERROR(IF(BB10="","",IF(BB10&lt;=0.2,"Leve",IF(BB10&lt;=0.4,"Menor",IF(BB10&lt;=0.6,"Moderado",IF(BB10&lt;=0.8,"Mayor","Catastrófico"))))),"")</f>
        <v>Catastrófico</v>
      </c>
      <c r="BB10" s="126">
        <f>IFERROR(IF(AQ10="Impacto",(AJ10-(+AJ10*AT10)),IF(AQ10="Probabilidad",AJ10,"")),"")</f>
        <v>1</v>
      </c>
      <c r="BC10" s="129" t="str">
        <f t="shared" ref="BC10:BC13" si="5">IFERROR(IF(OR(AND(AY10="Muy Baja",BA10="Leve"),AND(AY10="Muy Baja",BA10="Menor"),AND(AY10="Baja",BA10="Leve")),"Bajo",IF(OR(AND(AY10="Muy baja",BA10="Moderado"),AND(AY10="Baja",BA10="Menor"),AND(AY10="Baja",BA10="Moderado"),AND(AY10="Media",BA10="Leve"),AND(AY10="Media",BA10="Menor"),AND(AY10="Media",BA10="Moderado"),AND(AY10="Alta",BA10="Leve"),AND(AY10="Alta",BA10="Menor")),"Moderado",IF(OR(AND(AY10="Muy Baja",BA10="Mayor"),AND(AY10="Baja",BA10="Mayor"),AND(AY10="Media",BA10="Mayor"),AND(AY10="Alta",BA10="Moderado"),AND(AY10="Alta",BA10="Mayor"),AND(AY10="Muy Alta",BA10="Leve"),AND(AY10="Muy Alta",BA10="Menor"),AND(AY10="Muy Alta",BA10="Moderado"),AND(AY10="Muy Alta",BA10="Mayor")),"Alto",IF(OR(AND(AY10="Muy Baja",BA10="Catastrófico"),AND(AY10="Baja",BA10="Catastrófico"),AND(AY10="Media",BA10="Catastrófico"),AND(AY10="Alta",BA10="Catastrófico"),AND(AY10="Muy Alta",BA10="Catastrófico")),"Extremo","")))),"")</f>
        <v>Extremo</v>
      </c>
      <c r="BD10" s="125" t="s">
        <v>139</v>
      </c>
      <c r="BE10" s="133"/>
      <c r="BF10" s="132"/>
      <c r="BG10" s="130"/>
      <c r="BH10" s="130"/>
      <c r="BI10" s="133"/>
      <c r="BJ10" s="132"/>
      <c r="BK10" s="120"/>
      <c r="BL10" s="120"/>
      <c r="BM10" s="120"/>
      <c r="BN10" s="120"/>
      <c r="BO10" s="120"/>
      <c r="BP10" s="120"/>
      <c r="BQ10" s="120"/>
      <c r="BR10" s="120"/>
      <c r="BS10" s="120"/>
      <c r="BT10" s="120"/>
      <c r="BU10" s="120"/>
      <c r="BV10" s="120"/>
      <c r="BW10" s="120"/>
      <c r="BX10" s="120"/>
      <c r="BY10" s="120"/>
      <c r="BZ10" s="120"/>
      <c r="CA10" s="120"/>
      <c r="CB10" s="120"/>
      <c r="CC10" s="120"/>
      <c r="CD10" s="120"/>
    </row>
    <row r="11" spans="1:82" s="131" customFormat="1" ht="78" customHeight="1" x14ac:dyDescent="0.2">
      <c r="A11" s="135"/>
      <c r="B11" s="135"/>
      <c r="C11" s="135"/>
      <c r="D11" s="135"/>
      <c r="E11" s="135"/>
      <c r="F11" s="142"/>
      <c r="G11" s="142"/>
      <c r="H11" s="135"/>
      <c r="I11" s="135"/>
      <c r="J11" s="135"/>
      <c r="K11" s="135"/>
      <c r="L11" s="135"/>
      <c r="M11" s="135"/>
      <c r="N11" s="135"/>
      <c r="O11" s="135"/>
      <c r="P11" s="136"/>
      <c r="Q11" s="136"/>
      <c r="R11" s="136"/>
      <c r="S11" s="136"/>
      <c r="T11" s="136"/>
      <c r="U11" s="136"/>
      <c r="V11" s="136"/>
      <c r="W11" s="136"/>
      <c r="X11" s="136"/>
      <c r="Y11" s="136"/>
      <c r="Z11" s="136"/>
      <c r="AA11" s="136"/>
      <c r="AB11" s="136"/>
      <c r="AC11" s="136"/>
      <c r="AD11" s="136"/>
      <c r="AE11" s="136"/>
      <c r="AF11" s="136"/>
      <c r="AG11" s="136"/>
      <c r="AH11" s="136"/>
      <c r="AI11" s="135"/>
      <c r="AJ11" s="135"/>
      <c r="AK11" s="135"/>
      <c r="AL11" s="132">
        <v>2</v>
      </c>
      <c r="AM11" s="132"/>
      <c r="AN11" s="132" t="e">
        <f>VLOOKUP(AM11,'[1]Opciones Tratamiento'!$M$2:$O$37,3,FALSE)</f>
        <v>#N/A</v>
      </c>
      <c r="AO11" s="123" t="e">
        <f>VLOOKUP(AM11,'[1]Opciones Tratamiento'!$M$2:$O$37,2,FALSE)</f>
        <v>#N/A</v>
      </c>
      <c r="AP11" s="124" t="s">
        <v>423</v>
      </c>
      <c r="AQ11" s="132" t="str">
        <f t="shared" si="0"/>
        <v>Probabilidad</v>
      </c>
      <c r="AR11" s="125" t="s">
        <v>108</v>
      </c>
      <c r="AS11" s="125" t="s">
        <v>116</v>
      </c>
      <c r="AT11" s="126" t="str">
        <f t="shared" si="1"/>
        <v>40%</v>
      </c>
      <c r="AU11" s="125" t="s">
        <v>119</v>
      </c>
      <c r="AV11" s="125" t="s">
        <v>124</v>
      </c>
      <c r="AW11" s="125" t="s">
        <v>128</v>
      </c>
      <c r="AX11" s="127">
        <f>IFERROR(IF(AND(AQ10="Probabilidad",AQ11="Probabilidad"),(AZ10-(+AZ10*AT11)),IF(AQ11="Probabilidad",(M10-(+M10*AT11)),IF(AQ11="Impacto",AZ10,""))),"")</f>
        <v>0.216</v>
      </c>
      <c r="AY11" s="128" t="str">
        <f t="shared" si="2"/>
        <v>Baja</v>
      </c>
      <c r="AZ11" s="126">
        <f t="shared" si="3"/>
        <v>0.216</v>
      </c>
      <c r="BA11" s="128" t="str">
        <f t="shared" si="4"/>
        <v>Catastrófico</v>
      </c>
      <c r="BB11" s="126">
        <v>1</v>
      </c>
      <c r="BC11" s="129" t="str">
        <f t="shared" si="5"/>
        <v>Extremo</v>
      </c>
      <c r="BD11" s="125" t="s">
        <v>139</v>
      </c>
      <c r="BE11" s="133"/>
      <c r="BF11" s="132"/>
      <c r="BG11" s="130"/>
      <c r="BH11" s="130"/>
      <c r="BI11" s="133"/>
      <c r="BJ11" s="132"/>
      <c r="BK11" s="120"/>
      <c r="BL11" s="120"/>
      <c r="BM11" s="120"/>
      <c r="BN11" s="120"/>
      <c r="BO11" s="120"/>
      <c r="BP11" s="120"/>
      <c r="BQ11" s="120"/>
      <c r="BR11" s="120"/>
      <c r="BS11" s="120"/>
      <c r="BT11" s="120"/>
      <c r="BU11" s="120"/>
      <c r="BV11" s="120"/>
      <c r="BW11" s="120"/>
      <c r="BX11" s="120"/>
      <c r="BY11" s="120"/>
      <c r="BZ11" s="120"/>
      <c r="CA11" s="120"/>
      <c r="CB11" s="120"/>
      <c r="CC11" s="120"/>
      <c r="CD11" s="120"/>
    </row>
    <row r="12" spans="1:82" s="131" customFormat="1" ht="93" customHeight="1" x14ac:dyDescent="0.2">
      <c r="A12" s="135"/>
      <c r="B12" s="135"/>
      <c r="C12" s="135"/>
      <c r="D12" s="135"/>
      <c r="E12" s="135"/>
      <c r="F12" s="142"/>
      <c r="G12" s="142"/>
      <c r="H12" s="135"/>
      <c r="I12" s="135"/>
      <c r="J12" s="135"/>
      <c r="K12" s="135"/>
      <c r="L12" s="135"/>
      <c r="M12" s="135"/>
      <c r="N12" s="135"/>
      <c r="O12" s="135"/>
      <c r="P12" s="136"/>
      <c r="Q12" s="136"/>
      <c r="R12" s="136"/>
      <c r="S12" s="136"/>
      <c r="T12" s="136"/>
      <c r="U12" s="136"/>
      <c r="V12" s="136"/>
      <c r="W12" s="136"/>
      <c r="X12" s="136"/>
      <c r="Y12" s="136"/>
      <c r="Z12" s="136"/>
      <c r="AA12" s="136"/>
      <c r="AB12" s="136"/>
      <c r="AC12" s="136"/>
      <c r="AD12" s="136"/>
      <c r="AE12" s="136"/>
      <c r="AF12" s="136"/>
      <c r="AG12" s="136"/>
      <c r="AH12" s="136"/>
      <c r="AI12" s="135"/>
      <c r="AJ12" s="135"/>
      <c r="AK12" s="135"/>
      <c r="AL12" s="132">
        <v>3</v>
      </c>
      <c r="AM12" s="132"/>
      <c r="AN12" s="132" t="e">
        <f>VLOOKUP(AM12,'[1]Opciones Tratamiento'!$M$2:$O$37,3,FALSE)</f>
        <v>#N/A</v>
      </c>
      <c r="AO12" s="123" t="e">
        <f>VLOOKUP(AM12,'[1]Opciones Tratamiento'!$M$2:$O$37,2,FALSE)</f>
        <v>#N/A</v>
      </c>
      <c r="AP12" s="124" t="s">
        <v>424</v>
      </c>
      <c r="AQ12" s="132" t="str">
        <f t="shared" si="0"/>
        <v>Impacto</v>
      </c>
      <c r="AR12" s="125" t="s">
        <v>112</v>
      </c>
      <c r="AS12" s="125" t="s">
        <v>116</v>
      </c>
      <c r="AT12" s="126" t="str">
        <f t="shared" si="1"/>
        <v>25%</v>
      </c>
      <c r="AU12" s="125" t="s">
        <v>119</v>
      </c>
      <c r="AV12" s="125" t="s">
        <v>124</v>
      </c>
      <c r="AW12" s="125" t="s">
        <v>128</v>
      </c>
      <c r="AX12" s="127">
        <f t="shared" ref="AX12:AX13" si="6">IFERROR(IF(AND(AQ11="Probabilidad",AQ12="Probabilidad"),(AZ11-(+AZ11*AT12)),IF(AND(AQ11="Impacto",AQ12="Probabilidad"),(AZ10-(+AZ10*AT12)),IF(AQ12="Impacto",AZ11,""))),"")</f>
        <v>0.216</v>
      </c>
      <c r="AY12" s="128" t="str">
        <f t="shared" si="2"/>
        <v>Baja</v>
      </c>
      <c r="AZ12" s="126">
        <f t="shared" si="3"/>
        <v>0.216</v>
      </c>
      <c r="BA12" s="128" t="str">
        <f t="shared" si="4"/>
        <v>Mayor</v>
      </c>
      <c r="BB12" s="126">
        <f t="shared" ref="BB12:BB13" si="7">IFERROR(IF(AND(AQ11="Impacto",AQ12="Impacto"),(BB11-(+BB11*AT12)),IF(AND(AQ11="Probabilidad",AQ12="Impacto"),(BB10-(+BB10*AT12)),IF(AQ12="Probabilidad",BB11,""))),"")</f>
        <v>0.75</v>
      </c>
      <c r="BC12" s="129" t="str">
        <f t="shared" si="5"/>
        <v>Alto</v>
      </c>
      <c r="BD12" s="125" t="s">
        <v>139</v>
      </c>
      <c r="BE12" s="133"/>
      <c r="BF12" s="132"/>
      <c r="BG12" s="130"/>
      <c r="BH12" s="130"/>
      <c r="BI12" s="133"/>
      <c r="BJ12" s="132"/>
      <c r="BK12" s="120"/>
      <c r="BL12" s="120"/>
      <c r="BM12" s="120"/>
      <c r="BN12" s="120"/>
      <c r="BO12" s="120"/>
      <c r="BP12" s="120"/>
      <c r="BQ12" s="120"/>
      <c r="BR12" s="120"/>
      <c r="BS12" s="120"/>
      <c r="BT12" s="120"/>
      <c r="BU12" s="120"/>
      <c r="BV12" s="120"/>
      <c r="BW12" s="120"/>
      <c r="BX12" s="120"/>
      <c r="BY12" s="120"/>
      <c r="BZ12" s="120"/>
      <c r="CA12" s="120"/>
      <c r="CB12" s="120"/>
      <c r="CC12" s="120"/>
      <c r="CD12" s="120"/>
    </row>
    <row r="13" spans="1:82" s="131" customFormat="1" ht="93.95" customHeight="1" x14ac:dyDescent="0.2">
      <c r="A13" s="135"/>
      <c r="B13" s="135"/>
      <c r="C13" s="135"/>
      <c r="D13" s="135"/>
      <c r="E13" s="135"/>
      <c r="F13" s="142"/>
      <c r="G13" s="142"/>
      <c r="H13" s="135"/>
      <c r="I13" s="135"/>
      <c r="J13" s="135"/>
      <c r="K13" s="135"/>
      <c r="L13" s="135"/>
      <c r="M13" s="135"/>
      <c r="N13" s="135"/>
      <c r="O13" s="135"/>
      <c r="P13" s="136"/>
      <c r="Q13" s="136"/>
      <c r="R13" s="136"/>
      <c r="S13" s="136"/>
      <c r="T13" s="136"/>
      <c r="U13" s="136"/>
      <c r="V13" s="136"/>
      <c r="W13" s="136"/>
      <c r="X13" s="136"/>
      <c r="Y13" s="136"/>
      <c r="Z13" s="136"/>
      <c r="AA13" s="136"/>
      <c r="AB13" s="136"/>
      <c r="AC13" s="136"/>
      <c r="AD13" s="136"/>
      <c r="AE13" s="136"/>
      <c r="AF13" s="136"/>
      <c r="AG13" s="136"/>
      <c r="AH13" s="136"/>
      <c r="AI13" s="135"/>
      <c r="AJ13" s="135"/>
      <c r="AK13" s="135"/>
      <c r="AL13" s="132">
        <v>4</v>
      </c>
      <c r="AM13" s="132"/>
      <c r="AN13" s="132" t="e">
        <f>VLOOKUP(AM13,'[1]Opciones Tratamiento'!$M$2:$O$37,3,FALSE)</f>
        <v>#N/A</v>
      </c>
      <c r="AO13" s="123" t="e">
        <f>VLOOKUP(AM13,'[1]Opciones Tratamiento'!$M$2:$O$37,2,FALSE)</f>
        <v>#N/A</v>
      </c>
      <c r="AP13" s="124" t="s">
        <v>408</v>
      </c>
      <c r="AQ13" s="132" t="str">
        <f t="shared" si="0"/>
        <v>Impacto</v>
      </c>
      <c r="AR13" s="125" t="s">
        <v>112</v>
      </c>
      <c r="AS13" s="125" t="s">
        <v>116</v>
      </c>
      <c r="AT13" s="126" t="str">
        <f t="shared" si="1"/>
        <v>25%</v>
      </c>
      <c r="AU13" s="125" t="s">
        <v>119</v>
      </c>
      <c r="AV13" s="125" t="s">
        <v>124</v>
      </c>
      <c r="AW13" s="125" t="s">
        <v>128</v>
      </c>
      <c r="AX13" s="127">
        <f t="shared" si="6"/>
        <v>0.216</v>
      </c>
      <c r="AY13" s="128" t="str">
        <f t="shared" si="2"/>
        <v>Baja</v>
      </c>
      <c r="AZ13" s="126">
        <f t="shared" si="3"/>
        <v>0.216</v>
      </c>
      <c r="BA13" s="128" t="str">
        <f t="shared" si="4"/>
        <v>Moderado</v>
      </c>
      <c r="BB13" s="126">
        <f t="shared" si="7"/>
        <v>0.5625</v>
      </c>
      <c r="BC13" s="129" t="str">
        <f t="shared" si="5"/>
        <v>Moderado</v>
      </c>
      <c r="BD13" s="125" t="s">
        <v>139</v>
      </c>
      <c r="BE13" s="133"/>
      <c r="BF13" s="132"/>
      <c r="BG13" s="130"/>
      <c r="BH13" s="130"/>
      <c r="BI13" s="133"/>
      <c r="BJ13" s="281"/>
      <c r="BK13" s="120"/>
      <c r="BL13" s="120"/>
      <c r="BM13" s="120"/>
      <c r="BN13" s="120"/>
      <c r="BO13" s="120"/>
      <c r="BP13" s="120"/>
      <c r="BQ13" s="120"/>
      <c r="BR13" s="120"/>
      <c r="BS13" s="120"/>
      <c r="BT13" s="120"/>
      <c r="BU13" s="120"/>
      <c r="BV13" s="120"/>
      <c r="BW13" s="120"/>
      <c r="BX13" s="120"/>
      <c r="BY13" s="120"/>
      <c r="BZ13" s="120"/>
      <c r="CA13" s="120"/>
      <c r="CB13" s="120"/>
      <c r="CC13" s="120"/>
      <c r="CD13" s="120"/>
    </row>
    <row r="14" spans="1:82" s="131" customFormat="1" ht="51" customHeight="1" x14ac:dyDescent="0.2">
      <c r="A14" s="138">
        <v>3</v>
      </c>
      <c r="B14" s="142" t="s">
        <v>358</v>
      </c>
      <c r="C14" s="141" t="s">
        <v>138</v>
      </c>
      <c r="D14" s="141" t="s">
        <v>401</v>
      </c>
      <c r="E14" s="141" t="s">
        <v>157</v>
      </c>
      <c r="F14" s="142" t="s">
        <v>352</v>
      </c>
      <c r="G14" s="142" t="s">
        <v>353</v>
      </c>
      <c r="H14" s="141" t="s">
        <v>425</v>
      </c>
      <c r="I14" s="141" t="s">
        <v>147</v>
      </c>
      <c r="J14" s="138" t="s">
        <v>173</v>
      </c>
      <c r="K14" s="138" t="s">
        <v>193</v>
      </c>
      <c r="L14" s="137" t="s">
        <v>55</v>
      </c>
      <c r="M14" s="136">
        <v>0.4</v>
      </c>
      <c r="N14" s="136" t="s">
        <v>92</v>
      </c>
      <c r="O14" s="136" t="s">
        <v>92</v>
      </c>
      <c r="P14" s="136" t="s">
        <v>172</v>
      </c>
      <c r="Q14" s="136" t="s">
        <v>172</v>
      </c>
      <c r="R14" s="136" t="s">
        <v>172</v>
      </c>
      <c r="S14" s="136" t="s">
        <v>173</v>
      </c>
      <c r="T14" s="136" t="s">
        <v>172</v>
      </c>
      <c r="U14" s="136" t="s">
        <v>172</v>
      </c>
      <c r="V14" s="136" t="s">
        <v>172</v>
      </c>
      <c r="W14" s="136" t="s">
        <v>172</v>
      </c>
      <c r="X14" s="136" t="s">
        <v>173</v>
      </c>
      <c r="Y14" s="136" t="s">
        <v>172</v>
      </c>
      <c r="Z14" s="136" t="s">
        <v>172</v>
      </c>
      <c r="AA14" s="136" t="s">
        <v>172</v>
      </c>
      <c r="AB14" s="136" t="s">
        <v>172</v>
      </c>
      <c r="AC14" s="136" t="s">
        <v>172</v>
      </c>
      <c r="AD14" s="136" t="s">
        <v>173</v>
      </c>
      <c r="AE14" s="136" t="s">
        <v>173</v>
      </c>
      <c r="AF14" s="136" t="s">
        <v>173</v>
      </c>
      <c r="AG14" s="136" t="s">
        <v>173</v>
      </c>
      <c r="AH14" s="136" t="s">
        <v>173</v>
      </c>
      <c r="AI14" s="282" t="s">
        <v>81</v>
      </c>
      <c r="AJ14" s="136">
        <v>0.6</v>
      </c>
      <c r="AK14" s="134" t="s">
        <v>37</v>
      </c>
      <c r="AL14" s="132">
        <v>1</v>
      </c>
      <c r="AM14" s="132"/>
      <c r="AN14" s="132" t="e">
        <v>#N/A</v>
      </c>
      <c r="AO14" s="123" t="e">
        <v>#N/A</v>
      </c>
      <c r="AP14" s="124" t="s">
        <v>354</v>
      </c>
      <c r="AQ14" s="132" t="s">
        <v>35</v>
      </c>
      <c r="AR14" s="125" t="s">
        <v>108</v>
      </c>
      <c r="AS14" s="125" t="s">
        <v>116</v>
      </c>
      <c r="AT14" s="126" t="s">
        <v>347</v>
      </c>
      <c r="AU14" s="125" t="s">
        <v>119</v>
      </c>
      <c r="AV14" s="125" t="s">
        <v>124</v>
      </c>
      <c r="AW14" s="125" t="s">
        <v>128</v>
      </c>
      <c r="AX14" s="127">
        <v>0.24</v>
      </c>
      <c r="AY14" s="128" t="s">
        <v>55</v>
      </c>
      <c r="AZ14" s="126">
        <v>0.24</v>
      </c>
      <c r="BA14" s="128" t="s">
        <v>81</v>
      </c>
      <c r="BB14" s="126">
        <v>1</v>
      </c>
      <c r="BC14" s="129" t="s">
        <v>37</v>
      </c>
      <c r="BD14" s="125" t="s">
        <v>139</v>
      </c>
      <c r="BE14" s="133"/>
      <c r="BF14" s="132"/>
      <c r="BG14" s="130"/>
      <c r="BH14" s="130"/>
      <c r="BI14" s="133"/>
      <c r="BJ14" s="132"/>
      <c r="BK14" s="120"/>
      <c r="BL14" s="120"/>
      <c r="BM14" s="120"/>
      <c r="BN14" s="120"/>
      <c r="BO14" s="120"/>
      <c r="BP14" s="120"/>
      <c r="BQ14" s="120"/>
      <c r="BR14" s="120"/>
      <c r="BS14" s="120"/>
      <c r="BT14" s="120"/>
      <c r="BU14" s="120"/>
      <c r="BV14" s="120"/>
      <c r="BW14" s="120"/>
      <c r="BX14" s="120"/>
      <c r="BY14" s="120"/>
      <c r="BZ14" s="120"/>
      <c r="CA14" s="120"/>
      <c r="CB14" s="120"/>
      <c r="CC14" s="120"/>
      <c r="CD14" s="120"/>
    </row>
    <row r="15" spans="1:82" s="131" customFormat="1" ht="105" customHeight="1" x14ac:dyDescent="0.2">
      <c r="A15" s="138"/>
      <c r="B15" s="142"/>
      <c r="C15" s="141"/>
      <c r="D15" s="141"/>
      <c r="E15" s="141"/>
      <c r="F15" s="142"/>
      <c r="G15" s="142"/>
      <c r="H15" s="141"/>
      <c r="I15" s="141"/>
      <c r="J15" s="138"/>
      <c r="K15" s="138"/>
      <c r="L15" s="137"/>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283"/>
      <c r="AJ15" s="136"/>
      <c r="AK15" s="134"/>
      <c r="AL15" s="132">
        <v>2</v>
      </c>
      <c r="AM15" s="132"/>
      <c r="AN15" s="132" t="e">
        <v>#N/A</v>
      </c>
      <c r="AO15" s="123" t="e">
        <v>#N/A</v>
      </c>
      <c r="AP15" s="124" t="s">
        <v>426</v>
      </c>
      <c r="AQ15" s="132" t="s">
        <v>35</v>
      </c>
      <c r="AR15" s="125" t="s">
        <v>108</v>
      </c>
      <c r="AS15" s="125" t="s">
        <v>116</v>
      </c>
      <c r="AT15" s="126" t="s">
        <v>347</v>
      </c>
      <c r="AU15" s="125" t="s">
        <v>119</v>
      </c>
      <c r="AV15" s="125" t="s">
        <v>124</v>
      </c>
      <c r="AW15" s="125" t="s">
        <v>128</v>
      </c>
      <c r="AX15" s="127">
        <v>0.14399999999999999</v>
      </c>
      <c r="AY15" s="128" t="s">
        <v>53</v>
      </c>
      <c r="AZ15" s="126">
        <v>0.14399999999999999</v>
      </c>
      <c r="BA15" s="128" t="s">
        <v>81</v>
      </c>
      <c r="BB15" s="126">
        <v>1</v>
      </c>
      <c r="BC15" s="129" t="s">
        <v>37</v>
      </c>
      <c r="BD15" s="125" t="s">
        <v>139</v>
      </c>
      <c r="BE15" s="133"/>
      <c r="BF15" s="132"/>
      <c r="BG15" s="130"/>
      <c r="BH15" s="130"/>
      <c r="BI15" s="133"/>
      <c r="BJ15" s="132"/>
      <c r="BK15" s="120"/>
      <c r="BL15" s="120"/>
      <c r="BM15" s="120"/>
      <c r="BN15" s="120"/>
      <c r="BO15" s="120"/>
      <c r="BP15" s="120"/>
      <c r="BQ15" s="120"/>
      <c r="BR15" s="120"/>
      <c r="BS15" s="120"/>
      <c r="BT15" s="120"/>
      <c r="BU15" s="120"/>
      <c r="BV15" s="120"/>
      <c r="BW15" s="120"/>
      <c r="BX15" s="120"/>
      <c r="BY15" s="120"/>
      <c r="BZ15" s="120"/>
      <c r="CA15" s="120"/>
      <c r="CB15" s="120"/>
      <c r="CC15" s="120"/>
      <c r="CD15" s="120"/>
    </row>
    <row r="16" spans="1:82" s="131" customFormat="1" ht="51" customHeight="1" x14ac:dyDescent="0.2">
      <c r="A16" s="138"/>
      <c r="B16" s="142"/>
      <c r="C16" s="141"/>
      <c r="D16" s="141"/>
      <c r="E16" s="141"/>
      <c r="F16" s="142"/>
      <c r="G16" s="142"/>
      <c r="H16" s="141"/>
      <c r="I16" s="141"/>
      <c r="J16" s="138"/>
      <c r="K16" s="138"/>
      <c r="L16" s="137"/>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283"/>
      <c r="AJ16" s="136"/>
      <c r="AK16" s="134"/>
      <c r="AL16" s="132">
        <v>3</v>
      </c>
      <c r="AM16" s="132"/>
      <c r="AN16" s="132" t="e">
        <v>#N/A</v>
      </c>
      <c r="AO16" s="123" t="e">
        <v>#N/A</v>
      </c>
      <c r="AP16" s="124" t="s">
        <v>355</v>
      </c>
      <c r="AQ16" s="132" t="s">
        <v>35</v>
      </c>
      <c r="AR16" s="125" t="s">
        <v>108</v>
      </c>
      <c r="AS16" s="125" t="s">
        <v>116</v>
      </c>
      <c r="AT16" s="126" t="s">
        <v>347</v>
      </c>
      <c r="AU16" s="125" t="s">
        <v>119</v>
      </c>
      <c r="AV16" s="125" t="s">
        <v>124</v>
      </c>
      <c r="AW16" s="125" t="s">
        <v>128</v>
      </c>
      <c r="AX16" s="127">
        <v>8.6399999999999991E-2</v>
      </c>
      <c r="AY16" s="128" t="s">
        <v>53</v>
      </c>
      <c r="AZ16" s="126">
        <v>8.6399999999999991E-2</v>
      </c>
      <c r="BA16" s="128" t="s">
        <v>81</v>
      </c>
      <c r="BB16" s="126">
        <v>1</v>
      </c>
      <c r="BC16" s="129" t="s">
        <v>37</v>
      </c>
      <c r="BD16" s="125" t="s">
        <v>139</v>
      </c>
      <c r="BE16" s="133"/>
      <c r="BF16" s="132"/>
      <c r="BG16" s="130"/>
      <c r="BH16" s="130"/>
      <c r="BI16" s="133"/>
      <c r="BJ16" s="132"/>
      <c r="BK16" s="120"/>
      <c r="BL16" s="120"/>
      <c r="BM16" s="120"/>
      <c r="BN16" s="120"/>
      <c r="BO16" s="120"/>
      <c r="BP16" s="120"/>
      <c r="BQ16" s="120"/>
      <c r="BR16" s="120"/>
      <c r="BS16" s="120"/>
      <c r="BT16" s="120"/>
      <c r="BU16" s="120"/>
      <c r="BV16" s="120"/>
      <c r="BW16" s="120"/>
      <c r="BX16" s="120"/>
      <c r="BY16" s="120"/>
      <c r="BZ16" s="120"/>
      <c r="CA16" s="120"/>
      <c r="CB16" s="120"/>
      <c r="CC16" s="120"/>
      <c r="CD16" s="120"/>
    </row>
    <row r="17" spans="1:82" s="131" customFormat="1" ht="51" customHeight="1" x14ac:dyDescent="0.2">
      <c r="A17" s="138"/>
      <c r="B17" s="142"/>
      <c r="C17" s="141"/>
      <c r="D17" s="141"/>
      <c r="E17" s="141"/>
      <c r="F17" s="142"/>
      <c r="G17" s="142"/>
      <c r="H17" s="141"/>
      <c r="I17" s="141"/>
      <c r="J17" s="138"/>
      <c r="K17" s="138"/>
      <c r="L17" s="137"/>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283"/>
      <c r="AJ17" s="136"/>
      <c r="AK17" s="134"/>
      <c r="AL17" s="132">
        <v>4</v>
      </c>
      <c r="AM17" s="132"/>
      <c r="AN17" s="132" t="e">
        <v>#N/A</v>
      </c>
      <c r="AO17" s="123" t="e">
        <v>#N/A</v>
      </c>
      <c r="AP17" s="124" t="s">
        <v>356</v>
      </c>
      <c r="AQ17" s="132" t="s">
        <v>35</v>
      </c>
      <c r="AR17" s="125" t="s">
        <v>110</v>
      </c>
      <c r="AS17" s="125" t="s">
        <v>116</v>
      </c>
      <c r="AT17" s="126" t="s">
        <v>359</v>
      </c>
      <c r="AU17" s="125" t="s">
        <v>119</v>
      </c>
      <c r="AV17" s="125" t="s">
        <v>124</v>
      </c>
      <c r="AW17" s="125" t="s">
        <v>128</v>
      </c>
      <c r="AX17" s="127">
        <v>6.0479999999999992E-2</v>
      </c>
      <c r="AY17" s="128" t="s">
        <v>53</v>
      </c>
      <c r="AZ17" s="126">
        <v>6.0479999999999992E-2</v>
      </c>
      <c r="BA17" s="128" t="s">
        <v>81</v>
      </c>
      <c r="BB17" s="126">
        <v>1</v>
      </c>
      <c r="BC17" s="129" t="s">
        <v>37</v>
      </c>
      <c r="BD17" s="125" t="s">
        <v>139</v>
      </c>
      <c r="BE17" s="133"/>
      <c r="BF17" s="132"/>
      <c r="BG17" s="130"/>
      <c r="BH17" s="130"/>
      <c r="BI17" s="133"/>
      <c r="BJ17" s="132"/>
      <c r="BK17" s="120"/>
      <c r="BL17" s="120"/>
      <c r="BM17" s="120"/>
      <c r="BN17" s="120"/>
      <c r="BO17" s="120"/>
      <c r="BP17" s="120"/>
      <c r="BQ17" s="120"/>
      <c r="BR17" s="120"/>
      <c r="BS17" s="120"/>
      <c r="BT17" s="120"/>
      <c r="BU17" s="120"/>
      <c r="BV17" s="120"/>
      <c r="BW17" s="120"/>
      <c r="BX17" s="120"/>
      <c r="BY17" s="120"/>
      <c r="BZ17" s="120"/>
      <c r="CA17" s="120"/>
      <c r="CB17" s="120"/>
      <c r="CC17" s="120"/>
      <c r="CD17" s="120"/>
    </row>
    <row r="18" spans="1:82" s="131" customFormat="1" ht="76.5" customHeight="1" x14ac:dyDescent="0.2">
      <c r="A18" s="138"/>
      <c r="B18" s="142"/>
      <c r="C18" s="141"/>
      <c r="D18" s="141"/>
      <c r="E18" s="141"/>
      <c r="F18" s="142"/>
      <c r="G18" s="142"/>
      <c r="H18" s="141"/>
      <c r="I18" s="141"/>
      <c r="J18" s="138"/>
      <c r="K18" s="138"/>
      <c r="L18" s="137"/>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283"/>
      <c r="AJ18" s="136"/>
      <c r="AK18" s="134"/>
      <c r="AL18" s="132">
        <v>5</v>
      </c>
      <c r="AM18" s="132"/>
      <c r="AN18" s="132" t="e">
        <v>#N/A</v>
      </c>
      <c r="AO18" s="123" t="e">
        <v>#N/A</v>
      </c>
      <c r="AP18" s="124" t="s">
        <v>357</v>
      </c>
      <c r="AQ18" s="132" t="s">
        <v>0</v>
      </c>
      <c r="AR18" s="125" t="s">
        <v>112</v>
      </c>
      <c r="AS18" s="125" t="s">
        <v>116</v>
      </c>
      <c r="AT18" s="126" t="s">
        <v>348</v>
      </c>
      <c r="AU18" s="125" t="s">
        <v>119</v>
      </c>
      <c r="AV18" s="125" t="s">
        <v>124</v>
      </c>
      <c r="AW18" s="125" t="s">
        <v>128</v>
      </c>
      <c r="AX18" s="127">
        <v>6.0479999999999992E-2</v>
      </c>
      <c r="AY18" s="128" t="s">
        <v>53</v>
      </c>
      <c r="AZ18" s="126">
        <v>6.0479999999999992E-2</v>
      </c>
      <c r="BA18" s="128" t="s">
        <v>77</v>
      </c>
      <c r="BB18" s="126">
        <v>0.75</v>
      </c>
      <c r="BC18" s="129" t="s">
        <v>39</v>
      </c>
      <c r="BD18" s="125" t="s">
        <v>139</v>
      </c>
      <c r="BE18" s="133"/>
      <c r="BF18" s="132"/>
      <c r="BG18" s="130"/>
      <c r="BH18" s="130"/>
      <c r="BI18" s="133"/>
      <c r="BJ18" s="132"/>
      <c r="BK18" s="120"/>
      <c r="BL18" s="120"/>
      <c r="BM18" s="120"/>
      <c r="BN18" s="120"/>
      <c r="BO18" s="120"/>
      <c r="BP18" s="120"/>
      <c r="BQ18" s="120"/>
      <c r="BR18" s="120"/>
      <c r="BS18" s="120"/>
      <c r="BT18" s="120"/>
      <c r="BU18" s="120"/>
      <c r="BV18" s="120"/>
      <c r="BW18" s="120"/>
      <c r="BX18" s="120"/>
      <c r="BY18" s="120"/>
      <c r="BZ18" s="120"/>
      <c r="CA18" s="120"/>
      <c r="CB18" s="120"/>
      <c r="CC18" s="120"/>
      <c r="CD18" s="120"/>
    </row>
    <row r="19" spans="1:82" s="131" customFormat="1" ht="71.25" customHeight="1" x14ac:dyDescent="0.2">
      <c r="A19" s="138"/>
      <c r="B19" s="142"/>
      <c r="C19" s="141"/>
      <c r="D19" s="141"/>
      <c r="E19" s="141"/>
      <c r="F19" s="284"/>
      <c r="G19" s="284"/>
      <c r="H19" s="285"/>
      <c r="I19" s="285"/>
      <c r="J19" s="286"/>
      <c r="K19" s="286"/>
      <c r="L19" s="287"/>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3"/>
      <c r="AJ19" s="288"/>
      <c r="AK19" s="289"/>
      <c r="AL19" s="290">
        <v>6</v>
      </c>
      <c r="AM19" s="290"/>
      <c r="AN19" s="290" t="e">
        <v>#N/A</v>
      </c>
      <c r="AO19" s="291" t="e">
        <v>#N/A</v>
      </c>
      <c r="AP19" s="292" t="s">
        <v>398</v>
      </c>
      <c r="AQ19" s="290" t="s">
        <v>0</v>
      </c>
      <c r="AR19" s="293" t="s">
        <v>112</v>
      </c>
      <c r="AS19" s="293" t="s">
        <v>116</v>
      </c>
      <c r="AT19" s="294" t="s">
        <v>348</v>
      </c>
      <c r="AU19" s="293" t="s">
        <v>119</v>
      </c>
      <c r="AV19" s="293" t="s">
        <v>124</v>
      </c>
      <c r="AW19" s="293" t="s">
        <v>128</v>
      </c>
      <c r="AX19" s="295">
        <v>6.0479999999999992E-2</v>
      </c>
      <c r="AY19" s="296" t="s">
        <v>53</v>
      </c>
      <c r="AZ19" s="294">
        <v>6.0479999999999992E-2</v>
      </c>
      <c r="BA19" s="296" t="s">
        <v>41</v>
      </c>
      <c r="BB19" s="294">
        <v>0.5625</v>
      </c>
      <c r="BC19" s="297" t="s">
        <v>41</v>
      </c>
      <c r="BD19" s="293" t="s">
        <v>139</v>
      </c>
      <c r="BE19" s="133"/>
      <c r="BF19" s="132"/>
      <c r="BG19" s="130"/>
      <c r="BH19" s="130"/>
      <c r="BI19" s="133"/>
      <c r="BJ19" s="132"/>
      <c r="BK19" s="120"/>
      <c r="BL19" s="120"/>
      <c r="BM19" s="120"/>
      <c r="BN19" s="120"/>
      <c r="BO19" s="120"/>
      <c r="BP19" s="120"/>
      <c r="BQ19" s="120"/>
      <c r="BR19" s="120"/>
      <c r="BS19" s="120"/>
      <c r="BT19" s="120"/>
      <c r="BU19" s="120"/>
      <c r="BV19" s="120"/>
      <c r="BW19" s="120"/>
      <c r="BX19" s="120"/>
      <c r="BY19" s="120"/>
      <c r="BZ19" s="120"/>
      <c r="CA19" s="120"/>
      <c r="CB19" s="120"/>
      <c r="CC19" s="120"/>
      <c r="CD19" s="120"/>
    </row>
    <row r="20" spans="1:82" s="131" customFormat="1" ht="74.25" customHeight="1" x14ac:dyDescent="0.2">
      <c r="A20" s="298">
        <v>4</v>
      </c>
      <c r="B20" s="299" t="s">
        <v>363</v>
      </c>
      <c r="C20" s="299" t="s">
        <v>136</v>
      </c>
      <c r="D20" s="299" t="s">
        <v>401</v>
      </c>
      <c r="E20" s="300" t="s">
        <v>157</v>
      </c>
      <c r="F20" s="142" t="s">
        <v>409</v>
      </c>
      <c r="G20" s="142" t="s">
        <v>427</v>
      </c>
      <c r="H20" s="141" t="s">
        <v>428</v>
      </c>
      <c r="I20" s="141" t="s">
        <v>147</v>
      </c>
      <c r="J20" s="138" t="s">
        <v>173</v>
      </c>
      <c r="K20" s="138" t="s">
        <v>193</v>
      </c>
      <c r="L20" s="137" t="s">
        <v>55</v>
      </c>
      <c r="M20" s="136">
        <v>0.4</v>
      </c>
      <c r="N20" s="136" t="s">
        <v>65</v>
      </c>
      <c r="O20" s="136">
        <v>0</v>
      </c>
      <c r="P20" s="136" t="s">
        <v>172</v>
      </c>
      <c r="Q20" s="136" t="s">
        <v>172</v>
      </c>
      <c r="R20" s="136" t="s">
        <v>173</v>
      </c>
      <c r="S20" s="136" t="s">
        <v>173</v>
      </c>
      <c r="T20" s="136" t="s">
        <v>172</v>
      </c>
      <c r="U20" s="136" t="s">
        <v>173</v>
      </c>
      <c r="V20" s="136" t="s">
        <v>172</v>
      </c>
      <c r="W20" s="136" t="s">
        <v>173</v>
      </c>
      <c r="X20" s="136" t="s">
        <v>173</v>
      </c>
      <c r="Y20" s="136" t="s">
        <v>172</v>
      </c>
      <c r="Z20" s="136" t="s">
        <v>172</v>
      </c>
      <c r="AA20" s="136" t="s">
        <v>172</v>
      </c>
      <c r="AB20" s="136" t="s">
        <v>173</v>
      </c>
      <c r="AC20" s="136" t="s">
        <v>172</v>
      </c>
      <c r="AD20" s="136" t="s">
        <v>173</v>
      </c>
      <c r="AE20" s="136" t="s">
        <v>173</v>
      </c>
      <c r="AF20" s="136" t="s">
        <v>173</v>
      </c>
      <c r="AG20" s="136" t="s">
        <v>173</v>
      </c>
      <c r="AH20" s="136" t="s">
        <v>173</v>
      </c>
      <c r="AI20" s="137" t="s">
        <v>77</v>
      </c>
      <c r="AJ20" s="136">
        <v>0.8</v>
      </c>
      <c r="AK20" s="134" t="s">
        <v>39</v>
      </c>
      <c r="AL20" s="132">
        <v>1</v>
      </c>
      <c r="AM20" s="132"/>
      <c r="AN20" s="132" t="e">
        <v>#N/A</v>
      </c>
      <c r="AO20" s="123" t="e">
        <v>#N/A</v>
      </c>
      <c r="AP20" s="123" t="s">
        <v>429</v>
      </c>
      <c r="AQ20" s="132" t="s">
        <v>35</v>
      </c>
      <c r="AR20" s="125" t="s">
        <v>108</v>
      </c>
      <c r="AS20" s="125" t="s">
        <v>114</v>
      </c>
      <c r="AT20" s="126" t="s">
        <v>361</v>
      </c>
      <c r="AU20" s="125" t="s">
        <v>119</v>
      </c>
      <c r="AV20" s="125" t="s">
        <v>124</v>
      </c>
      <c r="AW20" s="125" t="s">
        <v>128</v>
      </c>
      <c r="AX20" s="127">
        <v>0.2</v>
      </c>
      <c r="AY20" s="128" t="s">
        <v>53</v>
      </c>
      <c r="AZ20" s="126">
        <v>0.2</v>
      </c>
      <c r="BA20" s="128" t="s">
        <v>77</v>
      </c>
      <c r="BB20" s="126">
        <v>0.8</v>
      </c>
      <c r="BC20" s="129" t="s">
        <v>39</v>
      </c>
      <c r="BD20" s="125" t="s">
        <v>139</v>
      </c>
      <c r="BE20" s="301"/>
      <c r="BF20" s="302"/>
      <c r="BG20" s="303"/>
      <c r="BH20" s="303"/>
      <c r="BI20" s="304"/>
      <c r="BJ20" s="302"/>
      <c r="BK20" s="120"/>
      <c r="BL20" s="120"/>
      <c r="BM20" s="120"/>
      <c r="BN20" s="120"/>
      <c r="BO20" s="120"/>
      <c r="BP20" s="120"/>
      <c r="BQ20" s="120"/>
      <c r="BR20" s="120"/>
      <c r="BS20" s="120"/>
      <c r="BT20" s="120"/>
      <c r="BU20" s="120"/>
      <c r="BV20" s="120"/>
      <c r="BW20" s="120"/>
      <c r="BX20" s="120"/>
      <c r="BY20" s="120"/>
      <c r="BZ20" s="120"/>
      <c r="CA20" s="120"/>
      <c r="CB20" s="120"/>
      <c r="CC20" s="120"/>
      <c r="CD20" s="120"/>
    </row>
    <row r="21" spans="1:82" s="131" customFormat="1" ht="57.75" customHeight="1" x14ac:dyDescent="0.2">
      <c r="A21" s="283"/>
      <c r="B21" s="283"/>
      <c r="C21" s="283"/>
      <c r="D21" s="283"/>
      <c r="E21" s="202"/>
      <c r="F21" s="142"/>
      <c r="G21" s="142"/>
      <c r="H21" s="135"/>
      <c r="I21" s="135"/>
      <c r="J21" s="135"/>
      <c r="K21" s="135"/>
      <c r="L21" s="135"/>
      <c r="M21" s="135"/>
      <c r="N21" s="135"/>
      <c r="O21" s="135"/>
      <c r="P21" s="136"/>
      <c r="Q21" s="136"/>
      <c r="R21" s="136"/>
      <c r="S21" s="136"/>
      <c r="T21" s="136"/>
      <c r="U21" s="136"/>
      <c r="V21" s="136"/>
      <c r="W21" s="136"/>
      <c r="X21" s="136"/>
      <c r="Y21" s="136"/>
      <c r="Z21" s="136"/>
      <c r="AA21" s="136"/>
      <c r="AB21" s="136"/>
      <c r="AC21" s="136"/>
      <c r="AD21" s="136"/>
      <c r="AE21" s="136"/>
      <c r="AF21" s="136"/>
      <c r="AG21" s="136"/>
      <c r="AH21" s="136"/>
      <c r="AI21" s="135"/>
      <c r="AJ21" s="135"/>
      <c r="AK21" s="135"/>
      <c r="AL21" s="132">
        <v>2</v>
      </c>
      <c r="AM21" s="132"/>
      <c r="AN21" s="132" t="e">
        <v>#N/A</v>
      </c>
      <c r="AO21" s="123" t="e">
        <v>#N/A</v>
      </c>
      <c r="AP21" s="123" t="s">
        <v>430</v>
      </c>
      <c r="AQ21" s="132" t="s">
        <v>35</v>
      </c>
      <c r="AR21" s="125" t="s">
        <v>108</v>
      </c>
      <c r="AS21" s="125" t="s">
        <v>116</v>
      </c>
      <c r="AT21" s="126" t="s">
        <v>347</v>
      </c>
      <c r="AU21" s="125" t="s">
        <v>119</v>
      </c>
      <c r="AV21" s="125" t="s">
        <v>124</v>
      </c>
      <c r="AW21" s="125" t="s">
        <v>128</v>
      </c>
      <c r="AX21" s="127">
        <v>0.12</v>
      </c>
      <c r="AY21" s="128" t="s">
        <v>53</v>
      </c>
      <c r="AZ21" s="126">
        <v>0.12</v>
      </c>
      <c r="BA21" s="128" t="s">
        <v>77</v>
      </c>
      <c r="BB21" s="126">
        <v>0.8</v>
      </c>
      <c r="BC21" s="129" t="s">
        <v>39</v>
      </c>
      <c r="BD21" s="125" t="s">
        <v>139</v>
      </c>
      <c r="BE21" s="301"/>
      <c r="BF21" s="302"/>
      <c r="BG21" s="303"/>
      <c r="BH21" s="303"/>
      <c r="BI21" s="304"/>
      <c r="BJ21" s="302"/>
      <c r="BK21" s="120"/>
      <c r="BL21" s="120"/>
      <c r="BM21" s="120"/>
      <c r="BN21" s="120"/>
      <c r="BO21" s="120"/>
      <c r="BP21" s="120"/>
      <c r="BQ21" s="120"/>
      <c r="BR21" s="120"/>
      <c r="BS21" s="120"/>
      <c r="BT21" s="120"/>
      <c r="BU21" s="120"/>
      <c r="BV21" s="120"/>
      <c r="BW21" s="120"/>
      <c r="BX21" s="120"/>
      <c r="BY21" s="120"/>
      <c r="BZ21" s="120"/>
      <c r="CA21" s="120"/>
      <c r="CB21" s="120"/>
      <c r="CC21" s="120"/>
      <c r="CD21" s="120"/>
    </row>
    <row r="22" spans="1:82" s="131" customFormat="1" ht="74.25" customHeight="1" x14ac:dyDescent="0.2">
      <c r="A22" s="283"/>
      <c r="B22" s="283"/>
      <c r="C22" s="283"/>
      <c r="D22" s="283"/>
      <c r="E22" s="202"/>
      <c r="F22" s="284"/>
      <c r="G22" s="284"/>
      <c r="H22" s="305"/>
      <c r="I22" s="305"/>
      <c r="J22" s="305"/>
      <c r="K22" s="305"/>
      <c r="L22" s="305"/>
      <c r="M22" s="305"/>
      <c r="N22" s="305"/>
      <c r="O22" s="305"/>
      <c r="P22" s="288"/>
      <c r="Q22" s="288"/>
      <c r="R22" s="288"/>
      <c r="S22" s="288"/>
      <c r="T22" s="288"/>
      <c r="U22" s="288"/>
      <c r="V22" s="288"/>
      <c r="W22" s="288"/>
      <c r="X22" s="288"/>
      <c r="Y22" s="288"/>
      <c r="Z22" s="288"/>
      <c r="AA22" s="288"/>
      <c r="AB22" s="288"/>
      <c r="AC22" s="288"/>
      <c r="AD22" s="288"/>
      <c r="AE22" s="288"/>
      <c r="AF22" s="288"/>
      <c r="AG22" s="288"/>
      <c r="AH22" s="288"/>
      <c r="AI22" s="305"/>
      <c r="AJ22" s="305"/>
      <c r="AK22" s="305"/>
      <c r="AL22" s="290">
        <v>3</v>
      </c>
      <c r="AM22" s="290"/>
      <c r="AN22" s="290" t="e">
        <v>#N/A</v>
      </c>
      <c r="AO22" s="291" t="e">
        <v>#N/A</v>
      </c>
      <c r="AP22" s="292" t="s">
        <v>431</v>
      </c>
      <c r="AQ22" s="290" t="s">
        <v>0</v>
      </c>
      <c r="AR22" s="293" t="s">
        <v>112</v>
      </c>
      <c r="AS22" s="293" t="s">
        <v>116</v>
      </c>
      <c r="AT22" s="294" t="s">
        <v>348</v>
      </c>
      <c r="AU22" s="293" t="s">
        <v>119</v>
      </c>
      <c r="AV22" s="293" t="s">
        <v>124</v>
      </c>
      <c r="AW22" s="293" t="s">
        <v>128</v>
      </c>
      <c r="AX22" s="295">
        <v>0.12</v>
      </c>
      <c r="AY22" s="296" t="s">
        <v>53</v>
      </c>
      <c r="AZ22" s="294">
        <v>0.12</v>
      </c>
      <c r="BA22" s="296" t="s">
        <v>41</v>
      </c>
      <c r="BB22" s="294">
        <v>0.60000000000000009</v>
      </c>
      <c r="BC22" s="297" t="s">
        <v>41</v>
      </c>
      <c r="BD22" s="293" t="s">
        <v>139</v>
      </c>
      <c r="BE22" s="306"/>
      <c r="BF22" s="307"/>
      <c r="BG22" s="308"/>
      <c r="BH22" s="308"/>
      <c r="BI22" s="309"/>
      <c r="BJ22" s="307"/>
      <c r="BK22" s="120"/>
      <c r="BL22" s="120"/>
      <c r="BM22" s="120"/>
      <c r="BN22" s="120"/>
      <c r="BO22" s="120"/>
      <c r="BP22" s="120"/>
      <c r="BQ22" s="120"/>
      <c r="BR22" s="120"/>
      <c r="BS22" s="120"/>
      <c r="BT22" s="120"/>
      <c r="BU22" s="120"/>
      <c r="BV22" s="120"/>
      <c r="BW22" s="120"/>
      <c r="BX22" s="120"/>
      <c r="BY22" s="120"/>
      <c r="BZ22" s="120"/>
      <c r="CA22" s="120"/>
      <c r="CB22" s="120"/>
      <c r="CC22" s="120"/>
      <c r="CD22" s="120"/>
    </row>
    <row r="23" spans="1:82" s="131" customFormat="1" ht="84.75" customHeight="1" x14ac:dyDescent="0.2">
      <c r="A23" s="298">
        <v>5</v>
      </c>
      <c r="B23" s="300" t="s">
        <v>363</v>
      </c>
      <c r="C23" s="141" t="s">
        <v>136</v>
      </c>
      <c r="D23" s="141" t="s">
        <v>401</v>
      </c>
      <c r="E23" s="141"/>
      <c r="F23" s="142" t="s">
        <v>410</v>
      </c>
      <c r="G23" s="141" t="s">
        <v>360</v>
      </c>
      <c r="H23" s="141" t="s">
        <v>432</v>
      </c>
      <c r="I23" s="141" t="s">
        <v>147</v>
      </c>
      <c r="J23" s="138" t="s">
        <v>173</v>
      </c>
      <c r="K23" s="138" t="s">
        <v>190</v>
      </c>
      <c r="L23" s="137" t="s">
        <v>55</v>
      </c>
      <c r="M23" s="136">
        <v>0.4</v>
      </c>
      <c r="N23" s="136" t="s">
        <v>65</v>
      </c>
      <c r="O23" s="136">
        <v>0</v>
      </c>
      <c r="P23" s="136" t="s">
        <v>172</v>
      </c>
      <c r="Q23" s="136" t="s">
        <v>172</v>
      </c>
      <c r="R23" s="136" t="s">
        <v>173</v>
      </c>
      <c r="S23" s="136" t="s">
        <v>173</v>
      </c>
      <c r="T23" s="136" t="s">
        <v>172</v>
      </c>
      <c r="U23" s="136" t="s">
        <v>173</v>
      </c>
      <c r="V23" s="136" t="s">
        <v>172</v>
      </c>
      <c r="W23" s="136" t="s">
        <v>173</v>
      </c>
      <c r="X23" s="136" t="s">
        <v>173</v>
      </c>
      <c r="Y23" s="136" t="s">
        <v>172</v>
      </c>
      <c r="Z23" s="136" t="s">
        <v>172</v>
      </c>
      <c r="AA23" s="136" t="s">
        <v>172</v>
      </c>
      <c r="AB23" s="136" t="s">
        <v>173</v>
      </c>
      <c r="AC23" s="136" t="s">
        <v>172</v>
      </c>
      <c r="AD23" s="136" t="s">
        <v>173</v>
      </c>
      <c r="AE23" s="136" t="s">
        <v>173</v>
      </c>
      <c r="AF23" s="136" t="s">
        <v>173</v>
      </c>
      <c r="AG23" s="136" t="s">
        <v>173</v>
      </c>
      <c r="AH23" s="136" t="s">
        <v>173</v>
      </c>
      <c r="AI23" s="137" t="s">
        <v>77</v>
      </c>
      <c r="AJ23" s="136">
        <v>0.8</v>
      </c>
      <c r="AK23" s="134" t="s">
        <v>39</v>
      </c>
      <c r="AL23" s="132">
        <v>1</v>
      </c>
      <c r="AM23" s="132"/>
      <c r="AN23" s="132" t="e">
        <v>#N/A</v>
      </c>
      <c r="AO23" s="123" t="e">
        <v>#N/A</v>
      </c>
      <c r="AP23" s="123" t="s">
        <v>433</v>
      </c>
      <c r="AQ23" s="132" t="s">
        <v>35</v>
      </c>
      <c r="AR23" s="125" t="s">
        <v>108</v>
      </c>
      <c r="AS23" s="125" t="s">
        <v>114</v>
      </c>
      <c r="AT23" s="126" t="s">
        <v>361</v>
      </c>
      <c r="AU23" s="125" t="s">
        <v>119</v>
      </c>
      <c r="AV23" s="125" t="s">
        <v>124</v>
      </c>
      <c r="AW23" s="125" t="s">
        <v>128</v>
      </c>
      <c r="AX23" s="127">
        <v>0.2</v>
      </c>
      <c r="AY23" s="128" t="s">
        <v>53</v>
      </c>
      <c r="AZ23" s="126">
        <v>0.2</v>
      </c>
      <c r="BA23" s="128" t="s">
        <v>77</v>
      </c>
      <c r="BB23" s="126">
        <v>0.8</v>
      </c>
      <c r="BC23" s="129" t="s">
        <v>39</v>
      </c>
      <c r="BD23" s="125" t="s">
        <v>139</v>
      </c>
      <c r="BE23" s="133"/>
      <c r="BF23" s="132"/>
      <c r="BG23" s="130"/>
      <c r="BH23" s="130"/>
      <c r="BI23" s="133"/>
      <c r="BJ23" s="132"/>
      <c r="BK23" s="120"/>
      <c r="BL23" s="120"/>
      <c r="BM23" s="120"/>
      <c r="BN23" s="120"/>
      <c r="BO23" s="120"/>
      <c r="BP23" s="120"/>
      <c r="BQ23" s="120"/>
      <c r="BR23" s="120"/>
      <c r="BS23" s="120"/>
      <c r="BT23" s="120"/>
      <c r="BU23" s="120"/>
      <c r="BV23" s="120"/>
      <c r="BW23" s="120"/>
      <c r="BX23" s="120"/>
      <c r="BY23" s="120"/>
      <c r="BZ23" s="120"/>
      <c r="CA23" s="120"/>
      <c r="CB23" s="120"/>
      <c r="CC23" s="120"/>
      <c r="CD23" s="120"/>
    </row>
    <row r="24" spans="1:82" s="131" customFormat="1" ht="84.75" customHeight="1" x14ac:dyDescent="0.2">
      <c r="A24" s="283"/>
      <c r="B24" s="202"/>
      <c r="C24" s="135"/>
      <c r="D24" s="135"/>
      <c r="E24" s="135"/>
      <c r="F24" s="142"/>
      <c r="G24" s="135"/>
      <c r="H24" s="135"/>
      <c r="I24" s="135"/>
      <c r="J24" s="135"/>
      <c r="K24" s="135"/>
      <c r="L24" s="135"/>
      <c r="M24" s="135"/>
      <c r="N24" s="135"/>
      <c r="O24" s="135"/>
      <c r="P24" s="136"/>
      <c r="Q24" s="136"/>
      <c r="R24" s="136"/>
      <c r="S24" s="136"/>
      <c r="T24" s="136"/>
      <c r="U24" s="136"/>
      <c r="V24" s="136"/>
      <c r="W24" s="136"/>
      <c r="X24" s="136"/>
      <c r="Y24" s="136"/>
      <c r="Z24" s="136"/>
      <c r="AA24" s="136"/>
      <c r="AB24" s="136"/>
      <c r="AC24" s="136"/>
      <c r="AD24" s="136"/>
      <c r="AE24" s="136"/>
      <c r="AF24" s="136"/>
      <c r="AG24" s="136"/>
      <c r="AH24" s="136"/>
      <c r="AI24" s="135"/>
      <c r="AJ24" s="135"/>
      <c r="AK24" s="135"/>
      <c r="AL24" s="132">
        <v>2</v>
      </c>
      <c r="AM24" s="132"/>
      <c r="AN24" s="132" t="e">
        <v>#N/A</v>
      </c>
      <c r="AO24" s="123" t="e">
        <v>#N/A</v>
      </c>
      <c r="AP24" s="123" t="s">
        <v>434</v>
      </c>
      <c r="AQ24" s="132" t="s">
        <v>35</v>
      </c>
      <c r="AR24" s="125" t="s">
        <v>108</v>
      </c>
      <c r="AS24" s="125" t="s">
        <v>116</v>
      </c>
      <c r="AT24" s="126" t="s">
        <v>347</v>
      </c>
      <c r="AU24" s="125" t="s">
        <v>119</v>
      </c>
      <c r="AV24" s="125" t="s">
        <v>124</v>
      </c>
      <c r="AW24" s="125" t="s">
        <v>128</v>
      </c>
      <c r="AX24" s="127">
        <v>0.12</v>
      </c>
      <c r="AY24" s="128" t="s">
        <v>53</v>
      </c>
      <c r="AZ24" s="126">
        <v>0.12</v>
      </c>
      <c r="BA24" s="128" t="s">
        <v>77</v>
      </c>
      <c r="BB24" s="126">
        <v>0.8</v>
      </c>
      <c r="BC24" s="129" t="s">
        <v>39</v>
      </c>
      <c r="BD24" s="125" t="s">
        <v>139</v>
      </c>
      <c r="BE24" s="133"/>
      <c r="BF24" s="132"/>
      <c r="BG24" s="130"/>
      <c r="BH24" s="130"/>
      <c r="BI24" s="133"/>
      <c r="BJ24" s="132"/>
      <c r="BK24" s="120"/>
      <c r="BL24" s="120"/>
      <c r="BM24" s="120"/>
      <c r="BN24" s="120"/>
      <c r="BO24" s="120"/>
      <c r="BP24" s="120"/>
      <c r="BQ24" s="120"/>
      <c r="BR24" s="120"/>
      <c r="BS24" s="120"/>
      <c r="BT24" s="120"/>
      <c r="BU24" s="120"/>
      <c r="BV24" s="120"/>
      <c r="BW24" s="120"/>
      <c r="BX24" s="120"/>
      <c r="BY24" s="120"/>
      <c r="BZ24" s="120"/>
      <c r="CA24" s="120"/>
      <c r="CB24" s="120"/>
      <c r="CC24" s="120"/>
      <c r="CD24" s="120"/>
    </row>
    <row r="25" spans="1:82" s="131" customFormat="1" ht="84.75" customHeight="1" x14ac:dyDescent="0.2">
      <c r="A25" s="283"/>
      <c r="B25" s="202"/>
      <c r="C25" s="135"/>
      <c r="D25" s="135"/>
      <c r="E25" s="135"/>
      <c r="F25" s="142"/>
      <c r="G25" s="135"/>
      <c r="H25" s="135"/>
      <c r="I25" s="135"/>
      <c r="J25" s="135"/>
      <c r="K25" s="135"/>
      <c r="L25" s="135"/>
      <c r="M25" s="135"/>
      <c r="N25" s="135"/>
      <c r="O25" s="135"/>
      <c r="P25" s="136"/>
      <c r="Q25" s="136"/>
      <c r="R25" s="136"/>
      <c r="S25" s="136"/>
      <c r="T25" s="136"/>
      <c r="U25" s="136"/>
      <c r="V25" s="136"/>
      <c r="W25" s="136"/>
      <c r="X25" s="136"/>
      <c r="Y25" s="136"/>
      <c r="Z25" s="136"/>
      <c r="AA25" s="136"/>
      <c r="AB25" s="136"/>
      <c r="AC25" s="136"/>
      <c r="AD25" s="136"/>
      <c r="AE25" s="136"/>
      <c r="AF25" s="136"/>
      <c r="AG25" s="136"/>
      <c r="AH25" s="136"/>
      <c r="AI25" s="135"/>
      <c r="AJ25" s="135"/>
      <c r="AK25" s="135"/>
      <c r="AL25" s="132">
        <v>3</v>
      </c>
      <c r="AM25" s="132"/>
      <c r="AN25" s="132" t="e">
        <v>#N/A</v>
      </c>
      <c r="AO25" s="123" t="e">
        <v>#N/A</v>
      </c>
      <c r="AP25" s="124" t="s">
        <v>435</v>
      </c>
      <c r="AQ25" s="132" t="s">
        <v>0</v>
      </c>
      <c r="AR25" s="125" t="s">
        <v>112</v>
      </c>
      <c r="AS25" s="125" t="s">
        <v>116</v>
      </c>
      <c r="AT25" s="126" t="s">
        <v>348</v>
      </c>
      <c r="AU25" s="125" t="s">
        <v>119</v>
      </c>
      <c r="AV25" s="125" t="s">
        <v>124</v>
      </c>
      <c r="AW25" s="125" t="s">
        <v>128</v>
      </c>
      <c r="AX25" s="127">
        <v>0.12</v>
      </c>
      <c r="AY25" s="128" t="s">
        <v>53</v>
      </c>
      <c r="AZ25" s="126">
        <v>0.12</v>
      </c>
      <c r="BA25" s="128" t="s">
        <v>41</v>
      </c>
      <c r="BB25" s="126">
        <v>0.60000000000000009</v>
      </c>
      <c r="BC25" s="129" t="s">
        <v>41</v>
      </c>
      <c r="BD25" s="125" t="s">
        <v>133</v>
      </c>
      <c r="BE25" s="133"/>
      <c r="BF25" s="132"/>
      <c r="BG25" s="130"/>
      <c r="BH25" s="130"/>
      <c r="BI25" s="133"/>
      <c r="BJ25" s="132"/>
      <c r="BK25" s="120"/>
      <c r="BL25" s="120"/>
      <c r="BM25" s="120"/>
      <c r="BN25" s="120"/>
      <c r="BO25" s="120"/>
      <c r="BP25" s="120"/>
      <c r="BQ25" s="120"/>
      <c r="BR25" s="120"/>
      <c r="BS25" s="120"/>
      <c r="BT25" s="120"/>
      <c r="BU25" s="120"/>
      <c r="BV25" s="120"/>
      <c r="BW25" s="120"/>
      <c r="BX25" s="120"/>
      <c r="BY25" s="120"/>
      <c r="BZ25" s="120"/>
      <c r="CA25" s="120"/>
      <c r="CB25" s="120"/>
      <c r="CC25" s="120"/>
      <c r="CD25" s="120"/>
    </row>
    <row r="26" spans="1:82" s="131" customFormat="1" ht="77.25" customHeight="1" x14ac:dyDescent="0.2">
      <c r="A26" s="298">
        <v>6</v>
      </c>
      <c r="B26" s="300" t="s">
        <v>365</v>
      </c>
      <c r="C26" s="141" t="s">
        <v>136</v>
      </c>
      <c r="D26" s="141" t="s">
        <v>401</v>
      </c>
      <c r="E26" s="141" t="s">
        <v>157</v>
      </c>
      <c r="F26" s="142" t="s">
        <v>366</v>
      </c>
      <c r="G26" s="142" t="s">
        <v>367</v>
      </c>
      <c r="H26" s="141" t="s">
        <v>436</v>
      </c>
      <c r="I26" s="141" t="s">
        <v>147</v>
      </c>
      <c r="J26" s="138" t="s">
        <v>173</v>
      </c>
      <c r="K26" s="138" t="s">
        <v>188</v>
      </c>
      <c r="L26" s="137" t="s">
        <v>57</v>
      </c>
      <c r="M26" s="136">
        <v>0.6</v>
      </c>
      <c r="N26" s="136" t="s">
        <v>65</v>
      </c>
      <c r="O26" s="136" t="s">
        <v>346</v>
      </c>
      <c r="P26" s="136" t="s">
        <v>172</v>
      </c>
      <c r="Q26" s="136" t="s">
        <v>172</v>
      </c>
      <c r="R26" s="136" t="s">
        <v>172</v>
      </c>
      <c r="S26" s="136" t="s">
        <v>173</v>
      </c>
      <c r="T26" s="136" t="s">
        <v>172</v>
      </c>
      <c r="U26" s="136" t="s">
        <v>173</v>
      </c>
      <c r="V26" s="136" t="s">
        <v>173</v>
      </c>
      <c r="W26" s="136" t="s">
        <v>172</v>
      </c>
      <c r="X26" s="136" t="s">
        <v>173</v>
      </c>
      <c r="Y26" s="136" t="s">
        <v>172</v>
      </c>
      <c r="Z26" s="136" t="s">
        <v>172</v>
      </c>
      <c r="AA26" s="136" t="s">
        <v>172</v>
      </c>
      <c r="AB26" s="136" t="s">
        <v>173</v>
      </c>
      <c r="AC26" s="136" t="s">
        <v>172</v>
      </c>
      <c r="AD26" s="136" t="s">
        <v>172</v>
      </c>
      <c r="AE26" s="136" t="s">
        <v>173</v>
      </c>
      <c r="AF26" s="136" t="s">
        <v>173</v>
      </c>
      <c r="AG26" s="136" t="s">
        <v>172</v>
      </c>
      <c r="AH26" s="136" t="s">
        <v>173</v>
      </c>
      <c r="AI26" s="137" t="s">
        <v>81</v>
      </c>
      <c r="AJ26" s="136">
        <v>1</v>
      </c>
      <c r="AK26" s="134" t="s">
        <v>37</v>
      </c>
      <c r="AL26" s="132">
        <v>1</v>
      </c>
      <c r="AM26" s="132"/>
      <c r="AN26" s="132" t="e">
        <v>#N/A</v>
      </c>
      <c r="AO26" s="123" t="e">
        <v>#N/A</v>
      </c>
      <c r="AP26" s="124" t="s">
        <v>437</v>
      </c>
      <c r="AQ26" s="132" t="s">
        <v>35</v>
      </c>
      <c r="AR26" s="125" t="s">
        <v>108</v>
      </c>
      <c r="AS26" s="125" t="s">
        <v>116</v>
      </c>
      <c r="AT26" s="126" t="s">
        <v>347</v>
      </c>
      <c r="AU26" s="125" t="s">
        <v>119</v>
      </c>
      <c r="AV26" s="125" t="s">
        <v>124</v>
      </c>
      <c r="AW26" s="125" t="s">
        <v>128</v>
      </c>
      <c r="AX26" s="127">
        <v>0.36</v>
      </c>
      <c r="AY26" s="128" t="s">
        <v>55</v>
      </c>
      <c r="AZ26" s="126">
        <v>0.36</v>
      </c>
      <c r="BA26" s="128" t="s">
        <v>81</v>
      </c>
      <c r="BB26" s="126">
        <v>1</v>
      </c>
      <c r="BC26" s="129" t="s">
        <v>37</v>
      </c>
      <c r="BD26" s="125" t="s">
        <v>139</v>
      </c>
      <c r="BE26" s="133"/>
      <c r="BF26" s="132"/>
      <c r="BG26" s="130"/>
      <c r="BH26" s="130"/>
      <c r="BI26" s="133"/>
      <c r="BJ26" s="132"/>
      <c r="BK26" s="120"/>
      <c r="BL26" s="120"/>
      <c r="BM26" s="120"/>
      <c r="BN26" s="120"/>
      <c r="BO26" s="120"/>
      <c r="BP26" s="120"/>
      <c r="BQ26" s="120"/>
      <c r="BR26" s="120"/>
      <c r="BS26" s="120"/>
      <c r="BT26" s="120"/>
      <c r="BU26" s="120"/>
      <c r="BV26" s="120"/>
      <c r="BW26" s="120"/>
      <c r="BX26" s="120"/>
      <c r="BY26" s="120"/>
      <c r="BZ26" s="120"/>
      <c r="CA26" s="120"/>
      <c r="CB26" s="120"/>
      <c r="CC26" s="120"/>
      <c r="CD26" s="120"/>
    </row>
    <row r="27" spans="1:82" s="131" customFormat="1" ht="72.75" customHeight="1" x14ac:dyDescent="0.2">
      <c r="A27" s="283"/>
      <c r="B27" s="310"/>
      <c r="C27" s="135"/>
      <c r="D27" s="135"/>
      <c r="E27" s="135"/>
      <c r="F27" s="142"/>
      <c r="G27" s="142"/>
      <c r="H27" s="135"/>
      <c r="I27" s="135"/>
      <c r="J27" s="135"/>
      <c r="K27" s="135"/>
      <c r="L27" s="135"/>
      <c r="M27" s="135"/>
      <c r="N27" s="135"/>
      <c r="O27" s="135"/>
      <c r="P27" s="136"/>
      <c r="Q27" s="136"/>
      <c r="R27" s="136"/>
      <c r="S27" s="136"/>
      <c r="T27" s="136"/>
      <c r="U27" s="136"/>
      <c r="V27" s="136"/>
      <c r="W27" s="136"/>
      <c r="X27" s="136"/>
      <c r="Y27" s="136"/>
      <c r="Z27" s="136"/>
      <c r="AA27" s="136"/>
      <c r="AB27" s="136"/>
      <c r="AC27" s="136"/>
      <c r="AD27" s="136"/>
      <c r="AE27" s="136"/>
      <c r="AF27" s="136"/>
      <c r="AG27" s="136"/>
      <c r="AH27" s="136"/>
      <c r="AI27" s="135"/>
      <c r="AJ27" s="135"/>
      <c r="AK27" s="135"/>
      <c r="AL27" s="132">
        <v>2</v>
      </c>
      <c r="AM27" s="132"/>
      <c r="AN27" s="132" t="e">
        <v>#N/A</v>
      </c>
      <c r="AO27" s="123" t="e">
        <v>#N/A</v>
      </c>
      <c r="AP27" s="123" t="s">
        <v>438</v>
      </c>
      <c r="AQ27" s="132" t="s">
        <v>35</v>
      </c>
      <c r="AR27" s="125" t="s">
        <v>108</v>
      </c>
      <c r="AS27" s="125" t="s">
        <v>116</v>
      </c>
      <c r="AT27" s="126" t="s">
        <v>347</v>
      </c>
      <c r="AU27" s="125" t="s">
        <v>119</v>
      </c>
      <c r="AV27" s="125" t="s">
        <v>124</v>
      </c>
      <c r="AW27" s="125" t="s">
        <v>128</v>
      </c>
      <c r="AX27" s="127">
        <v>0.216</v>
      </c>
      <c r="AY27" s="128" t="s">
        <v>55</v>
      </c>
      <c r="AZ27" s="126">
        <v>0.216</v>
      </c>
      <c r="BA27" s="128" t="s">
        <v>81</v>
      </c>
      <c r="BB27" s="126">
        <v>1</v>
      </c>
      <c r="BC27" s="129" t="s">
        <v>37</v>
      </c>
      <c r="BD27" s="125" t="s">
        <v>139</v>
      </c>
      <c r="BE27" s="133"/>
      <c r="BF27" s="132"/>
      <c r="BG27" s="130"/>
      <c r="BH27" s="130"/>
      <c r="BI27" s="133"/>
      <c r="BJ27" s="132"/>
      <c r="BK27" s="120"/>
      <c r="BL27" s="120"/>
      <c r="BM27" s="120"/>
      <c r="BN27" s="120"/>
      <c r="BO27" s="120"/>
      <c r="BP27" s="120"/>
      <c r="BQ27" s="120"/>
      <c r="BR27" s="120"/>
      <c r="BS27" s="120"/>
      <c r="BT27" s="120"/>
      <c r="BU27" s="120"/>
      <c r="BV27" s="120"/>
      <c r="BW27" s="120"/>
      <c r="BX27" s="120"/>
      <c r="BY27" s="120"/>
      <c r="BZ27" s="120"/>
      <c r="CA27" s="120"/>
      <c r="CB27" s="120"/>
      <c r="CC27" s="120"/>
      <c r="CD27" s="120"/>
    </row>
    <row r="28" spans="1:82" s="131" customFormat="1" ht="72.75" customHeight="1" x14ac:dyDescent="0.2">
      <c r="A28" s="283"/>
      <c r="B28" s="310"/>
      <c r="C28" s="135"/>
      <c r="D28" s="135"/>
      <c r="E28" s="135"/>
      <c r="F28" s="142"/>
      <c r="G28" s="142"/>
      <c r="H28" s="135"/>
      <c r="I28" s="135"/>
      <c r="J28" s="135"/>
      <c r="K28" s="135"/>
      <c r="L28" s="135"/>
      <c r="M28" s="135"/>
      <c r="N28" s="135"/>
      <c r="O28" s="135"/>
      <c r="P28" s="136"/>
      <c r="Q28" s="136"/>
      <c r="R28" s="136"/>
      <c r="S28" s="136"/>
      <c r="T28" s="136"/>
      <c r="U28" s="136"/>
      <c r="V28" s="136"/>
      <c r="W28" s="136"/>
      <c r="X28" s="136"/>
      <c r="Y28" s="136"/>
      <c r="Z28" s="136"/>
      <c r="AA28" s="136"/>
      <c r="AB28" s="136"/>
      <c r="AC28" s="136"/>
      <c r="AD28" s="136"/>
      <c r="AE28" s="136"/>
      <c r="AF28" s="136"/>
      <c r="AG28" s="136"/>
      <c r="AH28" s="136"/>
      <c r="AI28" s="135"/>
      <c r="AJ28" s="135"/>
      <c r="AK28" s="135"/>
      <c r="AL28" s="132">
        <v>3</v>
      </c>
      <c r="AM28" s="132"/>
      <c r="AN28" s="132" t="e">
        <v>#N/A</v>
      </c>
      <c r="AO28" s="123" t="e">
        <v>#N/A</v>
      </c>
      <c r="AP28" s="124" t="s">
        <v>411</v>
      </c>
      <c r="AQ28" s="132" t="s">
        <v>35</v>
      </c>
      <c r="AR28" s="125" t="s">
        <v>108</v>
      </c>
      <c r="AS28" s="125" t="s">
        <v>116</v>
      </c>
      <c r="AT28" s="126" t="s">
        <v>347</v>
      </c>
      <c r="AU28" s="125" t="s">
        <v>119</v>
      </c>
      <c r="AV28" s="125" t="s">
        <v>124</v>
      </c>
      <c r="AW28" s="125" t="s">
        <v>128</v>
      </c>
      <c r="AX28" s="127">
        <v>0.12959999999999999</v>
      </c>
      <c r="AY28" s="128" t="s">
        <v>53</v>
      </c>
      <c r="AZ28" s="126">
        <v>0.12959999999999999</v>
      </c>
      <c r="BA28" s="128" t="s">
        <v>81</v>
      </c>
      <c r="BB28" s="126">
        <v>1</v>
      </c>
      <c r="BC28" s="129" t="s">
        <v>37</v>
      </c>
      <c r="BD28" s="125" t="s">
        <v>139</v>
      </c>
      <c r="BE28" s="133"/>
      <c r="BF28" s="132"/>
      <c r="BG28" s="130"/>
      <c r="BH28" s="130"/>
      <c r="BI28" s="133"/>
      <c r="BJ28" s="132"/>
      <c r="BK28" s="120"/>
      <c r="BL28" s="120"/>
      <c r="BM28" s="120"/>
      <c r="BN28" s="120"/>
      <c r="BO28" s="120"/>
      <c r="BP28" s="120"/>
      <c r="BQ28" s="120"/>
      <c r="BR28" s="120"/>
      <c r="BS28" s="120"/>
      <c r="BT28" s="120"/>
      <c r="BU28" s="120"/>
      <c r="BV28" s="120"/>
      <c r="BW28" s="120"/>
      <c r="BX28" s="120"/>
      <c r="BY28" s="120"/>
      <c r="BZ28" s="120"/>
      <c r="CA28" s="120"/>
      <c r="CB28" s="120"/>
      <c r="CC28" s="120"/>
      <c r="CD28" s="120"/>
    </row>
    <row r="29" spans="1:82" s="131" customFormat="1" ht="84" customHeight="1" x14ac:dyDescent="0.2">
      <c r="A29" s="283"/>
      <c r="B29" s="310"/>
      <c r="C29" s="135"/>
      <c r="D29" s="135"/>
      <c r="E29" s="135"/>
      <c r="F29" s="142"/>
      <c r="G29" s="142"/>
      <c r="H29" s="135"/>
      <c r="I29" s="135"/>
      <c r="J29" s="135"/>
      <c r="K29" s="135"/>
      <c r="L29" s="135"/>
      <c r="M29" s="135"/>
      <c r="N29" s="135"/>
      <c r="O29" s="135"/>
      <c r="P29" s="136"/>
      <c r="Q29" s="136"/>
      <c r="R29" s="136"/>
      <c r="S29" s="136"/>
      <c r="T29" s="136"/>
      <c r="U29" s="136"/>
      <c r="V29" s="136"/>
      <c r="W29" s="136"/>
      <c r="X29" s="136"/>
      <c r="Y29" s="136"/>
      <c r="Z29" s="136"/>
      <c r="AA29" s="136"/>
      <c r="AB29" s="136"/>
      <c r="AC29" s="136"/>
      <c r="AD29" s="136"/>
      <c r="AE29" s="136"/>
      <c r="AF29" s="136"/>
      <c r="AG29" s="136"/>
      <c r="AH29" s="136"/>
      <c r="AI29" s="135"/>
      <c r="AJ29" s="135"/>
      <c r="AK29" s="135"/>
      <c r="AL29" s="132">
        <v>4</v>
      </c>
      <c r="AM29" s="132"/>
      <c r="AN29" s="132" t="e">
        <v>#N/A</v>
      </c>
      <c r="AO29" s="123" t="e">
        <v>#N/A</v>
      </c>
      <c r="AP29" s="124" t="s">
        <v>431</v>
      </c>
      <c r="AQ29" s="132" t="s">
        <v>0</v>
      </c>
      <c r="AR29" s="125" t="s">
        <v>112</v>
      </c>
      <c r="AS29" s="125" t="s">
        <v>116</v>
      </c>
      <c r="AT29" s="126" t="s">
        <v>348</v>
      </c>
      <c r="AU29" s="125" t="s">
        <v>119</v>
      </c>
      <c r="AV29" s="125" t="s">
        <v>124</v>
      </c>
      <c r="AW29" s="125" t="s">
        <v>128</v>
      </c>
      <c r="AX29" s="127">
        <v>0.12959999999999999</v>
      </c>
      <c r="AY29" s="128" t="s">
        <v>53</v>
      </c>
      <c r="AZ29" s="126">
        <v>0.12959999999999999</v>
      </c>
      <c r="BA29" s="128" t="s">
        <v>77</v>
      </c>
      <c r="BB29" s="126">
        <v>0.75</v>
      </c>
      <c r="BC29" s="129" t="s">
        <v>39</v>
      </c>
      <c r="BD29" s="125" t="s">
        <v>139</v>
      </c>
      <c r="BE29" s="133"/>
      <c r="BF29" s="132"/>
      <c r="BG29" s="130"/>
      <c r="BH29" s="130"/>
      <c r="BI29" s="133"/>
      <c r="BJ29" s="132"/>
      <c r="BK29" s="120"/>
      <c r="BL29" s="120"/>
      <c r="BM29" s="120"/>
      <c r="BN29" s="120"/>
      <c r="BO29" s="120"/>
      <c r="BP29" s="120"/>
      <c r="BQ29" s="120"/>
      <c r="BR29" s="120"/>
      <c r="BS29" s="120"/>
      <c r="BT29" s="120"/>
      <c r="BU29" s="120"/>
      <c r="BV29" s="120"/>
      <c r="BW29" s="120"/>
      <c r="BX29" s="120"/>
      <c r="BY29" s="120"/>
      <c r="BZ29" s="120"/>
      <c r="CA29" s="120"/>
      <c r="CB29" s="120"/>
      <c r="CC29" s="120"/>
      <c r="CD29" s="120"/>
    </row>
    <row r="30" spans="1:82" s="131" customFormat="1" ht="84" customHeight="1" x14ac:dyDescent="0.2">
      <c r="A30" s="283"/>
      <c r="B30" s="311"/>
      <c r="C30" s="135"/>
      <c r="D30" s="135"/>
      <c r="E30" s="135"/>
      <c r="F30" s="142"/>
      <c r="G30" s="142"/>
      <c r="H30" s="135"/>
      <c r="I30" s="135"/>
      <c r="J30" s="135"/>
      <c r="K30" s="135"/>
      <c r="L30" s="135"/>
      <c r="M30" s="135"/>
      <c r="N30" s="135"/>
      <c r="O30" s="135"/>
      <c r="P30" s="136"/>
      <c r="Q30" s="136"/>
      <c r="R30" s="136"/>
      <c r="S30" s="136"/>
      <c r="T30" s="136"/>
      <c r="U30" s="136"/>
      <c r="V30" s="136"/>
      <c r="W30" s="136"/>
      <c r="X30" s="136"/>
      <c r="Y30" s="136"/>
      <c r="Z30" s="136"/>
      <c r="AA30" s="136"/>
      <c r="AB30" s="136"/>
      <c r="AC30" s="136"/>
      <c r="AD30" s="136"/>
      <c r="AE30" s="136"/>
      <c r="AF30" s="136"/>
      <c r="AG30" s="136"/>
      <c r="AH30" s="136"/>
      <c r="AI30" s="135"/>
      <c r="AJ30" s="135"/>
      <c r="AK30" s="135"/>
      <c r="AL30" s="132">
        <v>5</v>
      </c>
      <c r="AM30" s="132"/>
      <c r="AN30" s="132" t="e">
        <v>#N/A</v>
      </c>
      <c r="AO30" s="123" t="e">
        <v>#N/A</v>
      </c>
      <c r="AP30" s="124" t="s">
        <v>412</v>
      </c>
      <c r="AQ30" s="132" t="s">
        <v>0</v>
      </c>
      <c r="AR30" s="125" t="s">
        <v>112</v>
      </c>
      <c r="AS30" s="125" t="s">
        <v>116</v>
      </c>
      <c r="AT30" s="126" t="s">
        <v>348</v>
      </c>
      <c r="AU30" s="125" t="s">
        <v>119</v>
      </c>
      <c r="AV30" s="125" t="s">
        <v>124</v>
      </c>
      <c r="AW30" s="125" t="s">
        <v>128</v>
      </c>
      <c r="AX30" s="127">
        <v>0.12959999999999999</v>
      </c>
      <c r="AY30" s="128" t="s">
        <v>53</v>
      </c>
      <c r="AZ30" s="126">
        <v>0.12959999999999999</v>
      </c>
      <c r="BA30" s="128" t="s">
        <v>41</v>
      </c>
      <c r="BB30" s="126">
        <v>0.5625</v>
      </c>
      <c r="BC30" s="129" t="s">
        <v>41</v>
      </c>
      <c r="BD30" s="125" t="s">
        <v>139</v>
      </c>
      <c r="BE30" s="133"/>
      <c r="BF30" s="132"/>
      <c r="BG30" s="130"/>
      <c r="BH30" s="130"/>
      <c r="BI30" s="133"/>
      <c r="BJ30" s="132"/>
      <c r="BK30" s="120"/>
      <c r="BL30" s="120"/>
      <c r="BM30" s="120"/>
      <c r="BN30" s="120"/>
      <c r="BO30" s="120"/>
      <c r="BP30" s="120"/>
      <c r="BQ30" s="120"/>
      <c r="BR30" s="120"/>
      <c r="BS30" s="120"/>
      <c r="BT30" s="120"/>
      <c r="BU30" s="120"/>
      <c r="BV30" s="120"/>
      <c r="BW30" s="120"/>
      <c r="BX30" s="120"/>
      <c r="BY30" s="120"/>
      <c r="BZ30" s="120"/>
      <c r="CA30" s="120"/>
      <c r="CB30" s="120"/>
      <c r="CC30" s="120"/>
      <c r="CD30" s="120"/>
    </row>
    <row r="31" spans="1:82" s="131" customFormat="1" ht="70.5" customHeight="1" x14ac:dyDescent="0.2">
      <c r="A31" s="138">
        <v>7</v>
      </c>
      <c r="B31" s="312" t="s">
        <v>368</v>
      </c>
      <c r="C31" s="141" t="s">
        <v>138</v>
      </c>
      <c r="D31" s="141" t="s">
        <v>401</v>
      </c>
      <c r="E31" s="141" t="s">
        <v>157</v>
      </c>
      <c r="F31" s="313" t="s">
        <v>378</v>
      </c>
      <c r="G31" s="313" t="s">
        <v>369</v>
      </c>
      <c r="H31" s="314" t="str">
        <f>_xlfn.CONCAT("Posibilidad de afectación ",IF(C31='[2]Opciones Tratamiento'!$E$2,"económica",IF(C31='[2]Opciones Tratamiento'!$E$4,"económica y reputacional",LOWER(C31)))," por ",LOWER(F31), ", debido a ",LOWER(G31))</f>
        <v>Posibilidad de afectación económica y reputacional por cobro por la realización de un trámite (concusión) por parte de los funcionarios, contratistas o personal tercerizado que interviene en el flujo de la atención de los canales  para beneficio propio o de un tercero, debido a debilidades en el seguimiento por parte de los responsables de los procesos sobre las actividades de los colaboradores.</v>
      </c>
      <c r="I31" s="141" t="s">
        <v>147</v>
      </c>
      <c r="J31" s="138" t="s">
        <v>172</v>
      </c>
      <c r="K31" s="138" t="s">
        <v>199</v>
      </c>
      <c r="L31" s="137" t="str">
        <f>IF(OR(K31='[2]Opciones Tratamiento'!$K$14,K31='[2]Opciones Tratamiento'!$K$15,K31='[2]Opciones Tratamiento'!$K$16),"Muy Baja",IF(OR(K31='[2]Opciones Tratamiento'!$K$10,K31='[2]Opciones Tratamiento'!$K$11,K31='[2]Opciones Tratamiento'!$K$12,K31='[2]Opciones Tratamiento'!$K$13),"Baja",IF(OR(K31='[2]Opciones Tratamiento'!$K$4,K31='[2]Opciones Tratamiento'!$K$5,K31='[2]Opciones Tratamiento'!$K$6,K31='[2]Opciones Tratamiento'!$K$7,K31='[2]Opciones Tratamiento'!$K$8,K31='[2]Opciones Tratamiento'!$K$9),"Media",IF(K31='[2]Opciones Tratamiento'!$K$3,"Alta",IF(OR(K31='[2]Opciones Tratamiento'!$K$2,K31='[2]Opciones Tratamiento'!$K$17),"Muy Alta")))))</f>
        <v>Muy Alta</v>
      </c>
      <c r="M31" s="136">
        <f>IF(L31="","",IF(L31="Muy Baja",0.2,IF(L31="Baja",0.4,IF(L31="Media",0.6,IF(L31="Alta",0.8,IF(L31="Muy Alta",1,))))))</f>
        <v>1</v>
      </c>
      <c r="N31" s="136" t="s">
        <v>92</v>
      </c>
      <c r="O31" s="136" t="str">
        <f>IF(NOT(ISERROR(MATCH(N31,'[2]Tabla Impacto'!$B$221:$B$223,0))),'[2]Tabla Impacto'!$F$223&amp;"Por favor no seleccionar los criterios de impacto(Afectación Económica o presupuestal y Pérdida Reputacional)",N31)</f>
        <v xml:space="preserve">     El riesgo afecta la imagen de la entidad con algunos usuarios de relevancia frente al logro de los objetivos</v>
      </c>
      <c r="P31" s="136" t="s">
        <v>172</v>
      </c>
      <c r="Q31" s="136" t="s">
        <v>172</v>
      </c>
      <c r="R31" s="136" t="s">
        <v>172</v>
      </c>
      <c r="S31" s="136" t="s">
        <v>173</v>
      </c>
      <c r="T31" s="136" t="s">
        <v>172</v>
      </c>
      <c r="U31" s="136" t="s">
        <v>173</v>
      </c>
      <c r="V31" s="136" t="s">
        <v>173</v>
      </c>
      <c r="W31" s="136" t="s">
        <v>173</v>
      </c>
      <c r="X31" s="136" t="s">
        <v>173</v>
      </c>
      <c r="Y31" s="136" t="s">
        <v>172</v>
      </c>
      <c r="Z31" s="136" t="s">
        <v>172</v>
      </c>
      <c r="AA31" s="136" t="s">
        <v>172</v>
      </c>
      <c r="AB31" s="136" t="s">
        <v>173</v>
      </c>
      <c r="AC31" s="136" t="s">
        <v>172</v>
      </c>
      <c r="AD31" s="136" t="s">
        <v>172</v>
      </c>
      <c r="AE31" s="136" t="s">
        <v>173</v>
      </c>
      <c r="AF31" s="136" t="s">
        <v>173</v>
      </c>
      <c r="AG31" s="136" t="s">
        <v>172</v>
      </c>
      <c r="AH31" s="136" t="s">
        <v>173</v>
      </c>
      <c r="AI31" s="137" t="s">
        <v>77</v>
      </c>
      <c r="AJ31" s="136">
        <v>0.8</v>
      </c>
      <c r="AK31" s="134" t="s">
        <v>39</v>
      </c>
      <c r="AL31" s="132">
        <v>1</v>
      </c>
      <c r="AM31" s="132"/>
      <c r="AN31" s="132" t="e">
        <f>VLOOKUP(AM31,'[2]Opciones Tratamiento'!$M$2:$O$37,3,FALSE)</f>
        <v>#N/A</v>
      </c>
      <c r="AO31" s="123" t="e">
        <f>VLOOKUP(AM31,'[2]Opciones Tratamiento'!$M$2:$O$37,2,FALSE)</f>
        <v>#N/A</v>
      </c>
      <c r="AP31" s="124" t="s">
        <v>413</v>
      </c>
      <c r="AQ31" s="132" t="str">
        <f t="shared" ref="AQ31:AQ35" si="8">IF(OR(AR31="Preventivo",AR31="Detectivo"),"Probabilidad",IF(AR31="Correctivo","Impacto",""))</f>
        <v>Probabilidad</v>
      </c>
      <c r="AR31" s="125" t="s">
        <v>108</v>
      </c>
      <c r="AS31" s="125" t="s">
        <v>114</v>
      </c>
      <c r="AT31" s="126" t="str">
        <f t="shared" ref="AT31:AT35" si="9">IF(AND(AR31="Preventivo",AS31="Automático"),"50%",IF(AND(AR31="Preventivo",AS31="Manual"),"40%",IF(AND(AR31="Detectivo",AS31="Automático"),"40%",IF(AND(AR31="Detectivo",AS31="Manual"),"30%",IF(AND(AR31="Correctivo",AS31="Automático"),"35%",IF(AND(AR31="Correctivo",AS31="Manual"),"25%",""))))))</f>
        <v>50%</v>
      </c>
      <c r="AU31" s="125" t="s">
        <v>119</v>
      </c>
      <c r="AV31" s="125" t="s">
        <v>124</v>
      </c>
      <c r="AW31" s="125" t="s">
        <v>128</v>
      </c>
      <c r="AX31" s="127">
        <f>IFERROR(IF(AQ31="Probabilidad",(M31-(+M31*AT31)),IF(AQ31="Impacto",M31,"")),"")</f>
        <v>0.5</v>
      </c>
      <c r="AY31" s="128" t="str">
        <f t="shared" ref="AY31:AY35" si="10">IFERROR(IF(AX31="","",IF(AX31&lt;=0.2,"Muy Baja",IF(AX31&lt;=0.4,"Baja",IF(AX31&lt;=0.6,"Media",IF(AX31&lt;=0.8,"Alta","Muy Alta"))))),"")</f>
        <v>Media</v>
      </c>
      <c r="AZ31" s="126">
        <f t="shared" ref="AZ31:AZ35" si="11">+AX31</f>
        <v>0.5</v>
      </c>
      <c r="BA31" s="128" t="str">
        <f t="shared" ref="BA31:BA35" si="12">IFERROR(IF(BB31="","",IF(BB31&lt;=0.2,"Leve",IF(BB31&lt;=0.4,"Menor",IF(BB31&lt;=0.6,"Moderado",IF(BB31&lt;=0.8,"Mayor","Catastrófico"))))),"")</f>
        <v>Mayor</v>
      </c>
      <c r="BB31" s="126">
        <f>IFERROR(IF(AQ31="Impacto",(AJ31-(+AJ31*AT31)),IF(AQ31="Probabilidad",AJ31,"")),"")</f>
        <v>0.8</v>
      </c>
      <c r="BC31" s="129" t="str">
        <f t="shared" ref="BC31:BC35" si="13">IFERROR(IF(OR(AND(AY31="Muy Baja",BA31="Leve"),AND(AY31="Muy Baja",BA31="Menor"),AND(AY31="Baja",BA31="Leve")),"Bajo",IF(OR(AND(AY31="Muy baja",BA31="Moderado"),AND(AY31="Baja",BA31="Menor"),AND(AY31="Baja",BA31="Moderado"),AND(AY31="Media",BA31="Leve"),AND(AY31="Media",BA31="Menor"),AND(AY31="Media",BA31="Moderado"),AND(AY31="Alta",BA31="Leve"),AND(AY31="Alta",BA31="Menor")),"Moderado",IF(OR(AND(AY31="Muy Baja",BA31="Mayor"),AND(AY31="Baja",BA31="Mayor"),AND(AY31="Media",BA31="Mayor"),AND(AY31="Alta",BA31="Moderado"),AND(AY31="Alta",BA31="Mayor"),AND(AY31="Muy Alta",BA31="Leve"),AND(AY31="Muy Alta",BA31="Menor"),AND(AY31="Muy Alta",BA31="Moderado"),AND(AY31="Muy Alta",BA31="Mayor")),"Alto",IF(OR(AND(AY31="Muy Baja",BA31="Catastrófico"),AND(AY31="Baja",BA31="Catastrófico"),AND(AY31="Media",BA31="Catastrófico"),AND(AY31="Alta",BA31="Catastrófico"),AND(AY31="Muy Alta",BA31="Catastrófico")),"Extremo","")))),"")</f>
        <v>Alto</v>
      </c>
      <c r="BD31" s="125" t="s">
        <v>139</v>
      </c>
      <c r="BE31" s="133"/>
      <c r="BF31" s="132"/>
      <c r="BG31" s="130"/>
      <c r="BH31" s="130"/>
      <c r="BI31" s="133"/>
      <c r="BJ31" s="132"/>
      <c r="BK31" s="120"/>
      <c r="BL31" s="120"/>
      <c r="BM31" s="120"/>
      <c r="BN31" s="120"/>
      <c r="BO31" s="120"/>
      <c r="BP31" s="120"/>
      <c r="BQ31" s="120"/>
      <c r="BR31" s="120"/>
      <c r="BS31" s="120"/>
      <c r="BT31" s="120"/>
      <c r="BU31" s="120"/>
      <c r="BV31" s="120"/>
      <c r="BW31" s="120"/>
      <c r="BX31" s="120"/>
      <c r="BY31" s="120"/>
      <c r="BZ31" s="120"/>
      <c r="CA31" s="120"/>
      <c r="CB31" s="120"/>
      <c r="CC31" s="120"/>
      <c r="CD31" s="120"/>
    </row>
    <row r="32" spans="1:82" s="131" customFormat="1" ht="70.5" customHeight="1" x14ac:dyDescent="0.2">
      <c r="A32" s="138"/>
      <c r="B32" s="315"/>
      <c r="C32" s="141"/>
      <c r="D32" s="141"/>
      <c r="E32" s="141"/>
      <c r="F32" s="313"/>
      <c r="G32" s="313"/>
      <c r="H32" s="314"/>
      <c r="I32" s="141"/>
      <c r="J32" s="138"/>
      <c r="K32" s="138"/>
      <c r="L32" s="137"/>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7"/>
      <c r="AJ32" s="136"/>
      <c r="AK32" s="134"/>
      <c r="AL32" s="132">
        <v>2</v>
      </c>
      <c r="AM32" s="132"/>
      <c r="AN32" s="132"/>
      <c r="AO32" s="123"/>
      <c r="AP32" s="124" t="s">
        <v>414</v>
      </c>
      <c r="AQ32" s="132" t="str">
        <f t="shared" si="8"/>
        <v>Probabilidad</v>
      </c>
      <c r="AR32" s="125" t="s">
        <v>110</v>
      </c>
      <c r="AS32" s="125" t="s">
        <v>116</v>
      </c>
      <c r="AT32" s="126" t="str">
        <f t="shared" si="9"/>
        <v>30%</v>
      </c>
      <c r="AU32" s="125" t="s">
        <v>119</v>
      </c>
      <c r="AV32" s="125" t="s">
        <v>124</v>
      </c>
      <c r="AW32" s="125" t="s">
        <v>128</v>
      </c>
      <c r="AX32" s="127">
        <f>IFERROR(IF(AND(AQ31="Probabilidad",AQ32="Probabilidad"),(AZ31-(+AZ31*AT32)),IF(AQ32="Probabilidad",(M31-(+M31*AT32)),IF(AQ32="Impacto",AZ31,""))),"")</f>
        <v>0.35</v>
      </c>
      <c r="AY32" s="128" t="str">
        <f t="shared" si="10"/>
        <v>Baja</v>
      </c>
      <c r="AZ32" s="126">
        <f t="shared" si="11"/>
        <v>0.35</v>
      </c>
      <c r="BA32" s="128" t="str">
        <f t="shared" si="12"/>
        <v>Mayor</v>
      </c>
      <c r="BB32" s="126">
        <f>IFERROR(IF(AND(AQ31="Impacto",AQ32="Impacto"),(BB31-(+BB31*AT32)),IF(AQ32="Impacto",($AJ$10-(+$AJ$10*AT32)),IF(AQ32="Probabilidad",BB31,""))),"")</f>
        <v>0.8</v>
      </c>
      <c r="BC32" s="129" t="str">
        <f t="shared" si="13"/>
        <v>Alto</v>
      </c>
      <c r="BD32" s="125" t="s">
        <v>139</v>
      </c>
      <c r="BE32" s="133"/>
      <c r="BF32" s="132"/>
      <c r="BG32" s="130"/>
      <c r="BH32" s="130"/>
      <c r="BI32" s="133"/>
      <c r="BJ32" s="132"/>
      <c r="BK32" s="120"/>
      <c r="BL32" s="120"/>
      <c r="BM32" s="120"/>
      <c r="BN32" s="120"/>
      <c r="BO32" s="120"/>
      <c r="BP32" s="120"/>
      <c r="BQ32" s="120"/>
      <c r="BR32" s="120"/>
      <c r="BS32" s="120"/>
      <c r="BT32" s="120"/>
      <c r="BU32" s="120"/>
      <c r="BV32" s="120"/>
      <c r="BW32" s="120"/>
      <c r="BX32" s="120"/>
      <c r="BY32" s="120"/>
      <c r="BZ32" s="120"/>
      <c r="CA32" s="120"/>
      <c r="CB32" s="120"/>
      <c r="CC32" s="120"/>
      <c r="CD32" s="120"/>
    </row>
    <row r="33" spans="1:82" s="131" customFormat="1" ht="70.5" customHeight="1" x14ac:dyDescent="0.2">
      <c r="A33" s="138"/>
      <c r="B33" s="315"/>
      <c r="C33" s="141"/>
      <c r="D33" s="141"/>
      <c r="E33" s="141"/>
      <c r="F33" s="313"/>
      <c r="G33" s="313"/>
      <c r="H33" s="314"/>
      <c r="I33" s="141"/>
      <c r="J33" s="138"/>
      <c r="K33" s="138"/>
      <c r="L33" s="137"/>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7"/>
      <c r="AJ33" s="136"/>
      <c r="AK33" s="134"/>
      <c r="AL33" s="132">
        <v>3</v>
      </c>
      <c r="AM33" s="132"/>
      <c r="AN33" s="132"/>
      <c r="AO33" s="123"/>
      <c r="AP33" s="124" t="s">
        <v>415</v>
      </c>
      <c r="AQ33" s="132" t="str">
        <f t="shared" si="8"/>
        <v>Probabilidad</v>
      </c>
      <c r="AR33" s="125" t="s">
        <v>108</v>
      </c>
      <c r="AS33" s="125" t="s">
        <v>116</v>
      </c>
      <c r="AT33" s="126" t="str">
        <f t="shared" si="9"/>
        <v>40%</v>
      </c>
      <c r="AU33" s="125" t="s">
        <v>119</v>
      </c>
      <c r="AV33" s="125" t="s">
        <v>124</v>
      </c>
      <c r="AW33" s="125" t="s">
        <v>128</v>
      </c>
      <c r="AX33" s="127">
        <f t="shared" ref="AX33:AX35" si="14">IFERROR(IF(AND(AQ32="Probabilidad",AQ33="Probabilidad"),(AZ32-(+AZ32*AT33)),IF(AQ33="Probabilidad",(M32-(+M32*AT33)),IF(AQ33="Impacto",AZ32,""))),"")</f>
        <v>0.21</v>
      </c>
      <c r="AY33" s="128" t="str">
        <f t="shared" si="10"/>
        <v>Baja</v>
      </c>
      <c r="AZ33" s="126">
        <f t="shared" si="11"/>
        <v>0.21</v>
      </c>
      <c r="BA33" s="128" t="str">
        <f t="shared" si="12"/>
        <v>Mayor</v>
      </c>
      <c r="BB33" s="126">
        <f t="shared" ref="BB33:BB35" si="15">IFERROR(IF(AND(AQ32="Impacto",AQ33="Impacto"),(BB32-(+BB32*AT33)),IF(AQ33="Impacto",($AJ$10-(+$AJ$10*AT33)),IF(AQ33="Probabilidad",BB32,""))),"")</f>
        <v>0.8</v>
      </c>
      <c r="BC33" s="129" t="str">
        <f t="shared" si="13"/>
        <v>Alto</v>
      </c>
      <c r="BD33" s="125" t="s">
        <v>139</v>
      </c>
      <c r="BE33" s="133"/>
      <c r="BF33" s="132"/>
      <c r="BG33" s="130"/>
      <c r="BH33" s="130"/>
      <c r="BI33" s="133"/>
      <c r="BJ33" s="132"/>
      <c r="BK33" s="120"/>
      <c r="BL33" s="120"/>
      <c r="BM33" s="120"/>
      <c r="BN33" s="120"/>
      <c r="BO33" s="120"/>
      <c r="BP33" s="120"/>
      <c r="BQ33" s="120"/>
      <c r="BR33" s="120"/>
      <c r="BS33" s="120"/>
      <c r="BT33" s="120"/>
      <c r="BU33" s="120"/>
      <c r="BV33" s="120"/>
      <c r="BW33" s="120"/>
      <c r="BX33" s="120"/>
      <c r="BY33" s="120"/>
      <c r="BZ33" s="120"/>
      <c r="CA33" s="120"/>
      <c r="CB33" s="120"/>
      <c r="CC33" s="120"/>
      <c r="CD33" s="120"/>
    </row>
    <row r="34" spans="1:82" s="131" customFormat="1" ht="70.5" customHeight="1" x14ac:dyDescent="0.2">
      <c r="A34" s="138"/>
      <c r="B34" s="315"/>
      <c r="C34" s="141"/>
      <c r="D34" s="141"/>
      <c r="E34" s="141"/>
      <c r="F34" s="313"/>
      <c r="G34" s="313"/>
      <c r="H34" s="314"/>
      <c r="I34" s="141"/>
      <c r="J34" s="138"/>
      <c r="K34" s="138"/>
      <c r="L34" s="137"/>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7"/>
      <c r="AJ34" s="136"/>
      <c r="AK34" s="134"/>
      <c r="AL34" s="132">
        <v>4</v>
      </c>
      <c r="AM34" s="132"/>
      <c r="AN34" s="132"/>
      <c r="AO34" s="123"/>
      <c r="AP34" s="123" t="s">
        <v>416</v>
      </c>
      <c r="AQ34" s="132" t="str">
        <f t="shared" si="8"/>
        <v>Impacto</v>
      </c>
      <c r="AR34" s="125" t="s">
        <v>112</v>
      </c>
      <c r="AS34" s="125" t="s">
        <v>116</v>
      </c>
      <c r="AT34" s="126" t="str">
        <f t="shared" si="9"/>
        <v>25%</v>
      </c>
      <c r="AU34" s="125" t="s">
        <v>119</v>
      </c>
      <c r="AV34" s="125" t="s">
        <v>124</v>
      </c>
      <c r="AW34" s="125" t="s">
        <v>128</v>
      </c>
      <c r="AX34" s="127">
        <f t="shared" si="14"/>
        <v>0.21</v>
      </c>
      <c r="AY34" s="128" t="str">
        <f t="shared" si="10"/>
        <v>Baja</v>
      </c>
      <c r="AZ34" s="126">
        <f t="shared" si="11"/>
        <v>0.21</v>
      </c>
      <c r="BA34" s="128" t="str">
        <f t="shared" si="12"/>
        <v>Mayor</v>
      </c>
      <c r="BB34" s="126">
        <f t="shared" si="15"/>
        <v>0.75</v>
      </c>
      <c r="BC34" s="129" t="str">
        <f t="shared" si="13"/>
        <v>Alto</v>
      </c>
      <c r="BD34" s="125" t="s">
        <v>139</v>
      </c>
      <c r="BE34" s="133"/>
      <c r="BF34" s="132"/>
      <c r="BG34" s="130"/>
      <c r="BH34" s="130"/>
      <c r="BI34" s="133"/>
      <c r="BJ34" s="132"/>
      <c r="BK34" s="120"/>
      <c r="BL34" s="120"/>
      <c r="BM34" s="120"/>
      <c r="BN34" s="120"/>
      <c r="BO34" s="120"/>
      <c r="BP34" s="120"/>
      <c r="BQ34" s="120"/>
      <c r="BR34" s="120"/>
      <c r="BS34" s="120"/>
      <c r="BT34" s="120"/>
      <c r="BU34" s="120"/>
      <c r="BV34" s="120"/>
      <c r="BW34" s="120"/>
      <c r="BX34" s="120"/>
      <c r="BY34" s="120"/>
      <c r="BZ34" s="120"/>
      <c r="CA34" s="120"/>
      <c r="CB34" s="120"/>
      <c r="CC34" s="120"/>
      <c r="CD34" s="120"/>
    </row>
    <row r="35" spans="1:82" s="131" customFormat="1" ht="83.1" customHeight="1" x14ac:dyDescent="0.2">
      <c r="A35" s="138"/>
      <c r="B35" s="316"/>
      <c r="C35" s="141"/>
      <c r="D35" s="141"/>
      <c r="E35" s="141"/>
      <c r="F35" s="313"/>
      <c r="G35" s="313"/>
      <c r="H35" s="314"/>
      <c r="I35" s="141"/>
      <c r="J35" s="138"/>
      <c r="K35" s="138"/>
      <c r="L35" s="137"/>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7"/>
      <c r="AJ35" s="136"/>
      <c r="AK35" s="134"/>
      <c r="AL35" s="132">
        <v>5</v>
      </c>
      <c r="AM35" s="132"/>
      <c r="AN35" s="132"/>
      <c r="AO35" s="123"/>
      <c r="AP35" s="123" t="s">
        <v>440</v>
      </c>
      <c r="AQ35" s="132" t="str">
        <f t="shared" si="8"/>
        <v>Impacto</v>
      </c>
      <c r="AR35" s="125" t="s">
        <v>112</v>
      </c>
      <c r="AS35" s="125" t="s">
        <v>116</v>
      </c>
      <c r="AT35" s="126" t="str">
        <f t="shared" si="9"/>
        <v>25%</v>
      </c>
      <c r="AU35" s="125" t="s">
        <v>119</v>
      </c>
      <c r="AV35" s="125" t="s">
        <v>124</v>
      </c>
      <c r="AW35" s="125" t="s">
        <v>128</v>
      </c>
      <c r="AX35" s="127">
        <f t="shared" si="14"/>
        <v>0.21</v>
      </c>
      <c r="AY35" s="128" t="str">
        <f t="shared" si="10"/>
        <v>Baja</v>
      </c>
      <c r="AZ35" s="126">
        <f t="shared" si="11"/>
        <v>0.21</v>
      </c>
      <c r="BA35" s="128" t="str">
        <f t="shared" si="12"/>
        <v>Moderado</v>
      </c>
      <c r="BB35" s="126">
        <f t="shared" si="15"/>
        <v>0.5625</v>
      </c>
      <c r="BC35" s="129" t="str">
        <f t="shared" si="13"/>
        <v>Moderado</v>
      </c>
      <c r="BD35" s="125" t="s">
        <v>139</v>
      </c>
      <c r="BE35" s="133"/>
      <c r="BF35" s="132"/>
      <c r="BG35" s="130"/>
      <c r="BH35" s="130"/>
      <c r="BI35" s="133"/>
      <c r="BJ35" s="132"/>
      <c r="BK35" s="120"/>
      <c r="BL35" s="120"/>
      <c r="BM35" s="120"/>
      <c r="BN35" s="120"/>
      <c r="BO35" s="120"/>
      <c r="BP35" s="120"/>
      <c r="BQ35" s="120"/>
      <c r="BR35" s="120"/>
      <c r="BS35" s="120"/>
      <c r="BT35" s="120"/>
      <c r="BU35" s="120"/>
      <c r="BV35" s="120"/>
      <c r="BW35" s="120"/>
      <c r="BX35" s="120"/>
      <c r="BY35" s="120"/>
      <c r="BZ35" s="120"/>
      <c r="CA35" s="120"/>
      <c r="CB35" s="120"/>
      <c r="CC35" s="120"/>
      <c r="CD35" s="120"/>
    </row>
    <row r="36" spans="1:82" ht="66" customHeight="1" x14ac:dyDescent="0.2">
      <c r="A36" s="155">
        <v>8</v>
      </c>
      <c r="B36" s="144" t="s">
        <v>370</v>
      </c>
      <c r="C36" s="153" t="s">
        <v>136</v>
      </c>
      <c r="D36" s="153" t="s">
        <v>401</v>
      </c>
      <c r="E36" s="153" t="s">
        <v>157</v>
      </c>
      <c r="F36" s="154" t="s">
        <v>379</v>
      </c>
      <c r="G36" s="154" t="s">
        <v>439</v>
      </c>
      <c r="H36" s="153" t="s">
        <v>441</v>
      </c>
      <c r="I36" s="153" t="s">
        <v>404</v>
      </c>
      <c r="J36" s="155" t="s">
        <v>173</v>
      </c>
      <c r="K36" s="155" t="s">
        <v>188</v>
      </c>
      <c r="L36" s="156" t="s">
        <v>57</v>
      </c>
      <c r="M36" s="157">
        <v>0.6</v>
      </c>
      <c r="N36" s="157" t="s">
        <v>92</v>
      </c>
      <c r="O36" s="157" t="s">
        <v>92</v>
      </c>
      <c r="P36" s="157" t="s">
        <v>172</v>
      </c>
      <c r="Q36" s="157" t="s">
        <v>172</v>
      </c>
      <c r="R36" s="157" t="s">
        <v>173</v>
      </c>
      <c r="S36" s="157" t="s">
        <v>173</v>
      </c>
      <c r="T36" s="157" t="s">
        <v>172</v>
      </c>
      <c r="U36" s="157" t="s">
        <v>173</v>
      </c>
      <c r="V36" s="157" t="s">
        <v>173</v>
      </c>
      <c r="W36" s="157" t="s">
        <v>173</v>
      </c>
      <c r="X36" s="157" t="s">
        <v>173</v>
      </c>
      <c r="Y36" s="157" t="s">
        <v>172</v>
      </c>
      <c r="Z36" s="157" t="s">
        <v>172</v>
      </c>
      <c r="AA36" s="157" t="s">
        <v>172</v>
      </c>
      <c r="AB36" s="157" t="s">
        <v>173</v>
      </c>
      <c r="AC36" s="157" t="s">
        <v>172</v>
      </c>
      <c r="AD36" s="157" t="s">
        <v>173</v>
      </c>
      <c r="AE36" s="157" t="s">
        <v>173</v>
      </c>
      <c r="AF36" s="157" t="s">
        <v>173</v>
      </c>
      <c r="AG36" s="157" t="s">
        <v>173</v>
      </c>
      <c r="AH36" s="157" t="s">
        <v>173</v>
      </c>
      <c r="AI36" s="156" t="s">
        <v>77</v>
      </c>
      <c r="AJ36" s="157">
        <v>0.8</v>
      </c>
      <c r="AK36" s="143" t="s">
        <v>39</v>
      </c>
      <c r="AL36" s="102">
        <v>1</v>
      </c>
      <c r="AM36" s="102"/>
      <c r="AN36" s="102" t="e">
        <v>#N/A</v>
      </c>
      <c r="AO36" s="104" t="e">
        <v>#N/A</v>
      </c>
      <c r="AP36" s="105" t="s">
        <v>380</v>
      </c>
      <c r="AQ36" s="102" t="s">
        <v>35</v>
      </c>
      <c r="AR36" s="106" t="s">
        <v>108</v>
      </c>
      <c r="AS36" s="106" t="s">
        <v>116</v>
      </c>
      <c r="AT36" s="107" t="s">
        <v>347</v>
      </c>
      <c r="AU36" s="106" t="s">
        <v>119</v>
      </c>
      <c r="AV36" s="106" t="s">
        <v>124</v>
      </c>
      <c r="AW36" s="106" t="s">
        <v>128</v>
      </c>
      <c r="AX36" s="108">
        <v>0.36</v>
      </c>
      <c r="AY36" s="109" t="s">
        <v>55</v>
      </c>
      <c r="AZ36" s="107">
        <v>0.36</v>
      </c>
      <c r="BA36" s="109" t="s">
        <v>77</v>
      </c>
      <c r="BB36" s="107">
        <v>0.8</v>
      </c>
      <c r="BC36" s="110" t="s">
        <v>39</v>
      </c>
      <c r="BD36" s="106" t="s">
        <v>139</v>
      </c>
      <c r="BE36" s="103"/>
      <c r="BF36" s="102"/>
      <c r="BG36" s="111"/>
      <c r="BH36" s="111"/>
      <c r="BI36" s="103"/>
      <c r="BJ36" s="102"/>
      <c r="BK36" s="120"/>
      <c r="BL36" s="120"/>
      <c r="BM36" s="120"/>
      <c r="BN36" s="120"/>
      <c r="BO36" s="120"/>
      <c r="BP36" s="120"/>
      <c r="BQ36" s="120"/>
      <c r="BR36" s="120"/>
      <c r="BS36" s="120"/>
      <c r="BT36" s="120"/>
      <c r="BU36" s="120"/>
      <c r="BV36" s="120"/>
      <c r="BW36" s="120"/>
      <c r="BX36" s="120"/>
      <c r="BY36" s="120"/>
      <c r="BZ36" s="120"/>
      <c r="CA36" s="120"/>
      <c r="CB36" s="120"/>
      <c r="CC36" s="120"/>
      <c r="CD36" s="120"/>
    </row>
    <row r="37" spans="1:82" ht="66" customHeight="1" x14ac:dyDescent="0.3">
      <c r="A37" s="147"/>
      <c r="B37" s="146"/>
      <c r="C37" s="147"/>
      <c r="D37" s="147"/>
      <c r="E37" s="147"/>
      <c r="F37" s="154"/>
      <c r="G37" s="154"/>
      <c r="H37" s="147"/>
      <c r="I37" s="147"/>
      <c r="J37" s="147"/>
      <c r="K37" s="147"/>
      <c r="L37" s="147"/>
      <c r="M37" s="147"/>
      <c r="N37" s="147"/>
      <c r="O37" s="147"/>
      <c r="P37" s="157"/>
      <c r="Q37" s="157"/>
      <c r="R37" s="157"/>
      <c r="S37" s="157"/>
      <c r="T37" s="157"/>
      <c r="U37" s="157"/>
      <c r="V37" s="157"/>
      <c r="W37" s="157"/>
      <c r="X37" s="157"/>
      <c r="Y37" s="157"/>
      <c r="Z37" s="157"/>
      <c r="AA37" s="157"/>
      <c r="AB37" s="157"/>
      <c r="AC37" s="157"/>
      <c r="AD37" s="157"/>
      <c r="AE37" s="157"/>
      <c r="AF37" s="157"/>
      <c r="AG37" s="157"/>
      <c r="AH37" s="157"/>
      <c r="AI37" s="147"/>
      <c r="AJ37" s="147"/>
      <c r="AK37" s="147"/>
      <c r="AL37" s="102">
        <v>2</v>
      </c>
      <c r="AM37" s="102"/>
      <c r="AN37" s="102" t="e">
        <v>#N/A</v>
      </c>
      <c r="AO37" s="104" t="e">
        <v>#N/A</v>
      </c>
      <c r="AP37" s="105" t="s">
        <v>381</v>
      </c>
      <c r="AQ37" s="102" t="s">
        <v>0</v>
      </c>
      <c r="AR37" s="106" t="s">
        <v>112</v>
      </c>
      <c r="AS37" s="106" t="s">
        <v>116</v>
      </c>
      <c r="AT37" s="107" t="s">
        <v>348</v>
      </c>
      <c r="AU37" s="106" t="s">
        <v>119</v>
      </c>
      <c r="AV37" s="106" t="s">
        <v>124</v>
      </c>
      <c r="AW37" s="106" t="s">
        <v>128</v>
      </c>
      <c r="AX37" s="108">
        <v>0.36</v>
      </c>
      <c r="AY37" s="109" t="s">
        <v>55</v>
      </c>
      <c r="AZ37" s="107">
        <v>0.36</v>
      </c>
      <c r="BA37" s="109" t="s">
        <v>41</v>
      </c>
      <c r="BB37" s="107">
        <v>0.60000000000000009</v>
      </c>
      <c r="BC37" s="110" t="s">
        <v>41</v>
      </c>
      <c r="BD37" s="106" t="s">
        <v>139</v>
      </c>
      <c r="BE37" s="103"/>
      <c r="BF37" s="102"/>
      <c r="BG37" s="111"/>
      <c r="BH37" s="111"/>
      <c r="BI37" s="103"/>
      <c r="BJ37" s="102"/>
      <c r="BK37" s="113"/>
      <c r="BL37" s="113"/>
      <c r="BM37" s="113"/>
      <c r="BN37" s="113"/>
      <c r="BO37" s="113"/>
      <c r="BP37" s="113"/>
      <c r="BQ37" s="113"/>
      <c r="BR37" s="113"/>
      <c r="BS37" s="113"/>
      <c r="BT37" s="113"/>
      <c r="BU37" s="113"/>
      <c r="BV37" s="113"/>
      <c r="BW37" s="113"/>
      <c r="BX37" s="113"/>
      <c r="BY37" s="113"/>
      <c r="BZ37" s="113"/>
      <c r="CA37" s="113"/>
      <c r="CB37" s="113"/>
      <c r="CC37" s="113"/>
      <c r="CD37" s="113"/>
    </row>
    <row r="38" spans="1:82" ht="68.099999999999994" customHeight="1" x14ac:dyDescent="0.3">
      <c r="A38" s="155">
        <v>9</v>
      </c>
      <c r="B38" s="144" t="s">
        <v>370</v>
      </c>
      <c r="C38" s="153" t="s">
        <v>136</v>
      </c>
      <c r="D38" s="153" t="s">
        <v>159</v>
      </c>
      <c r="E38" s="153" t="s">
        <v>157</v>
      </c>
      <c r="F38" s="153" t="s">
        <v>371</v>
      </c>
      <c r="G38" s="153" t="s">
        <v>417</v>
      </c>
      <c r="H38" s="153" t="s">
        <v>442</v>
      </c>
      <c r="I38" s="153" t="s">
        <v>404</v>
      </c>
      <c r="J38" s="155" t="s">
        <v>173</v>
      </c>
      <c r="K38" s="155" t="s">
        <v>188</v>
      </c>
      <c r="L38" s="156" t="s">
        <v>57</v>
      </c>
      <c r="M38" s="157">
        <v>0.6</v>
      </c>
      <c r="N38" s="157" t="s">
        <v>92</v>
      </c>
      <c r="O38" s="157" t="s">
        <v>92</v>
      </c>
      <c r="P38" s="157" t="s">
        <v>172</v>
      </c>
      <c r="Q38" s="157" t="s">
        <v>172</v>
      </c>
      <c r="R38" s="157" t="s">
        <v>173</v>
      </c>
      <c r="S38" s="157" t="s">
        <v>173</v>
      </c>
      <c r="T38" s="157" t="s">
        <v>172</v>
      </c>
      <c r="U38" s="157" t="s">
        <v>173</v>
      </c>
      <c r="V38" s="157" t="s">
        <v>173</v>
      </c>
      <c r="W38" s="157" t="s">
        <v>173</v>
      </c>
      <c r="X38" s="157" t="s">
        <v>173</v>
      </c>
      <c r="Y38" s="157" t="s">
        <v>172</v>
      </c>
      <c r="Z38" s="157" t="s">
        <v>172</v>
      </c>
      <c r="AA38" s="157" t="s">
        <v>172</v>
      </c>
      <c r="AB38" s="157" t="s">
        <v>173</v>
      </c>
      <c r="AC38" s="157" t="s">
        <v>172</v>
      </c>
      <c r="AD38" s="157" t="s">
        <v>173</v>
      </c>
      <c r="AE38" s="157" t="s">
        <v>173</v>
      </c>
      <c r="AF38" s="157" t="s">
        <v>173</v>
      </c>
      <c r="AG38" s="157" t="s">
        <v>173</v>
      </c>
      <c r="AH38" s="157" t="s">
        <v>173</v>
      </c>
      <c r="AI38" s="156" t="s">
        <v>41</v>
      </c>
      <c r="AJ38" s="157">
        <v>0.6</v>
      </c>
      <c r="AK38" s="143" t="s">
        <v>37</v>
      </c>
      <c r="AL38" s="102">
        <v>1</v>
      </c>
      <c r="AM38" s="102"/>
      <c r="AN38" s="102" t="e">
        <v>#N/A</v>
      </c>
      <c r="AO38" s="104" t="e">
        <v>#N/A</v>
      </c>
      <c r="AP38" s="104" t="s">
        <v>443</v>
      </c>
      <c r="AQ38" s="102" t="s">
        <v>35</v>
      </c>
      <c r="AR38" s="106" t="s">
        <v>108</v>
      </c>
      <c r="AS38" s="106" t="s">
        <v>116</v>
      </c>
      <c r="AT38" s="107" t="s">
        <v>347</v>
      </c>
      <c r="AU38" s="106" t="s">
        <v>119</v>
      </c>
      <c r="AV38" s="106" t="s">
        <v>124</v>
      </c>
      <c r="AW38" s="106" t="s">
        <v>128</v>
      </c>
      <c r="AX38" s="108">
        <v>0.36</v>
      </c>
      <c r="AY38" s="109" t="s">
        <v>55</v>
      </c>
      <c r="AZ38" s="107">
        <v>0.36</v>
      </c>
      <c r="BA38" s="109" t="s">
        <v>77</v>
      </c>
      <c r="BB38" s="107">
        <v>0.8</v>
      </c>
      <c r="BC38" s="110" t="s">
        <v>39</v>
      </c>
      <c r="BD38" s="106" t="s">
        <v>139</v>
      </c>
      <c r="BE38" s="103"/>
      <c r="BF38" s="102"/>
      <c r="BG38" s="111"/>
      <c r="BH38" s="111"/>
      <c r="BI38" s="103"/>
      <c r="BJ38" s="102"/>
      <c r="BK38" s="113"/>
      <c r="BL38" s="113"/>
      <c r="BM38" s="113"/>
      <c r="BN38" s="113"/>
      <c r="BO38" s="113"/>
      <c r="BP38" s="113"/>
      <c r="BQ38" s="113"/>
      <c r="BR38" s="113"/>
      <c r="BS38" s="113"/>
      <c r="BT38" s="113"/>
      <c r="BU38" s="113"/>
      <c r="BV38" s="113"/>
      <c r="BW38" s="113"/>
      <c r="BX38" s="113"/>
      <c r="BY38" s="113"/>
      <c r="BZ38" s="113"/>
      <c r="CA38" s="113"/>
      <c r="CB38" s="113"/>
      <c r="CC38" s="113"/>
      <c r="CD38" s="113"/>
    </row>
    <row r="39" spans="1:82" ht="68.099999999999994" customHeight="1" x14ac:dyDescent="0.3">
      <c r="A39" s="147"/>
      <c r="B39" s="145"/>
      <c r="C39" s="147"/>
      <c r="D39" s="147"/>
      <c r="E39" s="147"/>
      <c r="F39" s="147"/>
      <c r="G39" s="147"/>
      <c r="H39" s="147"/>
      <c r="I39" s="147"/>
      <c r="J39" s="147"/>
      <c r="K39" s="147"/>
      <c r="L39" s="147"/>
      <c r="M39" s="147"/>
      <c r="N39" s="147"/>
      <c r="O39" s="147"/>
      <c r="P39" s="157"/>
      <c r="Q39" s="157"/>
      <c r="R39" s="157"/>
      <c r="S39" s="157"/>
      <c r="T39" s="157"/>
      <c r="U39" s="157"/>
      <c r="V39" s="157"/>
      <c r="W39" s="157"/>
      <c r="X39" s="157"/>
      <c r="Y39" s="157"/>
      <c r="Z39" s="157"/>
      <c r="AA39" s="157"/>
      <c r="AB39" s="157"/>
      <c r="AC39" s="157"/>
      <c r="AD39" s="157"/>
      <c r="AE39" s="157"/>
      <c r="AF39" s="157"/>
      <c r="AG39" s="157"/>
      <c r="AH39" s="157"/>
      <c r="AI39" s="147"/>
      <c r="AJ39" s="147"/>
      <c r="AK39" s="147"/>
      <c r="AL39" s="102">
        <v>2</v>
      </c>
      <c r="AM39" s="102"/>
      <c r="AN39" s="102" t="e">
        <v>#N/A</v>
      </c>
      <c r="AO39" s="104" t="e">
        <v>#N/A</v>
      </c>
      <c r="AP39" s="104" t="s">
        <v>382</v>
      </c>
      <c r="AQ39" s="102" t="s">
        <v>35</v>
      </c>
      <c r="AR39" s="106" t="s">
        <v>108</v>
      </c>
      <c r="AS39" s="106" t="s">
        <v>116</v>
      </c>
      <c r="AT39" s="107" t="s">
        <v>347</v>
      </c>
      <c r="AU39" s="106" t="s">
        <v>119</v>
      </c>
      <c r="AV39" s="106" t="s">
        <v>124</v>
      </c>
      <c r="AW39" s="106" t="s">
        <v>128</v>
      </c>
      <c r="AX39" s="108">
        <v>0.216</v>
      </c>
      <c r="AY39" s="109" t="s">
        <v>55</v>
      </c>
      <c r="AZ39" s="107">
        <v>0.216</v>
      </c>
      <c r="BA39" s="109" t="s">
        <v>77</v>
      </c>
      <c r="BB39" s="107">
        <v>0.8</v>
      </c>
      <c r="BC39" s="110" t="s">
        <v>39</v>
      </c>
      <c r="BD39" s="106" t="s">
        <v>139</v>
      </c>
      <c r="BE39" s="103"/>
      <c r="BF39" s="102"/>
      <c r="BG39" s="111"/>
      <c r="BH39" s="111"/>
      <c r="BI39" s="103"/>
      <c r="BJ39" s="102"/>
      <c r="BK39" s="113"/>
      <c r="BL39" s="113"/>
      <c r="BM39" s="113"/>
      <c r="BN39" s="113"/>
      <c r="BO39" s="113"/>
      <c r="BP39" s="113"/>
      <c r="BQ39" s="113"/>
      <c r="BR39" s="113"/>
      <c r="BS39" s="113"/>
      <c r="BT39" s="113"/>
      <c r="BU39" s="113"/>
      <c r="BV39" s="113"/>
      <c r="BW39" s="113"/>
      <c r="BX39" s="113"/>
      <c r="BY39" s="113"/>
      <c r="BZ39" s="113"/>
      <c r="CA39" s="113"/>
      <c r="CB39" s="113"/>
      <c r="CC39" s="113"/>
      <c r="CD39" s="113"/>
    </row>
    <row r="40" spans="1:82" ht="68.099999999999994" customHeight="1" x14ac:dyDescent="0.3">
      <c r="A40" s="147"/>
      <c r="B40" s="146"/>
      <c r="C40" s="147"/>
      <c r="D40" s="147"/>
      <c r="E40" s="147"/>
      <c r="F40" s="147"/>
      <c r="G40" s="147"/>
      <c r="H40" s="147"/>
      <c r="I40" s="147"/>
      <c r="J40" s="147"/>
      <c r="K40" s="147"/>
      <c r="L40" s="147"/>
      <c r="M40" s="147"/>
      <c r="N40" s="147"/>
      <c r="O40" s="147"/>
      <c r="P40" s="157"/>
      <c r="Q40" s="157"/>
      <c r="R40" s="157"/>
      <c r="S40" s="157"/>
      <c r="T40" s="157"/>
      <c r="U40" s="157"/>
      <c r="V40" s="157"/>
      <c r="W40" s="157"/>
      <c r="X40" s="157"/>
      <c r="Y40" s="157"/>
      <c r="Z40" s="157"/>
      <c r="AA40" s="157"/>
      <c r="AB40" s="157"/>
      <c r="AC40" s="157"/>
      <c r="AD40" s="157"/>
      <c r="AE40" s="157"/>
      <c r="AF40" s="157"/>
      <c r="AG40" s="157"/>
      <c r="AH40" s="157"/>
      <c r="AI40" s="147"/>
      <c r="AJ40" s="147"/>
      <c r="AK40" s="147"/>
      <c r="AL40" s="102">
        <v>3</v>
      </c>
      <c r="AM40" s="102"/>
      <c r="AN40" s="102" t="e">
        <v>#N/A</v>
      </c>
      <c r="AO40" s="104" t="e">
        <v>#N/A</v>
      </c>
      <c r="AP40" s="105" t="s">
        <v>381</v>
      </c>
      <c r="AQ40" s="102" t="s">
        <v>0</v>
      </c>
      <c r="AR40" s="106" t="s">
        <v>112</v>
      </c>
      <c r="AS40" s="106" t="s">
        <v>116</v>
      </c>
      <c r="AT40" s="107" t="s">
        <v>348</v>
      </c>
      <c r="AU40" s="106" t="s">
        <v>119</v>
      </c>
      <c r="AV40" s="106" t="s">
        <v>124</v>
      </c>
      <c r="AW40" s="106" t="s">
        <v>128</v>
      </c>
      <c r="AX40" s="108">
        <v>0.216</v>
      </c>
      <c r="AY40" s="109" t="s">
        <v>55</v>
      </c>
      <c r="AZ40" s="107">
        <v>0.216</v>
      </c>
      <c r="BA40" s="109" t="s">
        <v>41</v>
      </c>
      <c r="BB40" s="107">
        <v>0.44999999999999996</v>
      </c>
      <c r="BC40" s="110" t="s">
        <v>41</v>
      </c>
      <c r="BD40" s="106" t="s">
        <v>139</v>
      </c>
      <c r="BE40" s="103"/>
      <c r="BF40" s="102"/>
      <c r="BG40" s="111"/>
      <c r="BH40" s="111"/>
      <c r="BI40" s="103"/>
      <c r="BJ40" s="102"/>
      <c r="BK40" s="113"/>
      <c r="BL40" s="113"/>
      <c r="BM40" s="113"/>
      <c r="BN40" s="113"/>
      <c r="BO40" s="113"/>
      <c r="BP40" s="113"/>
      <c r="BQ40" s="113"/>
      <c r="BR40" s="113"/>
      <c r="BS40" s="113"/>
      <c r="BT40" s="113"/>
      <c r="BU40" s="113"/>
      <c r="BV40" s="113"/>
      <c r="BW40" s="113"/>
      <c r="BX40" s="113"/>
      <c r="BY40" s="113"/>
      <c r="BZ40" s="113"/>
      <c r="CA40" s="113"/>
      <c r="CB40" s="113"/>
      <c r="CC40" s="113"/>
      <c r="CD40" s="113"/>
    </row>
    <row r="41" spans="1:82" ht="75.95" customHeight="1" x14ac:dyDescent="0.2">
      <c r="A41" s="155">
        <v>10</v>
      </c>
      <c r="B41" s="163" t="s">
        <v>372</v>
      </c>
      <c r="C41" s="153" t="s">
        <v>136</v>
      </c>
      <c r="D41" s="153" t="s">
        <v>401</v>
      </c>
      <c r="E41" s="153" t="s">
        <v>157</v>
      </c>
      <c r="F41" s="154" t="s">
        <v>383</v>
      </c>
      <c r="G41" s="164" t="s">
        <v>384</v>
      </c>
      <c r="H41" s="153" t="s">
        <v>444</v>
      </c>
      <c r="I41" s="153" t="s">
        <v>404</v>
      </c>
      <c r="J41" s="155" t="s">
        <v>173</v>
      </c>
      <c r="K41" s="155" t="s">
        <v>185</v>
      </c>
      <c r="L41" s="156" t="s">
        <v>57</v>
      </c>
      <c r="M41" s="157">
        <v>0.6</v>
      </c>
      <c r="N41" s="157"/>
      <c r="O41" s="157">
        <v>0</v>
      </c>
      <c r="P41" s="157" t="s">
        <v>172</v>
      </c>
      <c r="Q41" s="157" t="s">
        <v>172</v>
      </c>
      <c r="R41" s="157" t="s">
        <v>172</v>
      </c>
      <c r="S41" s="157" t="s">
        <v>173</v>
      </c>
      <c r="T41" s="157" t="s">
        <v>172</v>
      </c>
      <c r="U41" s="157" t="s">
        <v>172</v>
      </c>
      <c r="V41" s="157" t="s">
        <v>172</v>
      </c>
      <c r="W41" s="157" t="s">
        <v>173</v>
      </c>
      <c r="X41" s="157" t="s">
        <v>173</v>
      </c>
      <c r="Y41" s="157" t="s">
        <v>172</v>
      </c>
      <c r="Z41" s="157" t="s">
        <v>172</v>
      </c>
      <c r="AA41" s="157" t="s">
        <v>172</v>
      </c>
      <c r="AB41" s="157" t="s">
        <v>172</v>
      </c>
      <c r="AC41" s="157" t="s">
        <v>172</v>
      </c>
      <c r="AD41" s="157" t="s">
        <v>172</v>
      </c>
      <c r="AE41" s="157" t="s">
        <v>173</v>
      </c>
      <c r="AF41" s="157" t="s">
        <v>173</v>
      </c>
      <c r="AG41" s="157" t="s">
        <v>172</v>
      </c>
      <c r="AH41" s="157" t="s">
        <v>173</v>
      </c>
      <c r="AI41" s="156" t="s">
        <v>81</v>
      </c>
      <c r="AJ41" s="157">
        <v>1</v>
      </c>
      <c r="AK41" s="143" t="s">
        <v>37</v>
      </c>
      <c r="AL41" s="102">
        <v>1</v>
      </c>
      <c r="AM41" s="102"/>
      <c r="AN41" s="102" t="e">
        <v>#N/A</v>
      </c>
      <c r="AO41" s="104" t="e">
        <v>#N/A</v>
      </c>
      <c r="AP41" s="104" t="s">
        <v>418</v>
      </c>
      <c r="AQ41" s="102" t="s">
        <v>35</v>
      </c>
      <c r="AR41" s="106" t="s">
        <v>108</v>
      </c>
      <c r="AS41" s="106" t="s">
        <v>114</v>
      </c>
      <c r="AT41" s="107" t="s">
        <v>361</v>
      </c>
      <c r="AU41" s="106" t="s">
        <v>119</v>
      </c>
      <c r="AV41" s="106" t="s">
        <v>124</v>
      </c>
      <c r="AW41" s="106" t="s">
        <v>128</v>
      </c>
      <c r="AX41" s="108">
        <v>0.3</v>
      </c>
      <c r="AY41" s="109" t="s">
        <v>55</v>
      </c>
      <c r="AZ41" s="107">
        <v>0.3</v>
      </c>
      <c r="BA41" s="109" t="s">
        <v>81</v>
      </c>
      <c r="BB41" s="107">
        <v>1</v>
      </c>
      <c r="BC41" s="110" t="s">
        <v>37</v>
      </c>
      <c r="BD41" s="106" t="s">
        <v>139</v>
      </c>
      <c r="BE41" s="103"/>
      <c r="BF41" s="102"/>
      <c r="BG41" s="111"/>
      <c r="BH41" s="111"/>
      <c r="BI41" s="103"/>
      <c r="BJ41" s="102"/>
      <c r="BK41" s="120"/>
      <c r="BL41" s="120"/>
      <c r="BM41" s="120"/>
      <c r="BN41" s="120"/>
      <c r="BO41" s="120"/>
      <c r="BP41" s="120"/>
      <c r="BQ41" s="120"/>
      <c r="BR41" s="120"/>
      <c r="BS41" s="120"/>
      <c r="BT41" s="120"/>
      <c r="BU41" s="120"/>
      <c r="BV41" s="120"/>
      <c r="BW41" s="120"/>
      <c r="BX41" s="120"/>
      <c r="BY41" s="120"/>
      <c r="BZ41" s="120"/>
      <c r="CA41" s="120"/>
      <c r="CB41" s="120"/>
      <c r="CC41" s="120"/>
      <c r="CD41" s="120"/>
    </row>
    <row r="42" spans="1:82" ht="95.1" customHeight="1" x14ac:dyDescent="0.3">
      <c r="A42" s="147"/>
      <c r="B42" s="163"/>
      <c r="C42" s="147"/>
      <c r="D42" s="147"/>
      <c r="E42" s="147"/>
      <c r="F42" s="154"/>
      <c r="G42" s="164"/>
      <c r="H42" s="147"/>
      <c r="I42" s="147"/>
      <c r="J42" s="147"/>
      <c r="K42" s="147"/>
      <c r="L42" s="147"/>
      <c r="M42" s="147"/>
      <c r="N42" s="147"/>
      <c r="O42" s="147"/>
      <c r="P42" s="157"/>
      <c r="Q42" s="157"/>
      <c r="R42" s="157"/>
      <c r="S42" s="157"/>
      <c r="T42" s="157"/>
      <c r="U42" s="157"/>
      <c r="V42" s="157"/>
      <c r="W42" s="157"/>
      <c r="X42" s="157"/>
      <c r="Y42" s="157"/>
      <c r="Z42" s="157"/>
      <c r="AA42" s="157"/>
      <c r="AB42" s="157"/>
      <c r="AC42" s="157"/>
      <c r="AD42" s="157"/>
      <c r="AE42" s="157"/>
      <c r="AF42" s="157"/>
      <c r="AG42" s="157"/>
      <c r="AH42" s="157"/>
      <c r="AI42" s="147"/>
      <c r="AJ42" s="147"/>
      <c r="AK42" s="147"/>
      <c r="AL42" s="102">
        <v>2</v>
      </c>
      <c r="AM42" s="102"/>
      <c r="AN42" s="102" t="e">
        <v>#N/A</v>
      </c>
      <c r="AO42" s="104" t="e">
        <v>#N/A</v>
      </c>
      <c r="AP42" s="104" t="s">
        <v>399</v>
      </c>
      <c r="AQ42" s="102" t="s">
        <v>35</v>
      </c>
      <c r="AR42" s="106" t="s">
        <v>110</v>
      </c>
      <c r="AS42" s="106" t="s">
        <v>116</v>
      </c>
      <c r="AT42" s="107" t="s">
        <v>359</v>
      </c>
      <c r="AU42" s="106" t="s">
        <v>119</v>
      </c>
      <c r="AV42" s="106" t="s">
        <v>124</v>
      </c>
      <c r="AW42" s="106" t="s">
        <v>128</v>
      </c>
      <c r="AX42" s="108">
        <v>0.21</v>
      </c>
      <c r="AY42" s="109" t="s">
        <v>55</v>
      </c>
      <c r="AZ42" s="107">
        <v>0.21</v>
      </c>
      <c r="BA42" s="109" t="s">
        <v>81</v>
      </c>
      <c r="BB42" s="107">
        <v>1</v>
      </c>
      <c r="BC42" s="110" t="s">
        <v>37</v>
      </c>
      <c r="BD42" s="106" t="s">
        <v>139</v>
      </c>
      <c r="BE42" s="103"/>
      <c r="BF42" s="102"/>
      <c r="BG42" s="111"/>
      <c r="BH42" s="111"/>
      <c r="BI42" s="103"/>
      <c r="BJ42" s="102"/>
      <c r="BK42" s="113"/>
      <c r="BL42" s="113"/>
      <c r="BM42" s="113"/>
      <c r="BN42" s="113"/>
      <c r="BO42" s="113"/>
      <c r="BP42" s="113"/>
      <c r="BQ42" s="113"/>
      <c r="BR42" s="113"/>
      <c r="BS42" s="113"/>
      <c r="BT42" s="113"/>
      <c r="BU42" s="113"/>
      <c r="BV42" s="113"/>
      <c r="BW42" s="113"/>
      <c r="BX42" s="113"/>
      <c r="BY42" s="113"/>
      <c r="BZ42" s="113"/>
      <c r="CA42" s="113"/>
      <c r="CB42" s="113"/>
      <c r="CC42" s="113"/>
      <c r="CD42" s="113"/>
    </row>
    <row r="43" spans="1:82" ht="93.95" customHeight="1" x14ac:dyDescent="0.3">
      <c r="A43" s="147"/>
      <c r="B43" s="163"/>
      <c r="C43" s="147"/>
      <c r="D43" s="147"/>
      <c r="E43" s="147"/>
      <c r="F43" s="154"/>
      <c r="G43" s="164"/>
      <c r="H43" s="147"/>
      <c r="I43" s="147"/>
      <c r="J43" s="147"/>
      <c r="K43" s="147"/>
      <c r="L43" s="147"/>
      <c r="M43" s="147"/>
      <c r="N43" s="147"/>
      <c r="O43" s="147"/>
      <c r="P43" s="157"/>
      <c r="Q43" s="157"/>
      <c r="R43" s="157"/>
      <c r="S43" s="157"/>
      <c r="T43" s="157"/>
      <c r="U43" s="157"/>
      <c r="V43" s="157"/>
      <c r="W43" s="157"/>
      <c r="X43" s="157"/>
      <c r="Y43" s="157"/>
      <c r="Z43" s="157"/>
      <c r="AA43" s="157"/>
      <c r="AB43" s="157"/>
      <c r="AC43" s="157"/>
      <c r="AD43" s="157"/>
      <c r="AE43" s="157"/>
      <c r="AF43" s="157"/>
      <c r="AG43" s="157"/>
      <c r="AH43" s="157"/>
      <c r="AI43" s="147"/>
      <c r="AJ43" s="147"/>
      <c r="AK43" s="147"/>
      <c r="AL43" s="102">
        <v>3</v>
      </c>
      <c r="AM43" s="102"/>
      <c r="AN43" s="102" t="e">
        <v>#N/A</v>
      </c>
      <c r="AO43" s="104" t="e">
        <v>#N/A</v>
      </c>
      <c r="AP43" s="104" t="s">
        <v>385</v>
      </c>
      <c r="AQ43" s="102" t="s">
        <v>0</v>
      </c>
      <c r="AR43" s="106" t="s">
        <v>112</v>
      </c>
      <c r="AS43" s="106" t="s">
        <v>116</v>
      </c>
      <c r="AT43" s="107" t="s">
        <v>348</v>
      </c>
      <c r="AU43" s="106" t="s">
        <v>119</v>
      </c>
      <c r="AV43" s="106" t="s">
        <v>124</v>
      </c>
      <c r="AW43" s="106" t="s">
        <v>128</v>
      </c>
      <c r="AX43" s="108">
        <v>0.21</v>
      </c>
      <c r="AY43" s="109" t="s">
        <v>55</v>
      </c>
      <c r="AZ43" s="107">
        <v>0.21</v>
      </c>
      <c r="BA43" s="109" t="s">
        <v>77</v>
      </c>
      <c r="BB43" s="107">
        <v>0.75</v>
      </c>
      <c r="BC43" s="110" t="s">
        <v>39</v>
      </c>
      <c r="BD43" s="106" t="s">
        <v>139</v>
      </c>
      <c r="BE43" s="103"/>
      <c r="BF43" s="102"/>
      <c r="BG43" s="111"/>
      <c r="BH43" s="111"/>
      <c r="BI43" s="103"/>
      <c r="BJ43" s="102"/>
      <c r="BK43" s="113"/>
      <c r="BL43" s="113"/>
      <c r="BM43" s="113"/>
      <c r="BN43" s="113"/>
      <c r="BO43" s="113"/>
      <c r="BP43" s="113"/>
      <c r="BQ43" s="113"/>
      <c r="BR43" s="113"/>
      <c r="BS43" s="113"/>
      <c r="BT43" s="113"/>
      <c r="BU43" s="113"/>
      <c r="BV43" s="113"/>
      <c r="BW43" s="113"/>
      <c r="BX43" s="113"/>
      <c r="BY43" s="113"/>
      <c r="BZ43" s="113"/>
      <c r="CA43" s="113"/>
      <c r="CB43" s="113"/>
      <c r="CC43" s="113"/>
      <c r="CD43" s="113"/>
    </row>
    <row r="44" spans="1:82" ht="78" customHeight="1" x14ac:dyDescent="0.3">
      <c r="A44" s="147"/>
      <c r="B44" s="163"/>
      <c r="C44" s="147"/>
      <c r="D44" s="147"/>
      <c r="E44" s="147"/>
      <c r="F44" s="154"/>
      <c r="G44" s="164"/>
      <c r="H44" s="147"/>
      <c r="I44" s="147"/>
      <c r="J44" s="147"/>
      <c r="K44" s="147"/>
      <c r="L44" s="147"/>
      <c r="M44" s="147"/>
      <c r="N44" s="147"/>
      <c r="O44" s="147"/>
      <c r="P44" s="157"/>
      <c r="Q44" s="157"/>
      <c r="R44" s="157"/>
      <c r="S44" s="157"/>
      <c r="T44" s="157"/>
      <c r="U44" s="157"/>
      <c r="V44" s="157"/>
      <c r="W44" s="157"/>
      <c r="X44" s="157"/>
      <c r="Y44" s="157"/>
      <c r="Z44" s="157"/>
      <c r="AA44" s="157"/>
      <c r="AB44" s="157"/>
      <c r="AC44" s="157"/>
      <c r="AD44" s="157"/>
      <c r="AE44" s="157"/>
      <c r="AF44" s="157"/>
      <c r="AG44" s="157"/>
      <c r="AH44" s="157"/>
      <c r="AI44" s="147"/>
      <c r="AJ44" s="147"/>
      <c r="AK44" s="147"/>
      <c r="AL44" s="102">
        <v>4</v>
      </c>
      <c r="AM44" s="102"/>
      <c r="AN44" s="102" t="e">
        <v>#N/A</v>
      </c>
      <c r="AO44" s="104" t="e">
        <v>#N/A</v>
      </c>
      <c r="AP44" s="104" t="s">
        <v>386</v>
      </c>
      <c r="AQ44" s="102" t="s">
        <v>0</v>
      </c>
      <c r="AR44" s="106" t="s">
        <v>112</v>
      </c>
      <c r="AS44" s="106" t="s">
        <v>116</v>
      </c>
      <c r="AT44" s="107" t="s">
        <v>348</v>
      </c>
      <c r="AU44" s="106" t="s">
        <v>119</v>
      </c>
      <c r="AV44" s="106" t="s">
        <v>124</v>
      </c>
      <c r="AW44" s="106" t="s">
        <v>128</v>
      </c>
      <c r="AX44" s="108">
        <v>0.21</v>
      </c>
      <c r="AY44" s="109" t="s">
        <v>55</v>
      </c>
      <c r="AZ44" s="107">
        <v>0.21</v>
      </c>
      <c r="BA44" s="109" t="s">
        <v>41</v>
      </c>
      <c r="BB44" s="107">
        <v>0.5625</v>
      </c>
      <c r="BC44" s="110" t="s">
        <v>41</v>
      </c>
      <c r="BD44" s="106" t="s">
        <v>137</v>
      </c>
      <c r="BE44" s="103"/>
      <c r="BF44" s="102"/>
      <c r="BG44" s="111"/>
      <c r="BH44" s="111"/>
      <c r="BI44" s="103"/>
      <c r="BJ44" s="102"/>
      <c r="BK44" s="113"/>
      <c r="BL44" s="113"/>
      <c r="BM44" s="113"/>
      <c r="BN44" s="113"/>
      <c r="BO44" s="113"/>
      <c r="BP44" s="113"/>
      <c r="BQ44" s="113"/>
      <c r="BR44" s="113"/>
      <c r="BS44" s="113"/>
      <c r="BT44" s="113"/>
      <c r="BU44" s="113"/>
      <c r="BV44" s="113"/>
      <c r="BW44" s="113"/>
      <c r="BX44" s="113"/>
      <c r="BY44" s="113"/>
      <c r="BZ44" s="113"/>
      <c r="CA44" s="113"/>
      <c r="CB44" s="113"/>
      <c r="CC44" s="113"/>
      <c r="CD44" s="113"/>
    </row>
    <row r="45" spans="1:82" ht="68.099999999999994" customHeight="1" x14ac:dyDescent="0.3">
      <c r="A45" s="155">
        <v>11</v>
      </c>
      <c r="B45" s="162" t="s">
        <v>373</v>
      </c>
      <c r="C45" s="153" t="s">
        <v>138</v>
      </c>
      <c r="D45" s="153" t="s">
        <v>169</v>
      </c>
      <c r="E45" s="153"/>
      <c r="F45" s="154" t="s">
        <v>374</v>
      </c>
      <c r="G45" s="153" t="s">
        <v>445</v>
      </c>
      <c r="H45" s="153" t="s">
        <v>446</v>
      </c>
      <c r="I45" s="153" t="s">
        <v>147</v>
      </c>
      <c r="J45" s="155" t="s">
        <v>173</v>
      </c>
      <c r="K45" s="155" t="s">
        <v>190</v>
      </c>
      <c r="L45" s="156" t="s">
        <v>55</v>
      </c>
      <c r="M45" s="157">
        <v>0.4</v>
      </c>
      <c r="N45" s="157" t="s">
        <v>65</v>
      </c>
      <c r="O45" s="157" t="s">
        <v>346</v>
      </c>
      <c r="P45" s="157" t="s">
        <v>172</v>
      </c>
      <c r="Q45" s="157" t="s">
        <v>172</v>
      </c>
      <c r="R45" s="157" t="s">
        <v>173</v>
      </c>
      <c r="S45" s="157" t="s">
        <v>173</v>
      </c>
      <c r="T45" s="157" t="s">
        <v>172</v>
      </c>
      <c r="U45" s="157" t="s">
        <v>172</v>
      </c>
      <c r="V45" s="157" t="s">
        <v>173</v>
      </c>
      <c r="W45" s="157" t="s">
        <v>173</v>
      </c>
      <c r="X45" s="157" t="s">
        <v>173</v>
      </c>
      <c r="Y45" s="157" t="s">
        <v>172</v>
      </c>
      <c r="Z45" s="157" t="s">
        <v>172</v>
      </c>
      <c r="AA45" s="157" t="s">
        <v>172</v>
      </c>
      <c r="AB45" s="157" t="s">
        <v>172</v>
      </c>
      <c r="AC45" s="157" t="s">
        <v>172</v>
      </c>
      <c r="AD45" s="157" t="s">
        <v>172</v>
      </c>
      <c r="AE45" s="157" t="s">
        <v>173</v>
      </c>
      <c r="AF45" s="157" t="s">
        <v>173</v>
      </c>
      <c r="AG45" s="157" t="s">
        <v>173</v>
      </c>
      <c r="AH45" s="157" t="s">
        <v>173</v>
      </c>
      <c r="AI45" s="156" t="s">
        <v>77</v>
      </c>
      <c r="AJ45" s="157">
        <v>0.8</v>
      </c>
      <c r="AK45" s="143" t="s">
        <v>39</v>
      </c>
      <c r="AL45" s="102">
        <v>1</v>
      </c>
      <c r="AM45" s="102"/>
      <c r="AN45" s="102" t="e">
        <v>#N/A</v>
      </c>
      <c r="AO45" s="104" t="e">
        <v>#N/A</v>
      </c>
      <c r="AP45" s="105" t="s">
        <v>419</v>
      </c>
      <c r="AQ45" s="102" t="s">
        <v>35</v>
      </c>
      <c r="AR45" s="106" t="s">
        <v>108</v>
      </c>
      <c r="AS45" s="106" t="s">
        <v>116</v>
      </c>
      <c r="AT45" s="107" t="s">
        <v>347</v>
      </c>
      <c r="AU45" s="106" t="s">
        <v>119</v>
      </c>
      <c r="AV45" s="106" t="s">
        <v>124</v>
      </c>
      <c r="AW45" s="106" t="s">
        <v>128</v>
      </c>
      <c r="AX45" s="108">
        <v>0.24</v>
      </c>
      <c r="AY45" s="109" t="s">
        <v>55</v>
      </c>
      <c r="AZ45" s="107">
        <v>0.24</v>
      </c>
      <c r="BA45" s="109" t="s">
        <v>77</v>
      </c>
      <c r="BB45" s="107">
        <v>0.8</v>
      </c>
      <c r="BC45" s="110" t="s">
        <v>39</v>
      </c>
      <c r="BD45" s="106" t="s">
        <v>139</v>
      </c>
      <c r="BE45" s="103"/>
      <c r="BF45" s="102"/>
      <c r="BG45" s="111"/>
      <c r="BH45" s="111"/>
      <c r="BI45" s="103"/>
      <c r="BJ45" s="102"/>
      <c r="BK45" s="113"/>
      <c r="BL45" s="113"/>
      <c r="BM45" s="113"/>
      <c r="BN45" s="113"/>
      <c r="BO45" s="113"/>
      <c r="BP45" s="113"/>
      <c r="BQ45" s="113"/>
      <c r="BR45" s="113"/>
      <c r="BS45" s="113"/>
      <c r="BT45" s="113"/>
      <c r="BU45" s="113"/>
      <c r="BV45" s="113"/>
      <c r="BW45" s="113"/>
      <c r="BX45" s="113"/>
      <c r="BY45" s="113"/>
      <c r="BZ45" s="113"/>
      <c r="CA45" s="113"/>
      <c r="CB45" s="113"/>
      <c r="CC45" s="113"/>
      <c r="CD45" s="113"/>
    </row>
    <row r="46" spans="1:82" ht="65.25" customHeight="1" x14ac:dyDescent="0.3">
      <c r="A46" s="147"/>
      <c r="B46" s="162"/>
      <c r="C46" s="147"/>
      <c r="D46" s="147"/>
      <c r="E46" s="147"/>
      <c r="F46" s="154"/>
      <c r="G46" s="147"/>
      <c r="H46" s="147"/>
      <c r="I46" s="147"/>
      <c r="J46" s="147"/>
      <c r="K46" s="147"/>
      <c r="L46" s="147"/>
      <c r="M46" s="147"/>
      <c r="N46" s="147"/>
      <c r="O46" s="147"/>
      <c r="P46" s="157"/>
      <c r="Q46" s="157"/>
      <c r="R46" s="157"/>
      <c r="S46" s="157"/>
      <c r="T46" s="157"/>
      <c r="U46" s="157"/>
      <c r="V46" s="157"/>
      <c r="W46" s="157"/>
      <c r="X46" s="157"/>
      <c r="Y46" s="157"/>
      <c r="Z46" s="157"/>
      <c r="AA46" s="157"/>
      <c r="AB46" s="157"/>
      <c r="AC46" s="157"/>
      <c r="AD46" s="157"/>
      <c r="AE46" s="157"/>
      <c r="AF46" s="157"/>
      <c r="AG46" s="157"/>
      <c r="AH46" s="157"/>
      <c r="AI46" s="147"/>
      <c r="AJ46" s="147"/>
      <c r="AK46" s="147"/>
      <c r="AL46" s="102">
        <v>2</v>
      </c>
      <c r="AM46" s="102"/>
      <c r="AN46" s="102" t="e">
        <v>#N/A</v>
      </c>
      <c r="AO46" s="104" t="e">
        <v>#N/A</v>
      </c>
      <c r="AP46" s="104" t="s">
        <v>385</v>
      </c>
      <c r="AQ46" s="102" t="s">
        <v>0</v>
      </c>
      <c r="AR46" s="106" t="s">
        <v>112</v>
      </c>
      <c r="AS46" s="106" t="s">
        <v>116</v>
      </c>
      <c r="AT46" s="107" t="s">
        <v>348</v>
      </c>
      <c r="AU46" s="106" t="s">
        <v>119</v>
      </c>
      <c r="AV46" s="106" t="s">
        <v>124</v>
      </c>
      <c r="AW46" s="106" t="s">
        <v>128</v>
      </c>
      <c r="AX46" s="108">
        <v>0.24</v>
      </c>
      <c r="AY46" s="109" t="s">
        <v>55</v>
      </c>
      <c r="AZ46" s="107">
        <v>0.24</v>
      </c>
      <c r="BA46" s="109" t="s">
        <v>41</v>
      </c>
      <c r="BB46" s="107">
        <v>0.60000000000000009</v>
      </c>
      <c r="BC46" s="110" t="s">
        <v>41</v>
      </c>
      <c r="BD46" s="106" t="s">
        <v>139</v>
      </c>
      <c r="BE46" s="103"/>
      <c r="BF46" s="102"/>
      <c r="BG46" s="111"/>
      <c r="BH46" s="111"/>
      <c r="BI46" s="103"/>
      <c r="BJ46" s="102"/>
      <c r="BK46" s="113"/>
      <c r="BL46" s="113"/>
      <c r="BM46" s="113"/>
      <c r="BN46" s="113"/>
      <c r="BO46" s="113"/>
      <c r="BP46" s="113"/>
      <c r="BQ46" s="113"/>
      <c r="BR46" s="113"/>
      <c r="BS46" s="113"/>
      <c r="BT46" s="113"/>
      <c r="BU46" s="113"/>
      <c r="BV46" s="113"/>
      <c r="BW46" s="113"/>
      <c r="BX46" s="113"/>
      <c r="BY46" s="113"/>
      <c r="BZ46" s="113"/>
      <c r="CA46" s="113"/>
      <c r="CB46" s="113"/>
      <c r="CC46" s="113"/>
      <c r="CD46" s="113"/>
    </row>
    <row r="47" spans="1:82" ht="69.75" customHeight="1" x14ac:dyDescent="0.35">
      <c r="A47" s="147"/>
      <c r="B47" s="162"/>
      <c r="C47" s="147"/>
      <c r="D47" s="147"/>
      <c r="E47" s="147"/>
      <c r="F47" s="154"/>
      <c r="G47" s="147"/>
      <c r="H47" s="147"/>
      <c r="I47" s="147"/>
      <c r="J47" s="147"/>
      <c r="K47" s="147"/>
      <c r="L47" s="147"/>
      <c r="M47" s="147"/>
      <c r="N47" s="147"/>
      <c r="O47" s="147"/>
      <c r="P47" s="157"/>
      <c r="Q47" s="157"/>
      <c r="R47" s="157"/>
      <c r="S47" s="157"/>
      <c r="T47" s="157"/>
      <c r="U47" s="157"/>
      <c r="V47" s="157"/>
      <c r="W47" s="157"/>
      <c r="X47" s="157"/>
      <c r="Y47" s="157"/>
      <c r="Z47" s="157"/>
      <c r="AA47" s="157"/>
      <c r="AB47" s="157"/>
      <c r="AC47" s="157"/>
      <c r="AD47" s="157"/>
      <c r="AE47" s="157"/>
      <c r="AF47" s="157"/>
      <c r="AG47" s="157"/>
      <c r="AH47" s="157"/>
      <c r="AI47" s="147"/>
      <c r="AJ47" s="147"/>
      <c r="AK47" s="147"/>
      <c r="AL47" s="102">
        <v>3</v>
      </c>
      <c r="AM47" s="102"/>
      <c r="AN47" s="102" t="e">
        <v>#N/A</v>
      </c>
      <c r="AO47" s="104" t="e">
        <v>#N/A</v>
      </c>
      <c r="AP47" s="104" t="s">
        <v>440</v>
      </c>
      <c r="AQ47" s="102" t="s">
        <v>0</v>
      </c>
      <c r="AR47" s="106" t="s">
        <v>112</v>
      </c>
      <c r="AS47" s="106" t="s">
        <v>116</v>
      </c>
      <c r="AT47" s="107" t="s">
        <v>348</v>
      </c>
      <c r="AU47" s="106" t="s">
        <v>119</v>
      </c>
      <c r="AV47" s="106" t="s">
        <v>124</v>
      </c>
      <c r="AW47" s="106" t="s">
        <v>128</v>
      </c>
      <c r="AX47" s="108">
        <v>0.24</v>
      </c>
      <c r="AY47" s="109" t="s">
        <v>55</v>
      </c>
      <c r="AZ47" s="107">
        <v>0.24</v>
      </c>
      <c r="BA47" s="109" t="s">
        <v>41</v>
      </c>
      <c r="BB47" s="107">
        <v>0.45000000000000007</v>
      </c>
      <c r="BC47" s="110" t="s">
        <v>41</v>
      </c>
      <c r="BD47" s="106" t="s">
        <v>139</v>
      </c>
      <c r="BE47" s="103"/>
      <c r="BF47" s="102"/>
      <c r="BG47" s="111"/>
      <c r="BH47" s="111"/>
      <c r="BI47" s="103"/>
      <c r="BJ47" s="119" t="s">
        <v>364</v>
      </c>
      <c r="BK47" s="113"/>
      <c r="BL47" s="113"/>
      <c r="BM47" s="113"/>
      <c r="BN47" s="113"/>
      <c r="BO47" s="113"/>
      <c r="BP47" s="113"/>
      <c r="BQ47" s="113"/>
      <c r="BR47" s="113"/>
      <c r="BS47" s="113"/>
      <c r="BT47" s="113"/>
      <c r="BU47" s="113"/>
      <c r="BV47" s="113"/>
      <c r="BW47" s="113"/>
      <c r="BX47" s="113"/>
      <c r="BY47" s="113"/>
      <c r="BZ47" s="113"/>
      <c r="CA47" s="113"/>
      <c r="CB47" s="113"/>
      <c r="CC47" s="113"/>
      <c r="CD47" s="113"/>
    </row>
    <row r="48" spans="1:82" ht="52.5" customHeight="1" x14ac:dyDescent="0.3">
      <c r="A48" s="148">
        <v>12</v>
      </c>
      <c r="B48" s="150" t="s">
        <v>375</v>
      </c>
      <c r="C48" s="153" t="s">
        <v>138</v>
      </c>
      <c r="D48" s="153" t="s">
        <v>401</v>
      </c>
      <c r="E48" s="153"/>
      <c r="F48" s="154" t="s">
        <v>376</v>
      </c>
      <c r="G48" s="154" t="s">
        <v>449</v>
      </c>
      <c r="H48" s="153" t="s">
        <v>447</v>
      </c>
      <c r="I48" s="153" t="s">
        <v>147</v>
      </c>
      <c r="J48" s="155" t="s">
        <v>173</v>
      </c>
      <c r="K48" s="155" t="s">
        <v>183</v>
      </c>
      <c r="L48" s="156" t="str">
        <f>IF(OR(K48='[3]Opciones Tratamiento'!$K$14,K48='[3]Opciones Tratamiento'!$K$15,K48='[3]Opciones Tratamiento'!$K$16),"Muy Baja",IF(OR(K48='[3]Opciones Tratamiento'!$K$10,K48='[3]Opciones Tratamiento'!$K$11,K48='[3]Opciones Tratamiento'!$K$12,K48='[3]Opciones Tratamiento'!$K$13),"Baja",IF(OR(K48='[3]Opciones Tratamiento'!$K$4,K48='[3]Opciones Tratamiento'!$K$5,K48='[3]Opciones Tratamiento'!$K$6,K48='[3]Opciones Tratamiento'!$K$7,K48='[3]Opciones Tratamiento'!$K$8,K48='[3]Opciones Tratamiento'!$K$9),"Media",IF(K48='[3]Opciones Tratamiento'!$K$3,"Alta",IF(OR(K48='[3]Opciones Tratamiento'!$K$2,K48='[3]Opciones Tratamiento'!$K$17),"Muy Alta")))))</f>
        <v>Media</v>
      </c>
      <c r="M48" s="157">
        <f>IF(L48="","",IF(L48="Muy Baja",0.2,IF(L48="Baja",0.4,IF(L48="Media",0.6,IF(L48="Alta",0.8,IF(L48="Muy Alta",1,))))))</f>
        <v>0.6</v>
      </c>
      <c r="N48" s="157" t="s">
        <v>65</v>
      </c>
      <c r="O48" s="157" t="str">
        <f>IF(NOT(ISERROR(MATCH(N48,'[3]Tabla Impacto'!$B$221:$B$223,0))),'[3]Tabla Impacto'!$F$223&amp;"Por favor no seleccionar los criterios de impacto(Afectación Económica o presupuestal y Pérdida Reputacional)",N48)</f>
        <v>❌Por favor no seleccionar los criterios de impacto(Afectación Económica o presupuestal y Pérdida Reputacional)</v>
      </c>
      <c r="P48" s="157" t="s">
        <v>172</v>
      </c>
      <c r="Q48" s="157" t="s">
        <v>172</v>
      </c>
      <c r="R48" s="157" t="s">
        <v>173</v>
      </c>
      <c r="S48" s="157" t="s">
        <v>173</v>
      </c>
      <c r="T48" s="157" t="s">
        <v>172</v>
      </c>
      <c r="U48" s="157" t="s">
        <v>172</v>
      </c>
      <c r="V48" s="157" t="s">
        <v>172</v>
      </c>
      <c r="W48" s="157" t="s">
        <v>173</v>
      </c>
      <c r="X48" s="157" t="s">
        <v>173</v>
      </c>
      <c r="Y48" s="157" t="s">
        <v>172</v>
      </c>
      <c r="Z48" s="157" t="s">
        <v>172</v>
      </c>
      <c r="AA48" s="157" t="s">
        <v>172</v>
      </c>
      <c r="AB48" s="157" t="s">
        <v>172</v>
      </c>
      <c r="AC48" s="157" t="s">
        <v>172</v>
      </c>
      <c r="AD48" s="157" t="s">
        <v>172</v>
      </c>
      <c r="AE48" s="157" t="s">
        <v>173</v>
      </c>
      <c r="AF48" s="157" t="s">
        <v>173</v>
      </c>
      <c r="AG48" s="157" t="s">
        <v>173</v>
      </c>
      <c r="AH48" s="157" t="s">
        <v>173</v>
      </c>
      <c r="AI48" s="156" t="s">
        <v>81</v>
      </c>
      <c r="AJ48" s="157">
        <f>IF(AI48="","",IF(AI48="Leve",0.2,IF(AI48="Menor",0.4,IF(AI48="Moderado",0.6,IF(AI48="Mayor",0.8,IF(AI48="Catastrófico",1,))))))</f>
        <v>1</v>
      </c>
      <c r="AK48" s="143" t="str">
        <f>IF(OR(AND(L48="Muy Baja",AI48="Leve"),AND(L48="Muy Baja",AI48="Menor"),AND(L48="Baja",AI48="Leve")),"Bajo",IF(OR(AND(L48="Muy baja",AI48="Moderado"),AND(L48="Baja",AI48="Menor"),AND(L48="Baja",AI48="Moderado"),AND(L48="Media",AI48="Leve"),AND(L48="Media",AI48="Menor"),AND(L48="Media",AI48="Moderado"),AND(L48="Alta",AI48="Leve"),AND(L48="Alta",AI48="Menor")),"Moderado",IF(OR(AND(L48="Muy Baja",AI48="Mayor"),AND(L48="Baja",AI48="Mayor"),AND(L48="Media",AI48="Mayor"),AND(L48="Alta",AI48="Moderado"),AND(L48="Alta",AI48="Mayor"),AND(L48="Muy Alta",AI48="Leve"),AND(L48="Muy Alta",AI48="Menor"),AND(L48="Muy Alta",AI48="Moderado"),AND(L48="Muy Alta",AI48="Mayor")),"Alto",IF(OR(AND(L48="Muy Baja",AI48="Catastrófico"),AND(L48="Baja",AI48="Catastrófico"),AND(L48="Media",AI48="Catastrófico"),AND(L48="Alta",AI48="Catastrófico"),AND(L48="Muy Alta",AI48="Catastrófico")),"Extremo",""))))</f>
        <v>Extremo</v>
      </c>
      <c r="AL48" s="102">
        <v>1</v>
      </c>
      <c r="AM48" s="102"/>
      <c r="AN48" s="102" t="e">
        <f>VLOOKUP(AM48,'[3]Opciones Tratamiento'!$M$2:$O$37,3,FALSE)</f>
        <v>#N/A</v>
      </c>
      <c r="AO48" s="104" t="e">
        <f>VLOOKUP(AM48,'[3]Opciones Tratamiento'!$M$2:$O$37,2,FALSE)</f>
        <v>#N/A</v>
      </c>
      <c r="AP48" s="105" t="s">
        <v>387</v>
      </c>
      <c r="AQ48" s="102" t="str">
        <f t="shared" ref="AQ48:AQ53" si="16">IF(OR(AR48="Preventivo",AR48="Detectivo"),"Probabilidad",IF(AR48="Correctivo","Impacto",""))</f>
        <v>Probabilidad</v>
      </c>
      <c r="AR48" s="106" t="s">
        <v>108</v>
      </c>
      <c r="AS48" s="106" t="s">
        <v>116</v>
      </c>
      <c r="AT48" s="107" t="str">
        <f t="shared" ref="AT48:AT53" si="17">IF(AND(AR48="Preventivo",AS48="Automático"),"50%",IF(AND(AR48="Preventivo",AS48="Manual"),"40%",IF(AND(AR48="Detectivo",AS48="Automático"),"40%",IF(AND(AR48="Detectivo",AS48="Manual"),"30%",IF(AND(AR48="Correctivo",AS48="Automático"),"35%",IF(AND(AR48="Correctivo",AS48="Manual"),"25%",""))))))</f>
        <v>40%</v>
      </c>
      <c r="AU48" s="106" t="s">
        <v>119</v>
      </c>
      <c r="AV48" s="106" t="s">
        <v>124</v>
      </c>
      <c r="AW48" s="106" t="s">
        <v>128</v>
      </c>
      <c r="AX48" s="108">
        <f>IFERROR(IF(AQ48="Probabilidad",(M48-(+M48*AT48)),IF(AQ48="Impacto",M48,"")),"")</f>
        <v>0.36</v>
      </c>
      <c r="AY48" s="109" t="str">
        <f t="shared" ref="AY48:AY53" si="18">IFERROR(IF(AX48="","",IF(AX48&lt;=0.2,"Muy Baja",IF(AX48&lt;=0.4,"Baja",IF(AX48&lt;=0.6,"Media",IF(AX48&lt;=0.8,"Alta","Muy Alta"))))),"")</f>
        <v>Baja</v>
      </c>
      <c r="AZ48" s="107">
        <f t="shared" ref="AZ48:AZ53" si="19">+AX48</f>
        <v>0.36</v>
      </c>
      <c r="BA48" s="109" t="str">
        <f t="shared" ref="BA48" si="20">IFERROR(IF(BB48="","",IF(BB48&lt;=0.2,"Leve",IF(BB48&lt;=0.4,"Menor",IF(BB48&lt;=0.6,"Moderado",IF(BB48&lt;=0.8,"Mayor","Catastrófico"))))),"")</f>
        <v>Catastrófico</v>
      </c>
      <c r="BB48" s="107">
        <v>1</v>
      </c>
      <c r="BC48" s="110" t="str">
        <f t="shared" ref="BC48" si="21">IFERROR(IF(OR(AND(AY48="Muy Baja",BA48="Leve"),AND(AY48="Muy Baja",BA48="Menor"),AND(AY48="Baja",BA48="Leve")),"Bajo",IF(OR(AND(AY48="Muy baja",BA48="Moderado"),AND(AY48="Baja",BA48="Menor"),AND(AY48="Baja",BA48="Moderado"),AND(AY48="Media",BA48="Leve"),AND(AY48="Media",BA48="Menor"),AND(AY48="Media",BA48="Moderado"),AND(AY48="Alta",BA48="Leve"),AND(AY48="Alta",BA48="Menor")),"Moderado",IF(OR(AND(AY48="Muy Baja",BA48="Mayor"),AND(AY48="Baja",BA48="Mayor"),AND(AY48="Media",BA48="Mayor"),AND(AY48="Alta",BA48="Moderado"),AND(AY48="Alta",BA48="Mayor"),AND(AY48="Muy Alta",BA48="Leve"),AND(AY48="Muy Alta",BA48="Menor"),AND(AY48="Muy Alta",BA48="Moderado"),AND(AY48="Muy Alta",BA48="Mayor")),"Alto",IF(OR(AND(AY48="Muy Baja",BA48="Catastrófico"),AND(AY48="Baja",BA48="Catastrófico"),AND(AY48="Media",BA48="Catastrófico"),AND(AY48="Alta",BA48="Catastrófico"),AND(AY48="Muy Alta",BA48="Catastrófico")),"Extremo","")))),"")</f>
        <v>Extremo</v>
      </c>
      <c r="BD48" s="106" t="s">
        <v>139</v>
      </c>
      <c r="BE48" s="103"/>
      <c r="BF48" s="102"/>
      <c r="BG48" s="111"/>
      <c r="BH48" s="111"/>
      <c r="BI48" s="103"/>
      <c r="BJ48" s="102"/>
      <c r="BK48" s="113"/>
      <c r="BL48" s="113"/>
      <c r="BM48" s="113"/>
      <c r="BN48" s="113"/>
      <c r="BO48" s="113"/>
      <c r="BP48" s="113"/>
      <c r="BQ48" s="113"/>
      <c r="BR48" s="113"/>
      <c r="BS48" s="113"/>
      <c r="BT48" s="113"/>
      <c r="BU48" s="113"/>
      <c r="BV48" s="113"/>
      <c r="BW48" s="113"/>
      <c r="BX48" s="113"/>
      <c r="BY48" s="113"/>
      <c r="BZ48" s="113"/>
      <c r="CA48" s="113"/>
      <c r="CB48" s="113"/>
      <c r="CC48" s="113"/>
      <c r="CD48" s="113"/>
    </row>
    <row r="49" spans="1:82" ht="62.25" customHeight="1" x14ac:dyDescent="0.3">
      <c r="A49" s="149"/>
      <c r="B49" s="151"/>
      <c r="C49" s="147"/>
      <c r="D49" s="147"/>
      <c r="E49" s="147"/>
      <c r="F49" s="154"/>
      <c r="G49" s="154"/>
      <c r="H49" s="147"/>
      <c r="I49" s="147"/>
      <c r="J49" s="147"/>
      <c r="K49" s="147"/>
      <c r="L49" s="147"/>
      <c r="M49" s="147"/>
      <c r="N49" s="147"/>
      <c r="O49" s="147"/>
      <c r="P49" s="157"/>
      <c r="Q49" s="157"/>
      <c r="R49" s="157"/>
      <c r="S49" s="157"/>
      <c r="T49" s="157"/>
      <c r="U49" s="157"/>
      <c r="V49" s="157"/>
      <c r="W49" s="157"/>
      <c r="X49" s="157"/>
      <c r="Y49" s="157"/>
      <c r="Z49" s="157"/>
      <c r="AA49" s="157"/>
      <c r="AB49" s="157"/>
      <c r="AC49" s="157"/>
      <c r="AD49" s="157"/>
      <c r="AE49" s="157"/>
      <c r="AF49" s="157"/>
      <c r="AG49" s="157"/>
      <c r="AH49" s="157"/>
      <c r="AI49" s="147"/>
      <c r="AJ49" s="147"/>
      <c r="AK49" s="147"/>
      <c r="AL49" s="102">
        <v>2</v>
      </c>
      <c r="AM49" s="102"/>
      <c r="AN49" s="102" t="e">
        <f>VLOOKUP(AM49,'[3]Opciones Tratamiento'!$M$2:$O$37,3,FALSE)</f>
        <v>#N/A</v>
      </c>
      <c r="AO49" s="104" t="e">
        <f>VLOOKUP(AM49,'[3]Opciones Tratamiento'!$M$2:$O$37,2,FALSE)</f>
        <v>#N/A</v>
      </c>
      <c r="AP49" s="105" t="s">
        <v>388</v>
      </c>
      <c r="AQ49" s="102" t="str">
        <f t="shared" si="16"/>
        <v>Probabilidad</v>
      </c>
      <c r="AR49" s="106" t="s">
        <v>108</v>
      </c>
      <c r="AS49" s="106" t="s">
        <v>116</v>
      </c>
      <c r="AT49" s="107" t="str">
        <f t="shared" si="17"/>
        <v>40%</v>
      </c>
      <c r="AU49" s="106" t="s">
        <v>119</v>
      </c>
      <c r="AV49" s="106" t="s">
        <v>124</v>
      </c>
      <c r="AW49" s="106" t="s">
        <v>128</v>
      </c>
      <c r="AX49" s="108">
        <f>IFERROR(IF(AND(AQ48="Probabilidad",AQ49="Probabilidad"),(AZ48-(+AZ48*AT49)),IF(AQ49="Probabilidad",(M48-(+M48*AT49)),IF(AQ49="Impacto",AZ48,""))),"")</f>
        <v>0.216</v>
      </c>
      <c r="AY49" s="109" t="str">
        <f t="shared" si="18"/>
        <v>Baja</v>
      </c>
      <c r="AZ49" s="107">
        <f t="shared" si="19"/>
        <v>0.216</v>
      </c>
      <c r="BA49" s="109" t="str">
        <f t="shared" ref="BA49:BA51" si="22">IFERROR(IF(BB49="","",IF(BB49&lt;=0.2,"Leve",IF(BB49&lt;=0.4,"Menor",IF(BB49&lt;=0.6,"Moderado",IF(BB49&lt;=0.8,"Mayor","Catastrófico"))))),"")</f>
        <v>Catastrófico</v>
      </c>
      <c r="BB49" s="107">
        <v>1</v>
      </c>
      <c r="BC49" s="110" t="str">
        <f t="shared" ref="BC49:BC53" si="23">IFERROR(IF(OR(AND(AY49="Muy Baja",BA49="Leve"),AND(AY49="Muy Baja",BA49="Menor"),AND(AY49="Baja",BA49="Leve")),"Bajo",IF(OR(AND(AY49="Muy baja",BA49="Moderado"),AND(AY49="Baja",BA49="Menor"),AND(AY49="Baja",BA49="Moderado"),AND(AY49="Media",BA49="Leve"),AND(AY49="Media",BA49="Menor"),AND(AY49="Media",BA49="Moderado"),AND(AY49="Alta",BA49="Leve"),AND(AY49="Alta",BA49="Menor")),"Moderado",IF(OR(AND(AY49="Muy Baja",BA49="Mayor"),AND(AY49="Baja",BA49="Mayor"),AND(AY49="Media",BA49="Mayor"),AND(AY49="Alta",BA49="Moderado"),AND(AY49="Alta",BA49="Mayor"),AND(AY49="Muy Alta",BA49="Leve"),AND(AY49="Muy Alta",BA49="Menor"),AND(AY49="Muy Alta",BA49="Moderado"),AND(AY49="Muy Alta",BA49="Mayor")),"Alto",IF(OR(AND(AY49="Muy Baja",BA49="Catastrófico"),AND(AY49="Baja",BA49="Catastrófico"),AND(AY49="Media",BA49="Catastrófico"),AND(AY49="Alta",BA49="Catastrófico"),AND(AY49="Muy Alta",BA49="Catastrófico")),"Extremo","")))),"")</f>
        <v>Extremo</v>
      </c>
      <c r="BD49" s="106" t="s">
        <v>139</v>
      </c>
      <c r="BE49" s="103"/>
      <c r="BF49" s="102"/>
      <c r="BG49" s="111"/>
      <c r="BH49" s="111"/>
      <c r="BI49" s="103"/>
      <c r="BJ49" s="102"/>
      <c r="BK49" s="113"/>
      <c r="BL49" s="113"/>
      <c r="BM49" s="113"/>
      <c r="BN49" s="113"/>
      <c r="BO49" s="113"/>
      <c r="BP49" s="113"/>
      <c r="BQ49" s="113"/>
      <c r="BR49" s="113"/>
      <c r="BS49" s="113"/>
      <c r="BT49" s="113"/>
      <c r="BU49" s="113"/>
      <c r="BV49" s="113"/>
      <c r="BW49" s="113"/>
      <c r="BX49" s="113"/>
      <c r="BY49" s="113"/>
      <c r="BZ49" s="113"/>
      <c r="CA49" s="113"/>
      <c r="CB49" s="113"/>
      <c r="CC49" s="113"/>
      <c r="CD49" s="113"/>
    </row>
    <row r="50" spans="1:82" ht="62.25" customHeight="1" x14ac:dyDescent="0.3">
      <c r="A50" s="149"/>
      <c r="B50" s="151"/>
      <c r="C50" s="147"/>
      <c r="D50" s="147"/>
      <c r="E50" s="147"/>
      <c r="F50" s="154"/>
      <c r="G50" s="154"/>
      <c r="H50" s="147"/>
      <c r="I50" s="147"/>
      <c r="J50" s="147"/>
      <c r="K50" s="147"/>
      <c r="L50" s="147"/>
      <c r="M50" s="147"/>
      <c r="N50" s="147"/>
      <c r="O50" s="147"/>
      <c r="P50" s="157"/>
      <c r="Q50" s="157"/>
      <c r="R50" s="157"/>
      <c r="S50" s="157"/>
      <c r="T50" s="157"/>
      <c r="U50" s="157"/>
      <c r="V50" s="157"/>
      <c r="W50" s="157"/>
      <c r="X50" s="157"/>
      <c r="Y50" s="157"/>
      <c r="Z50" s="157"/>
      <c r="AA50" s="157"/>
      <c r="AB50" s="157"/>
      <c r="AC50" s="157"/>
      <c r="AD50" s="157"/>
      <c r="AE50" s="157"/>
      <c r="AF50" s="157"/>
      <c r="AG50" s="157"/>
      <c r="AH50" s="157"/>
      <c r="AI50" s="147"/>
      <c r="AJ50" s="147"/>
      <c r="AK50" s="147"/>
      <c r="AL50" s="102">
        <v>3</v>
      </c>
      <c r="AM50" s="102"/>
      <c r="AN50" s="102" t="e">
        <f>VLOOKUP(AM50,'[3]Opciones Tratamiento'!$M$2:$O$37,3,FALSE)</f>
        <v>#N/A</v>
      </c>
      <c r="AO50" s="104" t="e">
        <f>VLOOKUP(AM50,'[3]Opciones Tratamiento'!$M$2:$O$37,2,FALSE)</f>
        <v>#N/A</v>
      </c>
      <c r="AP50" s="105" t="s">
        <v>389</v>
      </c>
      <c r="AQ50" s="102" t="str">
        <f t="shared" si="16"/>
        <v>Probabilidad</v>
      </c>
      <c r="AR50" s="106" t="s">
        <v>108</v>
      </c>
      <c r="AS50" s="106" t="s">
        <v>116</v>
      </c>
      <c r="AT50" s="107" t="str">
        <f t="shared" si="17"/>
        <v>40%</v>
      </c>
      <c r="AU50" s="106" t="s">
        <v>119</v>
      </c>
      <c r="AV50" s="106" t="s">
        <v>124</v>
      </c>
      <c r="AW50" s="106" t="s">
        <v>128</v>
      </c>
      <c r="AX50" s="108">
        <f t="shared" ref="AX50:AX53" si="24">IFERROR(IF(AND(AQ49="Probabilidad",AQ50="Probabilidad"),(AZ49-(+AZ49*AT50)),IF(AND(AQ49="Impacto",AQ50="Probabilidad"),(AZ48-(+AZ48*AT50)),IF(AQ50="Impacto",AZ49,""))),"")</f>
        <v>0.12959999999999999</v>
      </c>
      <c r="AY50" s="109" t="str">
        <f t="shared" si="18"/>
        <v>Muy Baja</v>
      </c>
      <c r="AZ50" s="107">
        <f t="shared" si="19"/>
        <v>0.12959999999999999</v>
      </c>
      <c r="BA50" s="109" t="str">
        <f t="shared" si="22"/>
        <v>Catastrófico</v>
      </c>
      <c r="BB50" s="107">
        <f t="shared" ref="BB50:BB53" si="25">IFERROR(IF(AND(AQ49="Impacto",AQ50="Impacto"),(BB49-(+BB49*AT50)),IF(AND(AQ49="Probabilidad",AQ50="Impacto"),(BB48-(+BB48*AT50)),IF(AQ50="Probabilidad",BB49,""))),"")</f>
        <v>1</v>
      </c>
      <c r="BC50" s="110" t="str">
        <f t="shared" si="23"/>
        <v>Extremo</v>
      </c>
      <c r="BD50" s="106" t="s">
        <v>139</v>
      </c>
      <c r="BE50" s="103"/>
      <c r="BF50" s="102"/>
      <c r="BG50" s="111"/>
      <c r="BH50" s="111"/>
      <c r="BI50" s="103"/>
      <c r="BJ50" s="102"/>
      <c r="BK50" s="113"/>
      <c r="BL50" s="113"/>
      <c r="BM50" s="113"/>
      <c r="BN50" s="113"/>
      <c r="BO50" s="113"/>
      <c r="BP50" s="113"/>
      <c r="BQ50" s="113"/>
      <c r="BR50" s="113"/>
      <c r="BS50" s="113"/>
      <c r="BT50" s="113"/>
      <c r="BU50" s="113"/>
      <c r="BV50" s="113"/>
      <c r="BW50" s="113"/>
      <c r="BX50" s="113"/>
      <c r="BY50" s="113"/>
      <c r="BZ50" s="113"/>
      <c r="CA50" s="113"/>
      <c r="CB50" s="113"/>
      <c r="CC50" s="113"/>
      <c r="CD50" s="113"/>
    </row>
    <row r="51" spans="1:82" ht="62.25" customHeight="1" x14ac:dyDescent="0.3">
      <c r="A51" s="149"/>
      <c r="B51" s="151"/>
      <c r="C51" s="147"/>
      <c r="D51" s="147"/>
      <c r="E51" s="147"/>
      <c r="F51" s="154"/>
      <c r="G51" s="154"/>
      <c r="H51" s="147"/>
      <c r="I51" s="147"/>
      <c r="J51" s="147"/>
      <c r="K51" s="147"/>
      <c r="L51" s="147"/>
      <c r="M51" s="147"/>
      <c r="N51" s="147"/>
      <c r="O51" s="147"/>
      <c r="P51" s="157"/>
      <c r="Q51" s="157"/>
      <c r="R51" s="157"/>
      <c r="S51" s="157"/>
      <c r="T51" s="157"/>
      <c r="U51" s="157"/>
      <c r="V51" s="157"/>
      <c r="W51" s="157"/>
      <c r="X51" s="157"/>
      <c r="Y51" s="157"/>
      <c r="Z51" s="157"/>
      <c r="AA51" s="157"/>
      <c r="AB51" s="157"/>
      <c r="AC51" s="157"/>
      <c r="AD51" s="157"/>
      <c r="AE51" s="157"/>
      <c r="AF51" s="157"/>
      <c r="AG51" s="157"/>
      <c r="AH51" s="157"/>
      <c r="AI51" s="147"/>
      <c r="AJ51" s="147"/>
      <c r="AK51" s="147"/>
      <c r="AL51" s="102">
        <v>4</v>
      </c>
      <c r="AM51" s="102"/>
      <c r="AN51" s="102" t="e">
        <f>VLOOKUP(AM51,'[3]Opciones Tratamiento'!$M$2:$O$37,3,FALSE)</f>
        <v>#N/A</v>
      </c>
      <c r="AO51" s="104" t="e">
        <f>VLOOKUP(AM51,'[3]Opciones Tratamiento'!$M$2:$O$37,2,FALSE)</f>
        <v>#N/A</v>
      </c>
      <c r="AP51" s="105" t="s">
        <v>402</v>
      </c>
      <c r="AQ51" s="102" t="str">
        <f t="shared" si="16"/>
        <v>Probabilidad</v>
      </c>
      <c r="AR51" s="106" t="s">
        <v>108</v>
      </c>
      <c r="AS51" s="106" t="s">
        <v>116</v>
      </c>
      <c r="AT51" s="107" t="str">
        <f t="shared" si="17"/>
        <v>40%</v>
      </c>
      <c r="AU51" s="106" t="s">
        <v>119</v>
      </c>
      <c r="AV51" s="106" t="s">
        <v>124</v>
      </c>
      <c r="AW51" s="106" t="s">
        <v>128</v>
      </c>
      <c r="AX51" s="108">
        <f t="shared" si="24"/>
        <v>7.7759999999999996E-2</v>
      </c>
      <c r="AY51" s="109" t="str">
        <f t="shared" si="18"/>
        <v>Muy Baja</v>
      </c>
      <c r="AZ51" s="107">
        <f t="shared" si="19"/>
        <v>7.7759999999999996E-2</v>
      </c>
      <c r="BA51" s="109" t="str">
        <f t="shared" si="22"/>
        <v>Catastrófico</v>
      </c>
      <c r="BB51" s="107">
        <f t="shared" si="25"/>
        <v>1</v>
      </c>
      <c r="BC51" s="110" t="str">
        <f t="shared" si="23"/>
        <v>Extremo</v>
      </c>
      <c r="BD51" s="106" t="s">
        <v>139</v>
      </c>
      <c r="BE51" s="103"/>
      <c r="BF51" s="102"/>
      <c r="BG51" s="111"/>
      <c r="BH51" s="111"/>
      <c r="BI51" s="103"/>
      <c r="BJ51" s="102"/>
      <c r="BK51" s="113"/>
      <c r="BL51" s="113"/>
      <c r="BM51" s="113"/>
      <c r="BN51" s="113"/>
      <c r="BO51" s="113"/>
      <c r="BP51" s="113"/>
      <c r="BQ51" s="113"/>
      <c r="BR51" s="113"/>
      <c r="BS51" s="113"/>
      <c r="BT51" s="113"/>
      <c r="BU51" s="113"/>
      <c r="BV51" s="113"/>
      <c r="BW51" s="113"/>
      <c r="BX51" s="113"/>
      <c r="BY51" s="113"/>
      <c r="BZ51" s="113"/>
      <c r="CA51" s="113"/>
      <c r="CB51" s="113"/>
      <c r="CC51" s="113"/>
      <c r="CD51" s="113"/>
    </row>
    <row r="52" spans="1:82" ht="62.25" customHeight="1" x14ac:dyDescent="0.3">
      <c r="A52" s="149"/>
      <c r="B52" s="151"/>
      <c r="C52" s="147"/>
      <c r="D52" s="147"/>
      <c r="E52" s="147"/>
      <c r="F52" s="154"/>
      <c r="G52" s="154"/>
      <c r="H52" s="147"/>
      <c r="I52" s="147"/>
      <c r="J52" s="147"/>
      <c r="K52" s="147"/>
      <c r="L52" s="147"/>
      <c r="M52" s="147"/>
      <c r="N52" s="147"/>
      <c r="O52" s="147"/>
      <c r="P52" s="157"/>
      <c r="Q52" s="157"/>
      <c r="R52" s="157"/>
      <c r="S52" s="157"/>
      <c r="T52" s="157"/>
      <c r="U52" s="157"/>
      <c r="V52" s="157"/>
      <c r="W52" s="157"/>
      <c r="X52" s="157"/>
      <c r="Y52" s="157"/>
      <c r="Z52" s="157"/>
      <c r="AA52" s="157"/>
      <c r="AB52" s="157"/>
      <c r="AC52" s="157"/>
      <c r="AD52" s="157"/>
      <c r="AE52" s="157"/>
      <c r="AF52" s="157"/>
      <c r="AG52" s="157"/>
      <c r="AH52" s="157"/>
      <c r="AI52" s="147"/>
      <c r="AJ52" s="147"/>
      <c r="AK52" s="147"/>
      <c r="AL52" s="102">
        <v>5</v>
      </c>
      <c r="AM52" s="102"/>
      <c r="AN52" s="102" t="e">
        <f>VLOOKUP(AM52,'[3]Opciones Tratamiento'!$M$2:$O$37,3,FALSE)</f>
        <v>#N/A</v>
      </c>
      <c r="AO52" s="104" t="e">
        <f>VLOOKUP(AM52,'[3]Opciones Tratamiento'!$M$2:$O$37,2,FALSE)</f>
        <v>#N/A</v>
      </c>
      <c r="AP52" s="104" t="s">
        <v>403</v>
      </c>
      <c r="AQ52" s="102" t="str">
        <f t="shared" si="16"/>
        <v>Impacto</v>
      </c>
      <c r="AR52" s="106" t="s">
        <v>112</v>
      </c>
      <c r="AS52" s="106" t="s">
        <v>116</v>
      </c>
      <c r="AT52" s="107" t="str">
        <f t="shared" si="17"/>
        <v>25%</v>
      </c>
      <c r="AU52" s="106" t="s">
        <v>119</v>
      </c>
      <c r="AV52" s="106" t="s">
        <v>124</v>
      </c>
      <c r="AW52" s="106" t="s">
        <v>128</v>
      </c>
      <c r="AX52" s="108">
        <f t="shared" si="24"/>
        <v>7.7759999999999996E-2</v>
      </c>
      <c r="AY52" s="109" t="str">
        <f t="shared" si="18"/>
        <v>Muy Baja</v>
      </c>
      <c r="AZ52" s="107">
        <f t="shared" si="19"/>
        <v>7.7759999999999996E-2</v>
      </c>
      <c r="BA52" s="109" t="s">
        <v>41</v>
      </c>
      <c r="BB52" s="107">
        <f t="shared" si="25"/>
        <v>0.75</v>
      </c>
      <c r="BC52" s="110" t="s">
        <v>39</v>
      </c>
      <c r="BD52" s="106" t="s">
        <v>139</v>
      </c>
      <c r="BE52" s="103"/>
      <c r="BF52" s="102"/>
      <c r="BG52" s="111"/>
      <c r="BH52" s="111"/>
      <c r="BI52" s="103"/>
      <c r="BJ52" s="102"/>
      <c r="BK52" s="113"/>
      <c r="BL52" s="113"/>
      <c r="BM52" s="113"/>
      <c r="BN52" s="113"/>
      <c r="BO52" s="113"/>
      <c r="BP52" s="113"/>
      <c r="BQ52" s="113"/>
      <c r="BR52" s="113"/>
      <c r="BS52" s="113"/>
      <c r="BT52" s="113"/>
      <c r="BU52" s="113"/>
      <c r="BV52" s="113"/>
      <c r="BW52" s="113"/>
      <c r="BX52" s="113"/>
      <c r="BY52" s="113"/>
      <c r="BZ52" s="113"/>
      <c r="CA52" s="113"/>
      <c r="CB52" s="113"/>
      <c r="CC52" s="113"/>
      <c r="CD52" s="113"/>
    </row>
    <row r="53" spans="1:82" ht="51.75" customHeight="1" x14ac:dyDescent="0.35">
      <c r="A53" s="149"/>
      <c r="B53" s="152"/>
      <c r="C53" s="147"/>
      <c r="D53" s="147"/>
      <c r="E53" s="147"/>
      <c r="F53" s="154"/>
      <c r="G53" s="154"/>
      <c r="H53" s="147"/>
      <c r="I53" s="147"/>
      <c r="J53" s="147"/>
      <c r="K53" s="147"/>
      <c r="L53" s="147"/>
      <c r="M53" s="147"/>
      <c r="N53" s="147"/>
      <c r="O53" s="147"/>
      <c r="P53" s="157"/>
      <c r="Q53" s="157"/>
      <c r="R53" s="157"/>
      <c r="S53" s="157"/>
      <c r="T53" s="157"/>
      <c r="U53" s="157"/>
      <c r="V53" s="157"/>
      <c r="W53" s="157"/>
      <c r="X53" s="157"/>
      <c r="Y53" s="157"/>
      <c r="Z53" s="157"/>
      <c r="AA53" s="157"/>
      <c r="AB53" s="157"/>
      <c r="AC53" s="157"/>
      <c r="AD53" s="157"/>
      <c r="AE53" s="157"/>
      <c r="AF53" s="157"/>
      <c r="AG53" s="157"/>
      <c r="AH53" s="157"/>
      <c r="AI53" s="147"/>
      <c r="AJ53" s="147"/>
      <c r="AK53" s="147"/>
      <c r="AL53" s="102">
        <v>6</v>
      </c>
      <c r="AM53" s="102"/>
      <c r="AN53" s="102" t="e">
        <f>VLOOKUP(AM53,'[3]Opciones Tratamiento'!$M$2:$O$37,3,FALSE)</f>
        <v>#N/A</v>
      </c>
      <c r="AO53" s="104" t="e">
        <f>VLOOKUP(AM53,'[3]Opciones Tratamiento'!$M$2:$O$37,2,FALSE)</f>
        <v>#N/A</v>
      </c>
      <c r="AP53" s="104" t="s">
        <v>448</v>
      </c>
      <c r="AQ53" s="102" t="str">
        <f t="shared" si="16"/>
        <v>Impacto</v>
      </c>
      <c r="AR53" s="106" t="s">
        <v>112</v>
      </c>
      <c r="AS53" s="106" t="s">
        <v>116</v>
      </c>
      <c r="AT53" s="107" t="str">
        <f t="shared" si="17"/>
        <v>25%</v>
      </c>
      <c r="AU53" s="106" t="s">
        <v>119</v>
      </c>
      <c r="AV53" s="106" t="s">
        <v>124</v>
      </c>
      <c r="AW53" s="106" t="s">
        <v>128</v>
      </c>
      <c r="AX53" s="108">
        <f t="shared" si="24"/>
        <v>7.7759999999999996E-2</v>
      </c>
      <c r="AY53" s="109" t="str">
        <f t="shared" si="18"/>
        <v>Muy Baja</v>
      </c>
      <c r="AZ53" s="107">
        <f t="shared" si="19"/>
        <v>7.7759999999999996E-2</v>
      </c>
      <c r="BA53" s="109" t="s">
        <v>41</v>
      </c>
      <c r="BB53" s="107">
        <f t="shared" si="25"/>
        <v>0.5625</v>
      </c>
      <c r="BC53" s="110" t="str">
        <f t="shared" si="23"/>
        <v>Moderado</v>
      </c>
      <c r="BD53" s="106" t="s">
        <v>139</v>
      </c>
      <c r="BE53" s="103"/>
      <c r="BF53" s="102"/>
      <c r="BG53" s="111"/>
      <c r="BH53" s="111"/>
      <c r="BI53" s="103"/>
      <c r="BJ53" s="119"/>
      <c r="BK53" s="113"/>
      <c r="BL53" s="113"/>
      <c r="BM53" s="113"/>
      <c r="BN53" s="113"/>
      <c r="BO53" s="113"/>
      <c r="BP53" s="113"/>
      <c r="BQ53" s="113"/>
      <c r="BR53" s="113"/>
      <c r="BS53" s="113"/>
      <c r="BT53" s="113"/>
      <c r="BU53" s="113"/>
      <c r="BV53" s="113"/>
      <c r="BW53" s="113"/>
      <c r="BX53" s="113"/>
      <c r="BY53" s="113"/>
      <c r="BZ53" s="113"/>
      <c r="CA53" s="113"/>
      <c r="CB53" s="113"/>
      <c r="CC53" s="113"/>
      <c r="CD53" s="113"/>
    </row>
    <row r="54" spans="1:82" ht="60.75" customHeight="1" x14ac:dyDescent="0.2">
      <c r="A54" s="159">
        <v>13</v>
      </c>
      <c r="B54" s="144" t="s">
        <v>377</v>
      </c>
      <c r="C54" s="153" t="s">
        <v>136</v>
      </c>
      <c r="D54" s="153" t="s">
        <v>401</v>
      </c>
      <c r="E54" s="153" t="s">
        <v>157</v>
      </c>
      <c r="F54" s="154" t="s">
        <v>390</v>
      </c>
      <c r="G54" s="154" t="s">
        <v>391</v>
      </c>
      <c r="H54" s="153" t="s">
        <v>450</v>
      </c>
      <c r="I54" s="153" t="s">
        <v>404</v>
      </c>
      <c r="J54" s="155" t="s">
        <v>173</v>
      </c>
      <c r="K54" s="155" t="s">
        <v>190</v>
      </c>
      <c r="L54" s="156" t="s">
        <v>55</v>
      </c>
      <c r="M54" s="157">
        <v>0.4</v>
      </c>
      <c r="N54" s="157" t="s">
        <v>65</v>
      </c>
      <c r="O54" s="157" t="s">
        <v>346</v>
      </c>
      <c r="P54" s="157" t="s">
        <v>172</v>
      </c>
      <c r="Q54" s="157" t="s">
        <v>172</v>
      </c>
      <c r="R54" s="157" t="s">
        <v>173</v>
      </c>
      <c r="S54" s="157" t="s">
        <v>173</v>
      </c>
      <c r="T54" s="157" t="s">
        <v>172</v>
      </c>
      <c r="U54" s="157" t="s">
        <v>172</v>
      </c>
      <c r="V54" s="157" t="s">
        <v>173</v>
      </c>
      <c r="W54" s="157" t="s">
        <v>173</v>
      </c>
      <c r="X54" s="157" t="s">
        <v>173</v>
      </c>
      <c r="Y54" s="157" t="s">
        <v>172</v>
      </c>
      <c r="Z54" s="157" t="s">
        <v>172</v>
      </c>
      <c r="AA54" s="157" t="s">
        <v>172</v>
      </c>
      <c r="AB54" s="157" t="s">
        <v>172</v>
      </c>
      <c r="AC54" s="157" t="s">
        <v>172</v>
      </c>
      <c r="AD54" s="157" t="s">
        <v>172</v>
      </c>
      <c r="AE54" s="157" t="s">
        <v>173</v>
      </c>
      <c r="AF54" s="157" t="s">
        <v>173</v>
      </c>
      <c r="AG54" s="157" t="s">
        <v>172</v>
      </c>
      <c r="AH54" s="157" t="s">
        <v>173</v>
      </c>
      <c r="AI54" s="156" t="s">
        <v>81</v>
      </c>
      <c r="AJ54" s="157">
        <v>1</v>
      </c>
      <c r="AK54" s="143" t="s">
        <v>37</v>
      </c>
      <c r="AL54" s="102">
        <v>1</v>
      </c>
      <c r="AM54" s="102"/>
      <c r="AN54" s="102" t="e">
        <v>#N/A</v>
      </c>
      <c r="AO54" s="104" t="e">
        <v>#N/A</v>
      </c>
      <c r="AP54" s="104" t="s">
        <v>451</v>
      </c>
      <c r="AQ54" s="102" t="s">
        <v>35</v>
      </c>
      <c r="AR54" s="106" t="s">
        <v>108</v>
      </c>
      <c r="AS54" s="106" t="s">
        <v>116</v>
      </c>
      <c r="AT54" s="107" t="s">
        <v>347</v>
      </c>
      <c r="AU54" s="106" t="s">
        <v>119</v>
      </c>
      <c r="AV54" s="106" t="s">
        <v>124</v>
      </c>
      <c r="AW54" s="106" t="s">
        <v>128</v>
      </c>
      <c r="AX54" s="108">
        <v>0.24</v>
      </c>
      <c r="AY54" s="109" t="s">
        <v>55</v>
      </c>
      <c r="AZ54" s="107">
        <v>0.24</v>
      </c>
      <c r="BA54" s="109" t="s">
        <v>81</v>
      </c>
      <c r="BB54" s="107">
        <v>1</v>
      </c>
      <c r="BC54" s="110" t="s">
        <v>37</v>
      </c>
      <c r="BD54" s="106" t="s">
        <v>139</v>
      </c>
      <c r="BE54" s="103"/>
      <c r="BF54" s="102"/>
      <c r="BG54" s="111"/>
      <c r="BH54" s="111"/>
      <c r="BI54" s="103"/>
      <c r="BJ54" s="102"/>
      <c r="BK54" s="120"/>
      <c r="BL54" s="120"/>
      <c r="BM54" s="120"/>
      <c r="BN54" s="120"/>
      <c r="BO54" s="120"/>
      <c r="BP54" s="120"/>
      <c r="BQ54" s="120"/>
      <c r="BR54" s="120"/>
      <c r="BS54" s="120"/>
      <c r="BT54" s="120"/>
      <c r="BU54" s="120"/>
      <c r="BV54" s="120"/>
      <c r="BW54" s="120"/>
      <c r="BX54" s="120"/>
      <c r="BY54" s="120"/>
      <c r="BZ54" s="120"/>
      <c r="CA54" s="120"/>
      <c r="CB54" s="120"/>
      <c r="CC54" s="120"/>
      <c r="CD54" s="120"/>
    </row>
    <row r="55" spans="1:82" ht="60.75" customHeight="1" x14ac:dyDescent="0.3">
      <c r="A55" s="160"/>
      <c r="B55" s="145"/>
      <c r="C55" s="153"/>
      <c r="D55" s="153"/>
      <c r="E55" s="153"/>
      <c r="F55" s="154"/>
      <c r="G55" s="154"/>
      <c r="H55" s="153"/>
      <c r="I55" s="153"/>
      <c r="J55" s="155"/>
      <c r="K55" s="155"/>
      <c r="L55" s="156"/>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6"/>
      <c r="AJ55" s="157"/>
      <c r="AK55" s="143"/>
      <c r="AL55" s="102">
        <v>2</v>
      </c>
      <c r="AM55" s="102"/>
      <c r="AN55" s="102" t="e">
        <v>#N/A</v>
      </c>
      <c r="AO55" s="104" t="e">
        <v>#N/A</v>
      </c>
      <c r="AP55" s="104" t="s">
        <v>452</v>
      </c>
      <c r="AQ55" s="102" t="s">
        <v>35</v>
      </c>
      <c r="AR55" s="106" t="s">
        <v>110</v>
      </c>
      <c r="AS55" s="106" t="s">
        <v>116</v>
      </c>
      <c r="AT55" s="107" t="s">
        <v>359</v>
      </c>
      <c r="AU55" s="106" t="s">
        <v>119</v>
      </c>
      <c r="AV55" s="106" t="s">
        <v>124</v>
      </c>
      <c r="AW55" s="106" t="s">
        <v>128</v>
      </c>
      <c r="AX55" s="108">
        <v>0.16799999999999998</v>
      </c>
      <c r="AY55" s="109" t="s">
        <v>53</v>
      </c>
      <c r="AZ55" s="107">
        <v>0.16799999999999998</v>
      </c>
      <c r="BA55" s="109" t="s">
        <v>81</v>
      </c>
      <c r="BB55" s="107">
        <v>1</v>
      </c>
      <c r="BC55" s="110" t="s">
        <v>37</v>
      </c>
      <c r="BD55" s="106" t="s">
        <v>139</v>
      </c>
      <c r="BE55" s="103"/>
      <c r="BF55" s="102"/>
      <c r="BG55" s="111"/>
      <c r="BH55" s="111"/>
      <c r="BI55" s="103"/>
      <c r="BJ55" s="102"/>
      <c r="BK55" s="113"/>
      <c r="BL55" s="113"/>
      <c r="BM55" s="113"/>
      <c r="BN55" s="113"/>
      <c r="BO55" s="113"/>
      <c r="BP55" s="113"/>
      <c r="BQ55" s="113"/>
      <c r="BR55" s="113"/>
      <c r="BS55" s="113"/>
      <c r="BT55" s="113"/>
      <c r="BU55" s="113"/>
      <c r="BV55" s="113"/>
      <c r="BW55" s="113"/>
      <c r="BX55" s="113"/>
      <c r="BY55" s="113"/>
      <c r="BZ55" s="113"/>
      <c r="CA55" s="113"/>
      <c r="CB55" s="113"/>
      <c r="CC55" s="113"/>
      <c r="CD55" s="113"/>
    </row>
    <row r="56" spans="1:82" ht="60.75" customHeight="1" x14ac:dyDescent="0.3">
      <c r="A56" s="160"/>
      <c r="B56" s="145"/>
      <c r="C56" s="153"/>
      <c r="D56" s="153"/>
      <c r="E56" s="153"/>
      <c r="F56" s="154"/>
      <c r="G56" s="154"/>
      <c r="H56" s="153"/>
      <c r="I56" s="153"/>
      <c r="J56" s="155"/>
      <c r="K56" s="155"/>
      <c r="L56" s="156"/>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6"/>
      <c r="AJ56" s="157"/>
      <c r="AK56" s="143"/>
      <c r="AL56" s="102">
        <v>3</v>
      </c>
      <c r="AM56" s="102"/>
      <c r="AN56" s="102" t="e">
        <v>#N/A</v>
      </c>
      <c r="AO56" s="104" t="e">
        <v>#N/A</v>
      </c>
      <c r="AP56" s="104" t="s">
        <v>453</v>
      </c>
      <c r="AQ56" s="102" t="s">
        <v>0</v>
      </c>
      <c r="AR56" s="106" t="s">
        <v>112</v>
      </c>
      <c r="AS56" s="106" t="s">
        <v>116</v>
      </c>
      <c r="AT56" s="107" t="s">
        <v>348</v>
      </c>
      <c r="AU56" s="106" t="s">
        <v>119</v>
      </c>
      <c r="AV56" s="106" t="s">
        <v>124</v>
      </c>
      <c r="AW56" s="106" t="s">
        <v>128</v>
      </c>
      <c r="AX56" s="108">
        <v>0.16799999999999998</v>
      </c>
      <c r="AY56" s="109" t="s">
        <v>53</v>
      </c>
      <c r="AZ56" s="107">
        <v>0.16799999999999998</v>
      </c>
      <c r="BA56" s="109" t="s">
        <v>77</v>
      </c>
      <c r="BB56" s="107">
        <v>0.75</v>
      </c>
      <c r="BC56" s="110" t="s">
        <v>39</v>
      </c>
      <c r="BD56" s="106" t="s">
        <v>139</v>
      </c>
      <c r="BE56" s="103"/>
      <c r="BF56" s="102"/>
      <c r="BG56" s="111"/>
      <c r="BH56" s="111"/>
      <c r="BI56" s="103"/>
      <c r="BJ56" s="102"/>
      <c r="BK56" s="113"/>
      <c r="BL56" s="113"/>
      <c r="BM56" s="113"/>
      <c r="BN56" s="113"/>
      <c r="BO56" s="113"/>
      <c r="BP56" s="113"/>
      <c r="BQ56" s="113"/>
      <c r="BR56" s="113"/>
      <c r="BS56" s="113"/>
      <c r="BT56" s="113"/>
      <c r="BU56" s="113"/>
      <c r="BV56" s="113"/>
      <c r="BW56" s="113"/>
      <c r="BX56" s="113"/>
      <c r="BY56" s="113"/>
      <c r="BZ56" s="113"/>
      <c r="CA56" s="113"/>
      <c r="CB56" s="113"/>
      <c r="CC56" s="113"/>
      <c r="CD56" s="113"/>
    </row>
    <row r="57" spans="1:82" ht="60.75" customHeight="1" x14ac:dyDescent="0.3">
      <c r="A57" s="161"/>
      <c r="B57" s="146"/>
      <c r="C57" s="153"/>
      <c r="D57" s="153"/>
      <c r="E57" s="153"/>
      <c r="F57" s="154"/>
      <c r="G57" s="154"/>
      <c r="H57" s="153"/>
      <c r="I57" s="153"/>
      <c r="J57" s="155"/>
      <c r="K57" s="155"/>
      <c r="L57" s="156"/>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6"/>
      <c r="AJ57" s="157"/>
      <c r="AK57" s="143"/>
      <c r="AL57" s="102">
        <v>4</v>
      </c>
      <c r="AM57" s="102"/>
      <c r="AN57" s="102" t="e">
        <v>#N/A</v>
      </c>
      <c r="AO57" s="104" t="e">
        <v>#N/A</v>
      </c>
      <c r="AP57" s="104" t="s">
        <v>400</v>
      </c>
      <c r="AQ57" s="102" t="s">
        <v>0</v>
      </c>
      <c r="AR57" s="106" t="s">
        <v>112</v>
      </c>
      <c r="AS57" s="106" t="s">
        <v>116</v>
      </c>
      <c r="AT57" s="107" t="s">
        <v>348</v>
      </c>
      <c r="AU57" s="106" t="s">
        <v>119</v>
      </c>
      <c r="AV57" s="106" t="s">
        <v>124</v>
      </c>
      <c r="AW57" s="106" t="s">
        <v>128</v>
      </c>
      <c r="AX57" s="108">
        <v>0.16799999999999998</v>
      </c>
      <c r="AY57" s="109" t="s">
        <v>53</v>
      </c>
      <c r="AZ57" s="107">
        <v>0.16799999999999998</v>
      </c>
      <c r="BA57" s="109" t="s">
        <v>41</v>
      </c>
      <c r="BB57" s="107">
        <v>0.5625</v>
      </c>
      <c r="BC57" s="110" t="s">
        <v>41</v>
      </c>
      <c r="BD57" s="106" t="s">
        <v>137</v>
      </c>
      <c r="BE57" s="103"/>
      <c r="BF57" s="102"/>
      <c r="BG57" s="111"/>
      <c r="BH57" s="111"/>
      <c r="BI57" s="103"/>
      <c r="BJ57" s="102"/>
      <c r="BK57" s="113"/>
      <c r="BL57" s="113"/>
      <c r="BM57" s="113"/>
      <c r="BN57" s="113"/>
      <c r="BO57" s="113"/>
      <c r="BP57" s="113"/>
      <c r="BQ57" s="113"/>
      <c r="BR57" s="113"/>
      <c r="BS57" s="113"/>
      <c r="BT57" s="113"/>
      <c r="BU57" s="113"/>
      <c r="BV57" s="113"/>
      <c r="BW57" s="113"/>
      <c r="BX57" s="113"/>
      <c r="BY57" s="113"/>
      <c r="BZ57" s="113"/>
      <c r="CA57" s="113"/>
      <c r="CB57" s="113"/>
      <c r="CC57" s="113"/>
      <c r="CD57" s="113"/>
    </row>
    <row r="58" spans="1:82" s="131" customFormat="1" ht="86.1" customHeight="1" x14ac:dyDescent="0.2">
      <c r="A58" s="138">
        <v>14</v>
      </c>
      <c r="B58" s="139" t="s">
        <v>392</v>
      </c>
      <c r="C58" s="141" t="s">
        <v>136</v>
      </c>
      <c r="D58" s="141" t="s">
        <v>401</v>
      </c>
      <c r="E58" s="141"/>
      <c r="F58" s="142" t="s">
        <v>393</v>
      </c>
      <c r="G58" s="142" t="s">
        <v>394</v>
      </c>
      <c r="H58" s="141" t="s">
        <v>395</v>
      </c>
      <c r="I58" s="141" t="s">
        <v>147</v>
      </c>
      <c r="J58" s="138" t="s">
        <v>173</v>
      </c>
      <c r="K58" s="138" t="s">
        <v>190</v>
      </c>
      <c r="L58" s="137" t="s">
        <v>55</v>
      </c>
      <c r="M58" s="136">
        <v>0.4</v>
      </c>
      <c r="N58" s="136" t="s">
        <v>65</v>
      </c>
      <c r="O58" s="136" t="s">
        <v>346</v>
      </c>
      <c r="P58" s="136" t="s">
        <v>172</v>
      </c>
      <c r="Q58" s="136" t="s">
        <v>172</v>
      </c>
      <c r="R58" s="136" t="s">
        <v>172</v>
      </c>
      <c r="S58" s="136" t="s">
        <v>172</v>
      </c>
      <c r="T58" s="136" t="s">
        <v>172</v>
      </c>
      <c r="U58" s="136" t="s">
        <v>172</v>
      </c>
      <c r="V58" s="136" t="s">
        <v>173</v>
      </c>
      <c r="W58" s="136" t="s">
        <v>173</v>
      </c>
      <c r="X58" s="136" t="s">
        <v>173</v>
      </c>
      <c r="Y58" s="136" t="s">
        <v>172</v>
      </c>
      <c r="Z58" s="136" t="s">
        <v>172</v>
      </c>
      <c r="AA58" s="136" t="s">
        <v>172</v>
      </c>
      <c r="AB58" s="136" t="s">
        <v>172</v>
      </c>
      <c r="AC58" s="136" t="s">
        <v>172</v>
      </c>
      <c r="AD58" s="136" t="s">
        <v>172</v>
      </c>
      <c r="AE58" s="136" t="s">
        <v>173</v>
      </c>
      <c r="AF58" s="136" t="s">
        <v>172</v>
      </c>
      <c r="AG58" s="136" t="s">
        <v>172</v>
      </c>
      <c r="AH58" s="136" t="s">
        <v>173</v>
      </c>
      <c r="AI58" s="137" t="s">
        <v>81</v>
      </c>
      <c r="AJ58" s="136">
        <v>1</v>
      </c>
      <c r="AK58" s="134" t="s">
        <v>37</v>
      </c>
      <c r="AL58" s="122">
        <v>1</v>
      </c>
      <c r="AM58" s="122"/>
      <c r="AN58" s="122" t="e">
        <v>#N/A</v>
      </c>
      <c r="AO58" s="123" t="e">
        <v>#N/A</v>
      </c>
      <c r="AP58" s="124" t="s">
        <v>454</v>
      </c>
      <c r="AQ58" s="122" t="s">
        <v>35</v>
      </c>
      <c r="AR58" s="125" t="s">
        <v>108</v>
      </c>
      <c r="AS58" s="125" t="s">
        <v>116</v>
      </c>
      <c r="AT58" s="126" t="s">
        <v>347</v>
      </c>
      <c r="AU58" s="125" t="s">
        <v>122</v>
      </c>
      <c r="AV58" s="125" t="s">
        <v>124</v>
      </c>
      <c r="AW58" s="125" t="s">
        <v>130</v>
      </c>
      <c r="AX58" s="127">
        <v>0.24</v>
      </c>
      <c r="AY58" s="128" t="s">
        <v>55</v>
      </c>
      <c r="AZ58" s="126">
        <v>0.24</v>
      </c>
      <c r="BA58" s="128" t="s">
        <v>81</v>
      </c>
      <c r="BB58" s="126">
        <v>1</v>
      </c>
      <c r="BC58" s="129" t="s">
        <v>37</v>
      </c>
      <c r="BD58" s="125" t="s">
        <v>139</v>
      </c>
      <c r="BE58" s="121"/>
      <c r="BF58" s="122"/>
      <c r="BG58" s="130"/>
      <c r="BH58" s="130"/>
      <c r="BI58" s="121"/>
      <c r="BJ58" s="122"/>
      <c r="BK58" s="120"/>
      <c r="BL58" s="120"/>
      <c r="BM58" s="120"/>
      <c r="BN58" s="120"/>
      <c r="BO58" s="120"/>
      <c r="BP58" s="120"/>
      <c r="BQ58" s="120"/>
      <c r="BR58" s="120"/>
      <c r="BS58" s="120"/>
      <c r="BT58" s="120"/>
      <c r="BU58" s="120"/>
      <c r="BV58" s="120"/>
      <c r="BW58" s="120"/>
      <c r="BX58" s="120"/>
      <c r="BY58" s="120"/>
      <c r="BZ58" s="120"/>
      <c r="CA58" s="120"/>
      <c r="CB58" s="120"/>
      <c r="CC58" s="120"/>
      <c r="CD58" s="120"/>
    </row>
    <row r="59" spans="1:82" s="131" customFormat="1" ht="87.95" customHeight="1" x14ac:dyDescent="0.2">
      <c r="A59" s="135"/>
      <c r="B59" s="140"/>
      <c r="C59" s="135"/>
      <c r="D59" s="135"/>
      <c r="E59" s="135"/>
      <c r="F59" s="142"/>
      <c r="G59" s="142"/>
      <c r="H59" s="135"/>
      <c r="I59" s="135"/>
      <c r="J59" s="135"/>
      <c r="K59" s="135"/>
      <c r="L59" s="135"/>
      <c r="M59" s="135"/>
      <c r="N59" s="135"/>
      <c r="O59" s="135"/>
      <c r="P59" s="136"/>
      <c r="Q59" s="136"/>
      <c r="R59" s="136"/>
      <c r="S59" s="136"/>
      <c r="T59" s="136"/>
      <c r="U59" s="136"/>
      <c r="V59" s="136"/>
      <c r="W59" s="136"/>
      <c r="X59" s="136"/>
      <c r="Y59" s="136"/>
      <c r="Z59" s="136"/>
      <c r="AA59" s="136"/>
      <c r="AB59" s="136"/>
      <c r="AC59" s="136"/>
      <c r="AD59" s="136"/>
      <c r="AE59" s="136"/>
      <c r="AF59" s="136"/>
      <c r="AG59" s="136"/>
      <c r="AH59" s="136"/>
      <c r="AI59" s="135"/>
      <c r="AJ59" s="135"/>
      <c r="AK59" s="135"/>
      <c r="AL59" s="122">
        <v>2</v>
      </c>
      <c r="AM59" s="122"/>
      <c r="AN59" s="122" t="e">
        <v>#N/A</v>
      </c>
      <c r="AO59" s="123" t="e">
        <v>#N/A</v>
      </c>
      <c r="AP59" s="124" t="s">
        <v>396</v>
      </c>
      <c r="AQ59" s="122" t="s">
        <v>35</v>
      </c>
      <c r="AR59" s="125" t="s">
        <v>110</v>
      </c>
      <c r="AS59" s="125" t="s">
        <v>116</v>
      </c>
      <c r="AT59" s="126" t="s">
        <v>359</v>
      </c>
      <c r="AU59" s="125" t="s">
        <v>119</v>
      </c>
      <c r="AV59" s="125" t="s">
        <v>124</v>
      </c>
      <c r="AW59" s="125" t="s">
        <v>128</v>
      </c>
      <c r="AX59" s="127">
        <v>0.16799999999999998</v>
      </c>
      <c r="AY59" s="128" t="s">
        <v>53</v>
      </c>
      <c r="AZ59" s="126">
        <v>0.16799999999999998</v>
      </c>
      <c r="BA59" s="128" t="s">
        <v>81</v>
      </c>
      <c r="BB59" s="126">
        <v>1</v>
      </c>
      <c r="BC59" s="129" t="s">
        <v>37</v>
      </c>
      <c r="BD59" s="125" t="s">
        <v>139</v>
      </c>
      <c r="BE59" s="121"/>
      <c r="BF59" s="122"/>
      <c r="BG59" s="130"/>
      <c r="BH59" s="130"/>
      <c r="BI59" s="121"/>
      <c r="BJ59" s="122"/>
      <c r="BK59" s="120"/>
      <c r="BL59" s="120"/>
      <c r="BM59" s="120"/>
      <c r="BN59" s="120"/>
      <c r="BO59" s="120"/>
      <c r="BP59" s="120"/>
      <c r="BQ59" s="120"/>
      <c r="BR59" s="120"/>
      <c r="BS59" s="120"/>
      <c r="BT59" s="120"/>
      <c r="BU59" s="120"/>
      <c r="BV59" s="120"/>
      <c r="BW59" s="120"/>
      <c r="BX59" s="120"/>
      <c r="BY59" s="120"/>
      <c r="BZ59" s="120"/>
      <c r="CA59" s="120"/>
      <c r="CB59" s="120"/>
      <c r="CC59" s="120"/>
      <c r="CD59" s="120"/>
    </row>
    <row r="60" spans="1:82" s="118" customFormat="1" ht="49.5" customHeight="1" x14ac:dyDescent="0.3">
      <c r="A60" s="115"/>
      <c r="B60" s="116"/>
      <c r="C60" s="165"/>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7"/>
      <c r="BK60" s="117"/>
      <c r="BL60" s="117"/>
      <c r="BM60" s="117"/>
      <c r="BN60" s="117"/>
      <c r="BO60" s="117"/>
      <c r="BP60" s="117"/>
      <c r="BQ60" s="117"/>
      <c r="BR60" s="117"/>
      <c r="BS60" s="117"/>
      <c r="BT60" s="117"/>
      <c r="BU60" s="117"/>
      <c r="BV60" s="117"/>
      <c r="BW60" s="117"/>
      <c r="BX60" s="117"/>
      <c r="BY60" s="117"/>
      <c r="BZ60" s="117"/>
      <c r="CA60" s="117"/>
      <c r="CB60" s="117"/>
      <c r="CC60" s="117"/>
      <c r="CD60" s="117"/>
    </row>
    <row r="61" spans="1:82" ht="16.5" customHeight="1" x14ac:dyDescent="0.3">
      <c r="A61" s="5"/>
      <c r="B61" s="5"/>
      <c r="C61" s="5"/>
      <c r="D61" s="5"/>
      <c r="E61" s="5"/>
      <c r="F61" s="5"/>
      <c r="G61" s="5"/>
      <c r="H61" s="4"/>
      <c r="I61" s="6"/>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row>
    <row r="62" spans="1:82" ht="16.5" customHeight="1" x14ac:dyDescent="0.3">
      <c r="A62" s="4"/>
      <c r="B62" s="4"/>
      <c r="C62" s="7"/>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row>
    <row r="63" spans="1:82" ht="16.5" customHeight="1" x14ac:dyDescent="0.3">
      <c r="A63" s="5"/>
      <c r="B63" s="5"/>
      <c r="C63" s="5"/>
      <c r="D63" s="5"/>
      <c r="E63" s="5"/>
      <c r="F63" s="5"/>
      <c r="G63" s="5"/>
      <c r="H63" s="4"/>
      <c r="I63" s="6"/>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row>
    <row r="64" spans="1:82" ht="16.5" customHeight="1" x14ac:dyDescent="0.3">
      <c r="A64" s="5"/>
      <c r="B64" s="5"/>
      <c r="C64" s="5"/>
      <c r="D64" s="5"/>
      <c r="E64" s="5"/>
      <c r="F64" s="5"/>
      <c r="G64" s="5"/>
      <c r="H64" s="4"/>
      <c r="I64" s="6"/>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row>
    <row r="65" spans="1:82" ht="16.5" customHeight="1" x14ac:dyDescent="0.3">
      <c r="A65" s="5"/>
      <c r="B65" s="5"/>
      <c r="C65" s="5"/>
      <c r="D65" s="5"/>
      <c r="E65" s="5"/>
      <c r="F65" s="5"/>
      <c r="G65" s="5"/>
      <c r="H65" s="4"/>
      <c r="I65" s="6"/>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row>
    <row r="66" spans="1:82" ht="16.5" customHeight="1" x14ac:dyDescent="0.3">
      <c r="A66" s="5"/>
      <c r="B66" s="5"/>
      <c r="C66" s="5"/>
      <c r="D66" s="5"/>
      <c r="E66" s="5"/>
      <c r="F66" s="5"/>
      <c r="G66" s="5"/>
      <c r="H66" s="4"/>
      <c r="I66" s="6"/>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row>
    <row r="67" spans="1:82" ht="16.5" customHeight="1" x14ac:dyDescent="0.3">
      <c r="A67" s="5"/>
      <c r="B67" s="5"/>
      <c r="C67" s="5"/>
      <c r="D67" s="5"/>
      <c r="E67" s="5"/>
      <c r="F67" s="5"/>
      <c r="G67" s="5"/>
      <c r="H67" s="4"/>
      <c r="I67" s="6"/>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row>
    <row r="68" spans="1:82" ht="16.5" customHeight="1" x14ac:dyDescent="0.3">
      <c r="A68" s="5"/>
      <c r="B68" s="5"/>
      <c r="C68" s="5"/>
      <c r="D68" s="5"/>
      <c r="E68" s="5"/>
      <c r="F68" s="5"/>
      <c r="G68" s="5"/>
      <c r="H68" s="4"/>
      <c r="I68" s="6"/>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row>
    <row r="69" spans="1:82" ht="16.5" customHeight="1" x14ac:dyDescent="0.3">
      <c r="A69" s="5"/>
      <c r="B69" s="5"/>
      <c r="C69" s="5"/>
      <c r="D69" s="5"/>
      <c r="E69" s="5"/>
      <c r="F69" s="5"/>
      <c r="G69" s="5"/>
      <c r="H69" s="4"/>
      <c r="I69" s="6"/>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row>
    <row r="70" spans="1:82" ht="16.5" customHeight="1" x14ac:dyDescent="0.3">
      <c r="A70" s="5"/>
      <c r="B70" s="5"/>
      <c r="C70" s="5"/>
      <c r="D70" s="5"/>
      <c r="E70" s="5"/>
      <c r="F70" s="5"/>
      <c r="G70" s="5"/>
      <c r="H70" s="4"/>
      <c r="I70" s="6"/>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row>
    <row r="71" spans="1:82" ht="16.5" customHeight="1" x14ac:dyDescent="0.3">
      <c r="A71" s="5"/>
      <c r="B71" s="5"/>
      <c r="C71" s="5"/>
      <c r="D71" s="5"/>
      <c r="E71" s="5"/>
      <c r="F71" s="5"/>
      <c r="G71" s="5"/>
      <c r="H71" s="4"/>
      <c r="I71" s="6"/>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row>
    <row r="72" spans="1:82" ht="16.5" customHeight="1" x14ac:dyDescent="0.3">
      <c r="A72" s="5"/>
      <c r="B72" s="5"/>
      <c r="C72" s="5"/>
      <c r="D72" s="5"/>
      <c r="E72" s="5"/>
      <c r="F72" s="5"/>
      <c r="G72" s="5"/>
      <c r="H72" s="4"/>
      <c r="I72" s="6"/>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row>
    <row r="73" spans="1:82" ht="16.5" customHeight="1" x14ac:dyDescent="0.3">
      <c r="A73" s="5"/>
      <c r="B73" s="5"/>
      <c r="C73" s="5"/>
      <c r="D73" s="5"/>
      <c r="E73" s="5"/>
      <c r="F73" s="5"/>
      <c r="G73" s="5"/>
      <c r="H73" s="4"/>
      <c r="I73" s="6"/>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row>
    <row r="74" spans="1:82" ht="16.5" customHeight="1" x14ac:dyDescent="0.3">
      <c r="A74" s="5"/>
      <c r="B74" s="5"/>
      <c r="C74" s="5"/>
      <c r="D74" s="5"/>
      <c r="E74" s="5"/>
      <c r="F74" s="5"/>
      <c r="G74" s="5"/>
      <c r="H74" s="4"/>
      <c r="I74" s="6"/>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row>
    <row r="75" spans="1:82" ht="16.5" customHeight="1" x14ac:dyDescent="0.3">
      <c r="A75" s="5"/>
      <c r="B75" s="5"/>
      <c r="C75" s="5"/>
      <c r="D75" s="5"/>
      <c r="E75" s="5"/>
      <c r="F75" s="5"/>
      <c r="G75" s="5"/>
      <c r="H75" s="4"/>
      <c r="I75" s="6"/>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row>
    <row r="76" spans="1:82" ht="16.5" customHeight="1" x14ac:dyDescent="0.3">
      <c r="A76" s="5"/>
      <c r="B76" s="5"/>
      <c r="C76" s="5"/>
      <c r="D76" s="5"/>
      <c r="E76" s="5"/>
      <c r="F76" s="5"/>
      <c r="G76" s="5"/>
      <c r="H76" s="4"/>
      <c r="I76" s="6"/>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row>
    <row r="77" spans="1:82" ht="16.5" customHeight="1" x14ac:dyDescent="0.3">
      <c r="A77" s="5"/>
      <c r="B77" s="5"/>
      <c r="C77" s="5"/>
      <c r="D77" s="5"/>
      <c r="E77" s="5"/>
      <c r="F77" s="5"/>
      <c r="G77" s="5"/>
      <c r="H77" s="4"/>
      <c r="I77" s="6"/>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row>
    <row r="78" spans="1:82" ht="16.5" customHeight="1" x14ac:dyDescent="0.3">
      <c r="A78" s="5"/>
      <c r="B78" s="5"/>
      <c r="C78" s="5"/>
      <c r="D78" s="5"/>
      <c r="E78" s="5"/>
      <c r="F78" s="5"/>
      <c r="G78" s="5"/>
      <c r="H78" s="4"/>
      <c r="I78" s="6"/>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row>
    <row r="79" spans="1:82" ht="16.5" customHeight="1" x14ac:dyDescent="0.3">
      <c r="A79" s="5"/>
      <c r="B79" s="5"/>
      <c r="C79" s="5"/>
      <c r="D79" s="5"/>
      <c r="E79" s="5"/>
      <c r="F79" s="5"/>
      <c r="G79" s="5"/>
      <c r="H79" s="4"/>
      <c r="I79" s="6"/>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row>
    <row r="80" spans="1:82" ht="16.5" customHeight="1" x14ac:dyDescent="0.3">
      <c r="A80" s="5"/>
      <c r="B80" s="5"/>
      <c r="C80" s="5"/>
      <c r="D80" s="5"/>
      <c r="E80" s="5"/>
      <c r="F80" s="5"/>
      <c r="G80" s="5"/>
      <c r="H80" s="4"/>
      <c r="I80" s="6"/>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row>
    <row r="81" spans="1:82" ht="16.5" customHeight="1" x14ac:dyDescent="0.3">
      <c r="A81" s="5"/>
      <c r="B81" s="5"/>
      <c r="C81" s="5"/>
      <c r="D81" s="5"/>
      <c r="E81" s="5"/>
      <c r="F81" s="5"/>
      <c r="G81" s="5"/>
      <c r="H81" s="4"/>
      <c r="I81" s="6"/>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row>
    <row r="82" spans="1:82" ht="16.5" customHeight="1" x14ac:dyDescent="0.3">
      <c r="A82" s="5"/>
      <c r="B82" s="5"/>
      <c r="C82" s="5"/>
      <c r="D82" s="5"/>
      <c r="E82" s="5"/>
      <c r="F82" s="5"/>
      <c r="G82" s="5"/>
      <c r="H82" s="4"/>
      <c r="I82" s="6"/>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row>
    <row r="83" spans="1:82" ht="16.5" customHeight="1" x14ac:dyDescent="0.3">
      <c r="A83" s="5"/>
      <c r="B83" s="5"/>
      <c r="C83" s="5"/>
      <c r="D83" s="5"/>
      <c r="E83" s="5"/>
      <c r="F83" s="5"/>
      <c r="G83" s="5"/>
      <c r="H83" s="4"/>
      <c r="I83" s="6"/>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row>
    <row r="84" spans="1:82" ht="16.5" customHeight="1" x14ac:dyDescent="0.3">
      <c r="A84" s="5"/>
      <c r="B84" s="5"/>
      <c r="C84" s="5"/>
      <c r="D84" s="5"/>
      <c r="E84" s="5"/>
      <c r="F84" s="5"/>
      <c r="G84" s="5"/>
      <c r="H84" s="4"/>
      <c r="I84" s="6"/>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row>
    <row r="85" spans="1:82" ht="16.5" customHeight="1" x14ac:dyDescent="0.3">
      <c r="A85" s="5"/>
      <c r="B85" s="5"/>
      <c r="C85" s="5"/>
      <c r="D85" s="5"/>
      <c r="E85" s="5"/>
      <c r="F85" s="5"/>
      <c r="G85" s="5"/>
      <c r="H85" s="4"/>
      <c r="I85" s="6"/>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row>
    <row r="86" spans="1:82" ht="16.5" customHeight="1" x14ac:dyDescent="0.3">
      <c r="A86" s="5"/>
      <c r="B86" s="5"/>
      <c r="C86" s="5"/>
      <c r="D86" s="5"/>
      <c r="E86" s="5"/>
      <c r="F86" s="5"/>
      <c r="G86" s="5"/>
      <c r="H86" s="4"/>
      <c r="I86" s="6"/>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row>
    <row r="87" spans="1:82" ht="16.5" customHeight="1" x14ac:dyDescent="0.3">
      <c r="A87" s="5"/>
      <c r="B87" s="5"/>
      <c r="C87" s="5"/>
      <c r="D87" s="5"/>
      <c r="E87" s="5"/>
      <c r="F87" s="5"/>
      <c r="G87" s="5"/>
      <c r="H87" s="4"/>
      <c r="I87" s="6"/>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row>
    <row r="88" spans="1:82" ht="16.5" customHeight="1" x14ac:dyDescent="0.3">
      <c r="A88" s="5"/>
      <c r="B88" s="5"/>
      <c r="C88" s="5"/>
      <c r="D88" s="5"/>
      <c r="E88" s="5"/>
      <c r="F88" s="5"/>
      <c r="G88" s="5"/>
      <c r="H88" s="4"/>
      <c r="I88" s="6"/>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row>
    <row r="89" spans="1:82" ht="16.5" customHeight="1" x14ac:dyDescent="0.3">
      <c r="A89" s="5"/>
      <c r="B89" s="5"/>
      <c r="C89" s="5"/>
      <c r="D89" s="5"/>
      <c r="E89" s="5"/>
      <c r="F89" s="5"/>
      <c r="G89" s="5"/>
      <c r="H89" s="4"/>
      <c r="I89" s="6"/>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row>
    <row r="90" spans="1:82" ht="16.5" customHeight="1" x14ac:dyDescent="0.3">
      <c r="A90" s="5"/>
      <c r="B90" s="5"/>
      <c r="C90" s="5"/>
      <c r="D90" s="5"/>
      <c r="E90" s="5"/>
      <c r="F90" s="5"/>
      <c r="G90" s="5"/>
      <c r="H90" s="4"/>
      <c r="I90" s="6"/>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row>
    <row r="91" spans="1:82" ht="16.5" customHeight="1" x14ac:dyDescent="0.3">
      <c r="A91" s="5"/>
      <c r="B91" s="5"/>
      <c r="C91" s="5"/>
      <c r="D91" s="5"/>
      <c r="E91" s="5"/>
      <c r="F91" s="5"/>
      <c r="G91" s="5"/>
      <c r="H91" s="4"/>
      <c r="I91" s="6"/>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row>
    <row r="92" spans="1:82" ht="16.5" customHeight="1" x14ac:dyDescent="0.3">
      <c r="A92" s="5"/>
      <c r="B92" s="5"/>
      <c r="C92" s="5"/>
      <c r="D92" s="5"/>
      <c r="E92" s="5"/>
      <c r="F92" s="5"/>
      <c r="G92" s="5"/>
      <c r="H92" s="4"/>
      <c r="I92" s="6"/>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row>
    <row r="93" spans="1:82" ht="16.5" customHeight="1" x14ac:dyDescent="0.3">
      <c r="A93" s="5"/>
      <c r="B93" s="5"/>
      <c r="C93" s="5"/>
      <c r="D93" s="5"/>
      <c r="E93" s="5"/>
      <c r="F93" s="5"/>
      <c r="G93" s="5"/>
      <c r="H93" s="4"/>
      <c r="I93" s="6"/>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row>
    <row r="94" spans="1:82" ht="16.5" customHeight="1" x14ac:dyDescent="0.3">
      <c r="A94" s="5"/>
      <c r="B94" s="5"/>
      <c r="C94" s="5"/>
      <c r="D94" s="5"/>
      <c r="E94" s="5"/>
      <c r="F94" s="5"/>
      <c r="G94" s="5"/>
      <c r="H94" s="4"/>
      <c r="I94" s="6"/>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row>
    <row r="95" spans="1:82" ht="16.5" customHeight="1" x14ac:dyDescent="0.3">
      <c r="A95" s="5"/>
      <c r="B95" s="5"/>
      <c r="C95" s="5"/>
      <c r="D95" s="5"/>
      <c r="E95" s="5"/>
      <c r="F95" s="5"/>
      <c r="G95" s="5"/>
      <c r="H95" s="4"/>
      <c r="I95" s="6"/>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row>
    <row r="96" spans="1:82" ht="16.5" customHeight="1" x14ac:dyDescent="0.3">
      <c r="A96" s="5"/>
      <c r="B96" s="5"/>
      <c r="C96" s="5"/>
      <c r="D96" s="5"/>
      <c r="E96" s="5"/>
      <c r="F96" s="5"/>
      <c r="G96" s="5"/>
      <c r="H96" s="4"/>
      <c r="I96" s="6"/>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row>
    <row r="97" spans="1:82" ht="16.5" customHeight="1" x14ac:dyDescent="0.3">
      <c r="A97" s="5"/>
      <c r="B97" s="5"/>
      <c r="C97" s="5"/>
      <c r="D97" s="5"/>
      <c r="E97" s="5"/>
      <c r="F97" s="5"/>
      <c r="G97" s="5"/>
      <c r="H97" s="4"/>
      <c r="I97" s="6"/>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row>
    <row r="98" spans="1:82" ht="16.5" customHeight="1" x14ac:dyDescent="0.3">
      <c r="A98" s="5"/>
      <c r="B98" s="5"/>
      <c r="C98" s="5"/>
      <c r="D98" s="5"/>
      <c r="E98" s="5"/>
      <c r="F98" s="5"/>
      <c r="G98" s="5"/>
      <c r="H98" s="4"/>
      <c r="I98" s="6"/>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row>
    <row r="99" spans="1:82" ht="16.5" customHeight="1" x14ac:dyDescent="0.3">
      <c r="A99" s="5"/>
      <c r="B99" s="5"/>
      <c r="C99" s="5"/>
      <c r="D99" s="5"/>
      <c r="E99" s="5"/>
      <c r="F99" s="5"/>
      <c r="G99" s="5"/>
      <c r="H99" s="4"/>
      <c r="I99" s="6"/>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row>
    <row r="100" spans="1:82" ht="16.5" customHeight="1" x14ac:dyDescent="0.3">
      <c r="A100" s="5"/>
      <c r="B100" s="5"/>
      <c r="C100" s="5"/>
      <c r="D100" s="5"/>
      <c r="E100" s="5"/>
      <c r="F100" s="5"/>
      <c r="G100" s="5"/>
      <c r="H100" s="4"/>
      <c r="I100" s="6"/>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row>
    <row r="101" spans="1:82" ht="16.5" customHeight="1" x14ac:dyDescent="0.3">
      <c r="A101" s="5"/>
      <c r="B101" s="5"/>
      <c r="C101" s="5"/>
      <c r="D101" s="5"/>
      <c r="E101" s="5"/>
      <c r="F101" s="5"/>
      <c r="G101" s="5"/>
      <c r="H101" s="4"/>
      <c r="I101" s="6"/>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row>
    <row r="102" spans="1:82" ht="16.5" customHeight="1" x14ac:dyDescent="0.3">
      <c r="A102" s="5"/>
      <c r="B102" s="5"/>
      <c r="C102" s="5"/>
      <c r="D102" s="5"/>
      <c r="E102" s="5"/>
      <c r="F102" s="5"/>
      <c r="G102" s="5"/>
      <c r="H102" s="4"/>
      <c r="I102" s="6"/>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row>
    <row r="103" spans="1:82" ht="16.5" customHeight="1" x14ac:dyDescent="0.3">
      <c r="A103" s="5"/>
      <c r="B103" s="5"/>
      <c r="C103" s="5"/>
      <c r="D103" s="5"/>
      <c r="E103" s="5"/>
      <c r="F103" s="5"/>
      <c r="G103" s="5"/>
      <c r="H103" s="4"/>
      <c r="I103" s="6"/>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row>
    <row r="104" spans="1:82" ht="16.5" customHeight="1" x14ac:dyDescent="0.3">
      <c r="A104" s="5"/>
      <c r="B104" s="5"/>
      <c r="C104" s="5"/>
      <c r="D104" s="5"/>
      <c r="E104" s="5"/>
      <c r="F104" s="5"/>
      <c r="G104" s="5"/>
      <c r="H104" s="4"/>
      <c r="I104" s="6"/>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row>
    <row r="105" spans="1:82" ht="16.5" customHeight="1" x14ac:dyDescent="0.3">
      <c r="A105" s="5"/>
      <c r="B105" s="5"/>
      <c r="C105" s="5"/>
      <c r="D105" s="5"/>
      <c r="E105" s="5"/>
      <c r="F105" s="5"/>
      <c r="G105" s="5"/>
      <c r="H105" s="4"/>
      <c r="I105" s="6"/>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row>
    <row r="106" spans="1:82" ht="16.5" customHeight="1" x14ac:dyDescent="0.3">
      <c r="A106" s="5"/>
      <c r="B106" s="5"/>
      <c r="C106" s="5"/>
      <c r="D106" s="5"/>
      <c r="E106" s="5"/>
      <c r="F106" s="5"/>
      <c r="G106" s="5"/>
      <c r="H106" s="4"/>
      <c r="I106" s="6"/>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row>
    <row r="107" spans="1:82" ht="16.5" customHeight="1" x14ac:dyDescent="0.3">
      <c r="A107" s="5"/>
      <c r="B107" s="5"/>
      <c r="C107" s="5"/>
      <c r="D107" s="5"/>
      <c r="E107" s="5"/>
      <c r="F107" s="5"/>
      <c r="G107" s="5"/>
      <c r="H107" s="4"/>
      <c r="I107" s="6"/>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row>
    <row r="108" spans="1:82" ht="16.5" customHeight="1" x14ac:dyDescent="0.3">
      <c r="A108" s="5"/>
      <c r="B108" s="5"/>
      <c r="C108" s="5"/>
      <c r="D108" s="5"/>
      <c r="E108" s="5"/>
      <c r="F108" s="5"/>
      <c r="G108" s="5"/>
      <c r="H108" s="4"/>
      <c r="I108" s="6"/>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row>
    <row r="109" spans="1:82" ht="16.5" customHeight="1" x14ac:dyDescent="0.3">
      <c r="A109" s="5"/>
      <c r="B109" s="5"/>
      <c r="C109" s="5"/>
      <c r="D109" s="5"/>
      <c r="E109" s="5"/>
      <c r="F109" s="5"/>
      <c r="G109" s="5"/>
      <c r="H109" s="4"/>
      <c r="I109" s="6"/>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row>
    <row r="110" spans="1:82" ht="16.5" customHeight="1" x14ac:dyDescent="0.3">
      <c r="A110" s="5"/>
      <c r="B110" s="5"/>
      <c r="C110" s="5"/>
      <c r="D110" s="5"/>
      <c r="E110" s="5"/>
      <c r="F110" s="5"/>
      <c r="G110" s="5"/>
      <c r="H110" s="4"/>
      <c r="I110" s="6"/>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row>
    <row r="111" spans="1:82" ht="16.5" customHeight="1" x14ac:dyDescent="0.3">
      <c r="A111" s="5"/>
      <c r="B111" s="5"/>
      <c r="C111" s="5"/>
      <c r="D111" s="5"/>
      <c r="E111" s="5"/>
      <c r="F111" s="5"/>
      <c r="G111" s="5"/>
      <c r="H111" s="4"/>
      <c r="I111" s="6"/>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row>
    <row r="112" spans="1:82" ht="16.5" customHeight="1" x14ac:dyDescent="0.3">
      <c r="A112" s="5"/>
      <c r="B112" s="5"/>
      <c r="C112" s="5"/>
      <c r="D112" s="5"/>
      <c r="E112" s="5"/>
      <c r="F112" s="5"/>
      <c r="G112" s="5"/>
      <c r="H112" s="4"/>
      <c r="I112" s="6"/>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row>
    <row r="113" spans="1:82" ht="16.5" customHeight="1" x14ac:dyDescent="0.3">
      <c r="A113" s="5"/>
      <c r="B113" s="5"/>
      <c r="C113" s="5"/>
      <c r="D113" s="5"/>
      <c r="E113" s="5"/>
      <c r="F113" s="5"/>
      <c r="G113" s="5"/>
      <c r="H113" s="4"/>
      <c r="I113" s="6"/>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row>
    <row r="114" spans="1:82" ht="16.5" customHeight="1" x14ac:dyDescent="0.3">
      <c r="A114" s="5"/>
      <c r="B114" s="5"/>
      <c r="C114" s="5"/>
      <c r="D114" s="5"/>
      <c r="E114" s="5"/>
      <c r="F114" s="5"/>
      <c r="G114" s="5"/>
      <c r="H114" s="4"/>
      <c r="I114" s="6"/>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row>
    <row r="115" spans="1:82" ht="16.5" customHeight="1" x14ac:dyDescent="0.3">
      <c r="A115" s="5"/>
      <c r="B115" s="5"/>
      <c r="C115" s="5"/>
      <c r="D115" s="5"/>
      <c r="E115" s="5"/>
      <c r="F115" s="5"/>
      <c r="G115" s="5"/>
      <c r="H115" s="4"/>
      <c r="I115" s="6"/>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row>
    <row r="116" spans="1:82" ht="16.5" customHeight="1" x14ac:dyDescent="0.3">
      <c r="A116" s="5"/>
      <c r="B116" s="5"/>
      <c r="C116" s="5"/>
      <c r="D116" s="5"/>
      <c r="E116" s="5"/>
      <c r="F116" s="5"/>
      <c r="G116" s="5"/>
      <c r="H116" s="4"/>
      <c r="I116" s="6"/>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row>
    <row r="117" spans="1:82" ht="16.5" customHeight="1" x14ac:dyDescent="0.3">
      <c r="A117" s="5"/>
      <c r="B117" s="5"/>
      <c r="C117" s="5"/>
      <c r="D117" s="5"/>
      <c r="E117" s="5"/>
      <c r="F117" s="5"/>
      <c r="G117" s="5"/>
      <c r="H117" s="4"/>
      <c r="I117" s="6"/>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row>
    <row r="118" spans="1:82" ht="16.5" customHeight="1" x14ac:dyDescent="0.3">
      <c r="A118" s="5"/>
      <c r="B118" s="5"/>
      <c r="C118" s="5"/>
      <c r="D118" s="5"/>
      <c r="E118" s="5"/>
      <c r="F118" s="5"/>
      <c r="G118" s="5"/>
      <c r="H118" s="4"/>
      <c r="I118" s="6"/>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row>
    <row r="119" spans="1:82" ht="16.5" customHeight="1" x14ac:dyDescent="0.3">
      <c r="A119" s="5"/>
      <c r="B119" s="5"/>
      <c r="C119" s="5"/>
      <c r="D119" s="5"/>
      <c r="E119" s="5"/>
      <c r="F119" s="5"/>
      <c r="G119" s="5"/>
      <c r="H119" s="4"/>
      <c r="I119" s="6"/>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row>
    <row r="120" spans="1:82" ht="16.5" customHeight="1" x14ac:dyDescent="0.3">
      <c r="A120" s="5"/>
      <c r="B120" s="5"/>
      <c r="C120" s="5"/>
      <c r="D120" s="5"/>
      <c r="E120" s="5"/>
      <c r="F120" s="5"/>
      <c r="G120" s="5"/>
      <c r="H120" s="4"/>
      <c r="I120" s="6"/>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row>
    <row r="121" spans="1:82" ht="16.5" customHeight="1" x14ac:dyDescent="0.3">
      <c r="A121" s="5"/>
      <c r="B121" s="5"/>
      <c r="C121" s="5"/>
      <c r="D121" s="5"/>
      <c r="E121" s="5"/>
      <c r="F121" s="5"/>
      <c r="G121" s="5"/>
      <c r="H121" s="4"/>
      <c r="I121" s="6"/>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row>
    <row r="122" spans="1:82" ht="16.5" customHeight="1" x14ac:dyDescent="0.3">
      <c r="A122" s="5"/>
      <c r="B122" s="5"/>
      <c r="C122" s="5"/>
      <c r="D122" s="5"/>
      <c r="E122" s="5"/>
      <c r="F122" s="5"/>
      <c r="G122" s="5"/>
      <c r="H122" s="4"/>
      <c r="I122" s="6"/>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row>
    <row r="123" spans="1:82" ht="16.5" customHeight="1" x14ac:dyDescent="0.3">
      <c r="A123" s="5"/>
      <c r="B123" s="5"/>
      <c r="C123" s="5"/>
      <c r="D123" s="5"/>
      <c r="E123" s="5"/>
      <c r="F123" s="5"/>
      <c r="G123" s="5"/>
      <c r="H123" s="4"/>
      <c r="I123" s="6"/>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row>
    <row r="124" spans="1:82" ht="16.5" customHeight="1" x14ac:dyDescent="0.3">
      <c r="A124" s="5"/>
      <c r="B124" s="5"/>
      <c r="C124" s="5"/>
      <c r="D124" s="5"/>
      <c r="E124" s="5"/>
      <c r="F124" s="5"/>
      <c r="G124" s="5"/>
      <c r="H124" s="4"/>
      <c r="I124" s="6"/>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row>
    <row r="125" spans="1:82" ht="16.5" customHeight="1" x14ac:dyDescent="0.3">
      <c r="A125" s="5"/>
      <c r="B125" s="5"/>
      <c r="C125" s="5"/>
      <c r="D125" s="5"/>
      <c r="E125" s="5"/>
      <c r="F125" s="5"/>
      <c r="G125" s="5"/>
      <c r="H125" s="4"/>
      <c r="I125" s="6"/>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row>
    <row r="126" spans="1:82" ht="16.5" customHeight="1" x14ac:dyDescent="0.3">
      <c r="A126" s="5"/>
      <c r="B126" s="5"/>
      <c r="C126" s="5"/>
      <c r="D126" s="5"/>
      <c r="E126" s="5"/>
      <c r="F126" s="5"/>
      <c r="G126" s="5"/>
      <c r="H126" s="4"/>
      <c r="I126" s="6"/>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row>
    <row r="127" spans="1:82" ht="16.5" customHeight="1" x14ac:dyDescent="0.3">
      <c r="A127" s="5"/>
      <c r="B127" s="5"/>
      <c r="C127" s="5"/>
      <c r="D127" s="5"/>
      <c r="E127" s="5"/>
      <c r="F127" s="5"/>
      <c r="G127" s="5"/>
      <c r="H127" s="4"/>
      <c r="I127" s="6"/>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row>
    <row r="128" spans="1:82" ht="16.5" customHeight="1" x14ac:dyDescent="0.3">
      <c r="A128" s="5"/>
      <c r="B128" s="5"/>
      <c r="C128" s="5"/>
      <c r="D128" s="5"/>
      <c r="E128" s="5"/>
      <c r="F128" s="5"/>
      <c r="G128" s="5"/>
      <c r="H128" s="4"/>
      <c r="I128" s="6"/>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row>
    <row r="129" spans="1:82" ht="16.5" customHeight="1" x14ac:dyDescent="0.3">
      <c r="A129" s="5"/>
      <c r="B129" s="5"/>
      <c r="C129" s="5"/>
      <c r="D129" s="5"/>
      <c r="E129" s="5"/>
      <c r="F129" s="5"/>
      <c r="G129" s="5"/>
      <c r="H129" s="4"/>
      <c r="I129" s="6"/>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row>
    <row r="130" spans="1:82" ht="16.5" customHeight="1" x14ac:dyDescent="0.3">
      <c r="A130" s="5"/>
      <c r="B130" s="5"/>
      <c r="C130" s="5"/>
      <c r="D130" s="5"/>
      <c r="E130" s="5"/>
      <c r="F130" s="5"/>
      <c r="G130" s="5"/>
      <c r="H130" s="4"/>
      <c r="I130" s="6"/>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row>
    <row r="131" spans="1:82" ht="16.5" customHeight="1" x14ac:dyDescent="0.3">
      <c r="A131" s="5"/>
      <c r="B131" s="5"/>
      <c r="C131" s="5"/>
      <c r="D131" s="5"/>
      <c r="E131" s="5"/>
      <c r="F131" s="5"/>
      <c r="G131" s="5"/>
      <c r="H131" s="4"/>
      <c r="I131" s="6"/>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row>
    <row r="132" spans="1:82" ht="16.5" customHeight="1" x14ac:dyDescent="0.3">
      <c r="A132" s="5"/>
      <c r="B132" s="5"/>
      <c r="C132" s="5"/>
      <c r="D132" s="5"/>
      <c r="E132" s="5"/>
      <c r="F132" s="5"/>
      <c r="G132" s="5"/>
      <c r="H132" s="4"/>
      <c r="I132" s="6"/>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row>
    <row r="133" spans="1:82" ht="16.5" customHeight="1" x14ac:dyDescent="0.3">
      <c r="A133" s="5"/>
      <c r="B133" s="5"/>
      <c r="C133" s="5"/>
      <c r="D133" s="5"/>
      <c r="E133" s="5"/>
      <c r="F133" s="5"/>
      <c r="G133" s="5"/>
      <c r="H133" s="4"/>
      <c r="I133" s="6"/>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row>
    <row r="134" spans="1:82" ht="16.5" customHeight="1" x14ac:dyDescent="0.3">
      <c r="A134" s="5"/>
      <c r="B134" s="5"/>
      <c r="C134" s="5"/>
      <c r="D134" s="5"/>
      <c r="E134" s="5"/>
      <c r="F134" s="5"/>
      <c r="G134" s="5"/>
      <c r="H134" s="4"/>
      <c r="I134" s="6"/>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row>
    <row r="135" spans="1:82" ht="16.5" customHeight="1" x14ac:dyDescent="0.3">
      <c r="A135" s="5"/>
      <c r="B135" s="5"/>
      <c r="C135" s="5"/>
      <c r="D135" s="5"/>
      <c r="E135" s="5"/>
      <c r="F135" s="5"/>
      <c r="G135" s="5"/>
      <c r="H135" s="4"/>
      <c r="I135" s="6"/>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row>
    <row r="136" spans="1:82" ht="16.5" customHeight="1" x14ac:dyDescent="0.3">
      <c r="A136" s="5"/>
      <c r="B136" s="5"/>
      <c r="C136" s="5"/>
      <c r="D136" s="5"/>
      <c r="E136" s="5"/>
      <c r="F136" s="5"/>
      <c r="G136" s="5"/>
      <c r="H136" s="4"/>
      <c r="I136" s="6"/>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row>
    <row r="137" spans="1:82" ht="16.5" customHeight="1" x14ac:dyDescent="0.3">
      <c r="A137" s="5"/>
      <c r="B137" s="5"/>
      <c r="C137" s="5"/>
      <c r="D137" s="5"/>
      <c r="E137" s="5"/>
      <c r="F137" s="5"/>
      <c r="G137" s="5"/>
      <c r="H137" s="4"/>
      <c r="I137" s="6"/>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row>
    <row r="138" spans="1:82" ht="16.5" customHeight="1" x14ac:dyDescent="0.3">
      <c r="A138" s="5"/>
      <c r="B138" s="5"/>
      <c r="C138" s="5"/>
      <c r="D138" s="5"/>
      <c r="E138" s="5"/>
      <c r="F138" s="5"/>
      <c r="G138" s="5"/>
      <c r="H138" s="4"/>
      <c r="I138" s="6"/>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row>
    <row r="139" spans="1:82" ht="16.5" customHeight="1" x14ac:dyDescent="0.3">
      <c r="A139" s="5"/>
      <c r="B139" s="5"/>
      <c r="C139" s="5"/>
      <c r="D139" s="5"/>
      <c r="E139" s="5"/>
      <c r="F139" s="5"/>
      <c r="G139" s="5"/>
      <c r="H139" s="4"/>
      <c r="I139" s="6"/>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row>
    <row r="140" spans="1:82" ht="16.5" customHeight="1" x14ac:dyDescent="0.3">
      <c r="A140" s="5"/>
      <c r="B140" s="5"/>
      <c r="C140" s="5"/>
      <c r="D140" s="5"/>
      <c r="E140" s="5"/>
      <c r="F140" s="5"/>
      <c r="G140" s="5"/>
      <c r="H140" s="4"/>
      <c r="I140" s="6"/>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row>
    <row r="141" spans="1:82" ht="16.5" customHeight="1" x14ac:dyDescent="0.3">
      <c r="A141" s="5"/>
      <c r="B141" s="5"/>
      <c r="C141" s="5"/>
      <c r="D141" s="5"/>
      <c r="E141" s="5"/>
      <c r="F141" s="5"/>
      <c r="G141" s="5"/>
      <c r="H141" s="4"/>
      <c r="I141" s="6"/>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row>
    <row r="142" spans="1:82" ht="16.5" customHeight="1" x14ac:dyDescent="0.3">
      <c r="A142" s="5"/>
      <c r="B142" s="5"/>
      <c r="C142" s="5"/>
      <c r="D142" s="5"/>
      <c r="E142" s="5"/>
      <c r="F142" s="5"/>
      <c r="G142" s="5"/>
      <c r="H142" s="4"/>
      <c r="I142" s="6"/>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row>
    <row r="143" spans="1:82" ht="16.5" customHeight="1" x14ac:dyDescent="0.3">
      <c r="A143" s="5"/>
      <c r="B143" s="5"/>
      <c r="C143" s="5"/>
      <c r="D143" s="5"/>
      <c r="E143" s="5"/>
      <c r="F143" s="5"/>
      <c r="G143" s="5"/>
      <c r="H143" s="4"/>
      <c r="I143" s="6"/>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row>
    <row r="144" spans="1:82" ht="16.5" customHeight="1" x14ac:dyDescent="0.3">
      <c r="A144" s="5"/>
      <c r="B144" s="5"/>
      <c r="C144" s="5"/>
      <c r="D144" s="5"/>
      <c r="E144" s="5"/>
      <c r="F144" s="5"/>
      <c r="G144" s="5"/>
      <c r="H144" s="4"/>
      <c r="I144" s="6"/>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row>
    <row r="145" spans="1:82" ht="16.5" customHeight="1" x14ac:dyDescent="0.3">
      <c r="A145" s="5"/>
      <c r="B145" s="5"/>
      <c r="C145" s="5"/>
      <c r="D145" s="5"/>
      <c r="E145" s="5"/>
      <c r="F145" s="5"/>
      <c r="G145" s="5"/>
      <c r="H145" s="4"/>
      <c r="I145" s="6"/>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row>
    <row r="146" spans="1:82" ht="16.5" customHeight="1" x14ac:dyDescent="0.3">
      <c r="A146" s="5"/>
      <c r="B146" s="5"/>
      <c r="C146" s="5"/>
      <c r="D146" s="5"/>
      <c r="E146" s="5"/>
      <c r="F146" s="5"/>
      <c r="G146" s="5"/>
      <c r="H146" s="4"/>
      <c r="I146" s="6"/>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row>
    <row r="147" spans="1:82" ht="16.5" customHeight="1" x14ac:dyDescent="0.3">
      <c r="A147" s="5"/>
      <c r="B147" s="5"/>
      <c r="C147" s="5"/>
      <c r="D147" s="5"/>
      <c r="E147" s="5"/>
      <c r="F147" s="5"/>
      <c r="G147" s="5"/>
      <c r="H147" s="4"/>
      <c r="I147" s="6"/>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row>
    <row r="148" spans="1:82" ht="16.5" customHeight="1" x14ac:dyDescent="0.3">
      <c r="A148" s="5"/>
      <c r="B148" s="5"/>
      <c r="C148" s="5"/>
      <c r="D148" s="5"/>
      <c r="E148" s="5"/>
      <c r="F148" s="5"/>
      <c r="G148" s="5"/>
      <c r="H148" s="4"/>
      <c r="I148" s="6"/>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row>
    <row r="149" spans="1:82" ht="16.5" customHeight="1" x14ac:dyDescent="0.3">
      <c r="A149" s="5"/>
      <c r="B149" s="5"/>
      <c r="C149" s="5"/>
      <c r="D149" s="5"/>
      <c r="E149" s="5"/>
      <c r="F149" s="5"/>
      <c r="G149" s="5"/>
      <c r="H149" s="4"/>
      <c r="I149" s="6"/>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row>
    <row r="150" spans="1:82" ht="16.5" customHeight="1" x14ac:dyDescent="0.3">
      <c r="A150" s="5"/>
      <c r="B150" s="5"/>
      <c r="C150" s="5"/>
      <c r="D150" s="5"/>
      <c r="E150" s="5"/>
      <c r="F150" s="5"/>
      <c r="G150" s="5"/>
      <c r="H150" s="4"/>
      <c r="I150" s="6"/>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row>
    <row r="151" spans="1:82" ht="16.5" customHeight="1" x14ac:dyDescent="0.3">
      <c r="A151" s="5"/>
      <c r="B151" s="5"/>
      <c r="C151" s="5"/>
      <c r="D151" s="5"/>
      <c r="E151" s="5"/>
      <c r="F151" s="5"/>
      <c r="G151" s="5"/>
      <c r="H151" s="4"/>
      <c r="I151" s="6"/>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row>
    <row r="152" spans="1:82" ht="16.5" customHeight="1" x14ac:dyDescent="0.3">
      <c r="A152" s="5"/>
      <c r="B152" s="5"/>
      <c r="C152" s="5"/>
      <c r="D152" s="5"/>
      <c r="E152" s="5"/>
      <c r="F152" s="5"/>
      <c r="G152" s="5"/>
      <c r="H152" s="4"/>
      <c r="I152" s="6"/>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row>
    <row r="153" spans="1:82" ht="16.5" customHeight="1" x14ac:dyDescent="0.3">
      <c r="A153" s="5"/>
      <c r="B153" s="5"/>
      <c r="C153" s="5"/>
      <c r="D153" s="5"/>
      <c r="E153" s="5"/>
      <c r="F153" s="5"/>
      <c r="G153" s="5"/>
      <c r="H153" s="4"/>
      <c r="I153" s="6"/>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row>
    <row r="154" spans="1:82" ht="16.5" customHeight="1" x14ac:dyDescent="0.3">
      <c r="A154" s="5"/>
      <c r="B154" s="5"/>
      <c r="C154" s="5"/>
      <c r="D154" s="5"/>
      <c r="E154" s="5"/>
      <c r="F154" s="5"/>
      <c r="G154" s="5"/>
      <c r="H154" s="4"/>
      <c r="I154" s="6"/>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row>
    <row r="155" spans="1:82" ht="16.5" customHeight="1" x14ac:dyDescent="0.3">
      <c r="A155" s="5"/>
      <c r="B155" s="5"/>
      <c r="C155" s="5"/>
      <c r="D155" s="5"/>
      <c r="E155" s="5"/>
      <c r="F155" s="5"/>
      <c r="G155" s="5"/>
      <c r="H155" s="4"/>
      <c r="I155" s="6"/>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row>
    <row r="156" spans="1:82" ht="16.5" customHeight="1" x14ac:dyDescent="0.3">
      <c r="A156" s="5"/>
      <c r="B156" s="5"/>
      <c r="C156" s="5"/>
      <c r="D156" s="5"/>
      <c r="E156" s="5"/>
      <c r="F156" s="5"/>
      <c r="G156" s="5"/>
      <c r="H156" s="4"/>
      <c r="I156" s="6"/>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row>
    <row r="157" spans="1:82" ht="16.5" customHeight="1" x14ac:dyDescent="0.3">
      <c r="A157" s="5"/>
      <c r="B157" s="5"/>
      <c r="C157" s="5"/>
      <c r="D157" s="5"/>
      <c r="E157" s="5"/>
      <c r="F157" s="5"/>
      <c r="G157" s="5"/>
      <c r="H157" s="4"/>
      <c r="I157" s="6"/>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row>
    <row r="158" spans="1:82" ht="16.5" customHeight="1" x14ac:dyDescent="0.3">
      <c r="A158" s="5"/>
      <c r="B158" s="5"/>
      <c r="C158" s="5"/>
      <c r="D158" s="5"/>
      <c r="E158" s="5"/>
      <c r="F158" s="5"/>
      <c r="G158" s="5"/>
      <c r="H158" s="4"/>
      <c r="I158" s="6"/>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row>
    <row r="159" spans="1:82" ht="16.5" customHeight="1" x14ac:dyDescent="0.3">
      <c r="A159" s="5"/>
      <c r="B159" s="5"/>
      <c r="C159" s="5"/>
      <c r="D159" s="5"/>
      <c r="E159" s="5"/>
      <c r="F159" s="5"/>
      <c r="G159" s="5"/>
      <c r="H159" s="4"/>
      <c r="I159" s="6"/>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row>
    <row r="160" spans="1:82" ht="16.5" customHeight="1" x14ac:dyDescent="0.3">
      <c r="A160" s="5"/>
      <c r="B160" s="5"/>
      <c r="C160" s="5"/>
      <c r="D160" s="5"/>
      <c r="E160" s="5"/>
      <c r="F160" s="5"/>
      <c r="G160" s="5"/>
      <c r="H160" s="4"/>
      <c r="I160" s="6"/>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row>
    <row r="161" spans="1:82" ht="16.5" customHeight="1" x14ac:dyDescent="0.3">
      <c r="A161" s="5"/>
      <c r="B161" s="5"/>
      <c r="C161" s="5"/>
      <c r="D161" s="5"/>
      <c r="E161" s="5"/>
      <c r="F161" s="5"/>
      <c r="G161" s="5"/>
      <c r="H161" s="4"/>
      <c r="I161" s="6"/>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row>
    <row r="162" spans="1:82" ht="16.5" customHeight="1" x14ac:dyDescent="0.3">
      <c r="A162" s="5"/>
      <c r="B162" s="5"/>
      <c r="C162" s="5"/>
      <c r="D162" s="5"/>
      <c r="E162" s="5"/>
      <c r="F162" s="5"/>
      <c r="G162" s="5"/>
      <c r="H162" s="4"/>
      <c r="I162" s="6"/>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row>
    <row r="163" spans="1:82" ht="16.5" customHeight="1" x14ac:dyDescent="0.3">
      <c r="A163" s="5"/>
      <c r="B163" s="5"/>
      <c r="C163" s="5"/>
      <c r="D163" s="5"/>
      <c r="E163" s="5"/>
      <c r="F163" s="5"/>
      <c r="G163" s="5"/>
      <c r="H163" s="4"/>
      <c r="I163" s="6"/>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row>
    <row r="164" spans="1:82" ht="16.5" customHeight="1" x14ac:dyDescent="0.3">
      <c r="A164" s="5"/>
      <c r="B164" s="5"/>
      <c r="C164" s="5"/>
      <c r="D164" s="5"/>
      <c r="E164" s="5"/>
      <c r="F164" s="5"/>
      <c r="G164" s="5"/>
      <c r="H164" s="4"/>
      <c r="I164" s="6"/>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row>
    <row r="165" spans="1:82" ht="16.5" customHeight="1" x14ac:dyDescent="0.3">
      <c r="A165" s="5"/>
      <c r="B165" s="5"/>
      <c r="C165" s="5"/>
      <c r="D165" s="5"/>
      <c r="E165" s="5"/>
      <c r="F165" s="5"/>
      <c r="G165" s="5"/>
      <c r="H165" s="4"/>
      <c r="I165" s="6"/>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row>
    <row r="166" spans="1:82" ht="16.5" customHeight="1" x14ac:dyDescent="0.3">
      <c r="A166" s="5"/>
      <c r="B166" s="5"/>
      <c r="C166" s="5"/>
      <c r="D166" s="5"/>
      <c r="E166" s="5"/>
      <c r="F166" s="5"/>
      <c r="G166" s="5"/>
      <c r="H166" s="4"/>
      <c r="I166" s="6"/>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row>
    <row r="167" spans="1:82" ht="16.5" customHeight="1" x14ac:dyDescent="0.3">
      <c r="A167" s="5"/>
      <c r="B167" s="5"/>
      <c r="C167" s="5"/>
      <c r="D167" s="5"/>
      <c r="E167" s="5"/>
      <c r="F167" s="5"/>
      <c r="G167" s="5"/>
      <c r="H167" s="4"/>
      <c r="I167" s="6"/>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row>
    <row r="168" spans="1:82" ht="16.5" customHeight="1" x14ac:dyDescent="0.3">
      <c r="A168" s="5"/>
      <c r="B168" s="5"/>
      <c r="C168" s="5"/>
      <c r="D168" s="5"/>
      <c r="E168" s="5"/>
      <c r="F168" s="5"/>
      <c r="G168" s="5"/>
      <c r="H168" s="4"/>
      <c r="I168" s="6"/>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row>
    <row r="169" spans="1:82" ht="16.5" customHeight="1" x14ac:dyDescent="0.3">
      <c r="A169" s="5"/>
      <c r="B169" s="5"/>
      <c r="C169" s="5"/>
      <c r="D169" s="5"/>
      <c r="E169" s="5"/>
      <c r="F169" s="5"/>
      <c r="G169" s="5"/>
      <c r="H169" s="4"/>
      <c r="I169" s="6"/>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row>
    <row r="170" spans="1:82" ht="16.5" customHeight="1" x14ac:dyDescent="0.3">
      <c r="A170" s="5"/>
      <c r="B170" s="5"/>
      <c r="C170" s="5"/>
      <c r="D170" s="5"/>
      <c r="E170" s="5"/>
      <c r="F170" s="5"/>
      <c r="G170" s="5"/>
      <c r="H170" s="4"/>
      <c r="I170" s="6"/>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row>
    <row r="171" spans="1:82" ht="16.5" customHeight="1" x14ac:dyDescent="0.3">
      <c r="A171" s="5"/>
      <c r="B171" s="5"/>
      <c r="C171" s="5"/>
      <c r="D171" s="5"/>
      <c r="E171" s="5"/>
      <c r="F171" s="5"/>
      <c r="G171" s="5"/>
      <c r="H171" s="4"/>
      <c r="I171" s="6"/>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row>
    <row r="172" spans="1:82" ht="16.5" customHeight="1" x14ac:dyDescent="0.3">
      <c r="A172" s="5"/>
      <c r="B172" s="5"/>
      <c r="C172" s="5"/>
      <c r="D172" s="5"/>
      <c r="E172" s="5"/>
      <c r="F172" s="5"/>
      <c r="G172" s="5"/>
      <c r="H172" s="4"/>
      <c r="I172" s="6"/>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row>
    <row r="173" spans="1:82" ht="16.5" customHeight="1" x14ac:dyDescent="0.3">
      <c r="A173" s="5"/>
      <c r="B173" s="5"/>
      <c r="C173" s="5"/>
      <c r="D173" s="5"/>
      <c r="E173" s="5"/>
      <c r="F173" s="5"/>
      <c r="G173" s="5"/>
      <c r="H173" s="4"/>
      <c r="I173" s="6"/>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row>
    <row r="174" spans="1:82" ht="16.5" customHeight="1" x14ac:dyDescent="0.3">
      <c r="A174" s="5"/>
      <c r="B174" s="5"/>
      <c r="C174" s="5"/>
      <c r="D174" s="5"/>
      <c r="E174" s="5"/>
      <c r="F174" s="5"/>
      <c r="G174" s="5"/>
      <c r="H174" s="4"/>
      <c r="I174" s="6"/>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row>
    <row r="175" spans="1:82" ht="16.5" customHeight="1" x14ac:dyDescent="0.3">
      <c r="A175" s="5"/>
      <c r="B175" s="5"/>
      <c r="C175" s="5"/>
      <c r="D175" s="5"/>
      <c r="E175" s="5"/>
      <c r="F175" s="5"/>
      <c r="G175" s="5"/>
      <c r="H175" s="4"/>
      <c r="I175" s="6"/>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row>
    <row r="176" spans="1:82" ht="16.5" customHeight="1" x14ac:dyDescent="0.3">
      <c r="A176" s="5"/>
      <c r="B176" s="5"/>
      <c r="C176" s="5"/>
      <c r="D176" s="5"/>
      <c r="E176" s="5"/>
      <c r="F176" s="5"/>
      <c r="G176" s="5"/>
      <c r="H176" s="4"/>
      <c r="I176" s="6"/>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row>
    <row r="177" spans="1:82" ht="16.5" customHeight="1" x14ac:dyDescent="0.3">
      <c r="A177" s="5"/>
      <c r="B177" s="5"/>
      <c r="C177" s="5"/>
      <c r="D177" s="5"/>
      <c r="E177" s="5"/>
      <c r="F177" s="5"/>
      <c r="G177" s="5"/>
      <c r="H177" s="4"/>
      <c r="I177" s="6"/>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row>
    <row r="178" spans="1:82" ht="16.5" customHeight="1" x14ac:dyDescent="0.3">
      <c r="A178" s="5"/>
      <c r="B178" s="5"/>
      <c r="C178" s="5"/>
      <c r="D178" s="5"/>
      <c r="E178" s="5"/>
      <c r="F178" s="5"/>
      <c r="G178" s="5"/>
      <c r="H178" s="4"/>
      <c r="I178" s="6"/>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row>
    <row r="179" spans="1:82" ht="16.5" customHeight="1" x14ac:dyDescent="0.3">
      <c r="A179" s="5"/>
      <c r="B179" s="5"/>
      <c r="C179" s="5"/>
      <c r="D179" s="5"/>
      <c r="E179" s="5"/>
      <c r="F179" s="5"/>
      <c r="G179" s="5"/>
      <c r="H179" s="4"/>
      <c r="I179" s="6"/>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row>
    <row r="180" spans="1:82" ht="16.5" customHeight="1" x14ac:dyDescent="0.3">
      <c r="A180" s="5"/>
      <c r="B180" s="5"/>
      <c r="C180" s="5"/>
      <c r="D180" s="5"/>
      <c r="E180" s="5"/>
      <c r="F180" s="5"/>
      <c r="G180" s="5"/>
      <c r="H180" s="4"/>
      <c r="I180" s="6"/>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row>
    <row r="181" spans="1:82" ht="16.5" customHeight="1" x14ac:dyDescent="0.3">
      <c r="A181" s="5"/>
      <c r="B181" s="5"/>
      <c r="C181" s="5"/>
      <c r="D181" s="5"/>
      <c r="E181" s="5"/>
      <c r="F181" s="5"/>
      <c r="G181" s="5"/>
      <c r="H181" s="4"/>
      <c r="I181" s="6"/>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row>
    <row r="182" spans="1:82" ht="16.5" customHeight="1" x14ac:dyDescent="0.3">
      <c r="A182" s="5"/>
      <c r="B182" s="5"/>
      <c r="C182" s="5"/>
      <c r="D182" s="5"/>
      <c r="E182" s="5"/>
      <c r="F182" s="5"/>
      <c r="G182" s="5"/>
      <c r="H182" s="4"/>
      <c r="I182" s="6"/>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row>
    <row r="183" spans="1:82" ht="16.5" customHeight="1" x14ac:dyDescent="0.3">
      <c r="A183" s="5"/>
      <c r="B183" s="5"/>
      <c r="C183" s="5"/>
      <c r="D183" s="5"/>
      <c r="E183" s="5"/>
      <c r="F183" s="5"/>
      <c r="G183" s="5"/>
      <c r="H183" s="4"/>
      <c r="I183" s="6"/>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row>
    <row r="184" spans="1:82" ht="16.5" customHeight="1" x14ac:dyDescent="0.3">
      <c r="A184" s="5"/>
      <c r="B184" s="5"/>
      <c r="C184" s="5"/>
      <c r="D184" s="5"/>
      <c r="E184" s="5"/>
      <c r="F184" s="5"/>
      <c r="G184" s="5"/>
      <c r="H184" s="4"/>
      <c r="I184" s="6"/>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row>
    <row r="185" spans="1:82" ht="16.5" customHeight="1" x14ac:dyDescent="0.3">
      <c r="A185" s="5"/>
      <c r="B185" s="5"/>
      <c r="C185" s="5"/>
      <c r="D185" s="5"/>
      <c r="E185" s="5"/>
      <c r="F185" s="5"/>
      <c r="G185" s="5"/>
      <c r="H185" s="4"/>
      <c r="I185" s="6"/>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row>
    <row r="186" spans="1:82" ht="16.5" customHeight="1" x14ac:dyDescent="0.3">
      <c r="A186" s="5"/>
      <c r="B186" s="5"/>
      <c r="C186" s="5"/>
      <c r="D186" s="5"/>
      <c r="E186" s="5"/>
      <c r="F186" s="5"/>
      <c r="G186" s="5"/>
      <c r="H186" s="4"/>
      <c r="I186" s="6"/>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row>
    <row r="187" spans="1:82" ht="16.5" customHeight="1" x14ac:dyDescent="0.3">
      <c r="A187" s="5"/>
      <c r="B187" s="5"/>
      <c r="C187" s="5"/>
      <c r="D187" s="5"/>
      <c r="E187" s="5"/>
      <c r="F187" s="5"/>
      <c r="G187" s="5"/>
      <c r="H187" s="4"/>
      <c r="I187" s="6"/>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row>
    <row r="188" spans="1:82" ht="16.5" customHeight="1" x14ac:dyDescent="0.3">
      <c r="A188" s="5"/>
      <c r="B188" s="5"/>
      <c r="C188" s="5"/>
      <c r="D188" s="5"/>
      <c r="E188" s="5"/>
      <c r="F188" s="5"/>
      <c r="G188" s="5"/>
      <c r="H188" s="4"/>
      <c r="I188" s="6"/>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row>
    <row r="189" spans="1:82" ht="16.5" customHeight="1" x14ac:dyDescent="0.3">
      <c r="A189" s="5"/>
      <c r="B189" s="5"/>
      <c r="C189" s="5"/>
      <c r="D189" s="5"/>
      <c r="E189" s="5"/>
      <c r="F189" s="5"/>
      <c r="G189" s="5"/>
      <c r="H189" s="4"/>
      <c r="I189" s="6"/>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row>
    <row r="190" spans="1:82" ht="16.5" customHeight="1" x14ac:dyDescent="0.3">
      <c r="A190" s="5"/>
      <c r="B190" s="5"/>
      <c r="C190" s="5"/>
      <c r="D190" s="5"/>
      <c r="E190" s="5"/>
      <c r="F190" s="5"/>
      <c r="G190" s="5"/>
      <c r="H190" s="4"/>
      <c r="I190" s="6"/>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row>
    <row r="191" spans="1:82" ht="16.5" customHeight="1" x14ac:dyDescent="0.3">
      <c r="A191" s="5"/>
      <c r="B191" s="5"/>
      <c r="C191" s="5"/>
      <c r="D191" s="5"/>
      <c r="E191" s="5"/>
      <c r="F191" s="5"/>
      <c r="G191" s="5"/>
      <c r="H191" s="4"/>
      <c r="I191" s="6"/>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row>
    <row r="192" spans="1:82" ht="16.5" customHeight="1" x14ac:dyDescent="0.3">
      <c r="A192" s="5"/>
      <c r="B192" s="5"/>
      <c r="C192" s="5"/>
      <c r="D192" s="5"/>
      <c r="E192" s="5"/>
      <c r="F192" s="5"/>
      <c r="G192" s="5"/>
      <c r="H192" s="4"/>
      <c r="I192" s="6"/>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row>
    <row r="193" spans="1:82" ht="16.5" customHeight="1" x14ac:dyDescent="0.3">
      <c r="A193" s="5"/>
      <c r="B193" s="5"/>
      <c r="C193" s="5"/>
      <c r="D193" s="5"/>
      <c r="E193" s="5"/>
      <c r="F193" s="5"/>
      <c r="G193" s="5"/>
      <c r="H193" s="4"/>
      <c r="I193" s="6"/>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row>
    <row r="194" spans="1:82" ht="16.5" customHeight="1" x14ac:dyDescent="0.3">
      <c r="A194" s="5"/>
      <c r="B194" s="5"/>
      <c r="C194" s="5"/>
      <c r="D194" s="5"/>
      <c r="E194" s="5"/>
      <c r="F194" s="5"/>
      <c r="G194" s="5"/>
      <c r="H194" s="4"/>
      <c r="I194" s="6"/>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row>
    <row r="195" spans="1:82" ht="16.5" customHeight="1" x14ac:dyDescent="0.3">
      <c r="A195" s="5"/>
      <c r="B195" s="5"/>
      <c r="C195" s="5"/>
      <c r="D195" s="5"/>
      <c r="E195" s="5"/>
      <c r="F195" s="5"/>
      <c r="G195" s="5"/>
      <c r="H195" s="4"/>
      <c r="I195" s="6"/>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row>
    <row r="196" spans="1:82" ht="16.5" customHeight="1" x14ac:dyDescent="0.3">
      <c r="A196" s="5"/>
      <c r="B196" s="5"/>
      <c r="C196" s="5"/>
      <c r="D196" s="5"/>
      <c r="E196" s="5"/>
      <c r="F196" s="5"/>
      <c r="G196" s="5"/>
      <c r="H196" s="4"/>
      <c r="I196" s="6"/>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row>
    <row r="197" spans="1:82" ht="16.5" customHeight="1" x14ac:dyDescent="0.3">
      <c r="A197" s="5"/>
      <c r="B197" s="5"/>
      <c r="C197" s="5"/>
      <c r="D197" s="5"/>
      <c r="E197" s="5"/>
      <c r="F197" s="5"/>
      <c r="G197" s="5"/>
      <c r="H197" s="4"/>
      <c r="I197" s="6"/>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row>
    <row r="198" spans="1:82" ht="16.5" customHeight="1" x14ac:dyDescent="0.3">
      <c r="A198" s="5"/>
      <c r="B198" s="5"/>
      <c r="C198" s="5"/>
      <c r="D198" s="5"/>
      <c r="E198" s="5"/>
      <c r="F198" s="5"/>
      <c r="G198" s="5"/>
      <c r="H198" s="4"/>
      <c r="I198" s="6"/>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row>
    <row r="199" spans="1:82" ht="16.5" customHeight="1" x14ac:dyDescent="0.3">
      <c r="A199" s="5"/>
      <c r="B199" s="5"/>
      <c r="C199" s="5"/>
      <c r="D199" s="5"/>
      <c r="E199" s="5"/>
      <c r="F199" s="5"/>
      <c r="G199" s="5"/>
      <c r="H199" s="4"/>
      <c r="I199" s="6"/>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row>
    <row r="200" spans="1:82" ht="16.5" customHeight="1" x14ac:dyDescent="0.3">
      <c r="A200" s="5"/>
      <c r="B200" s="5"/>
      <c r="C200" s="5"/>
      <c r="D200" s="5"/>
      <c r="E200" s="5"/>
      <c r="F200" s="5"/>
      <c r="G200" s="5"/>
      <c r="H200" s="4"/>
      <c r="I200" s="6"/>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row>
    <row r="201" spans="1:82" ht="16.5" customHeight="1" x14ac:dyDescent="0.3">
      <c r="A201" s="5"/>
      <c r="B201" s="5"/>
      <c r="C201" s="5"/>
      <c r="D201" s="5"/>
      <c r="E201" s="5"/>
      <c r="F201" s="5"/>
      <c r="G201" s="5"/>
      <c r="H201" s="4"/>
      <c r="I201" s="6"/>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row>
    <row r="202" spans="1:82" ht="16.5" customHeight="1" x14ac:dyDescent="0.3">
      <c r="A202" s="5"/>
      <c r="B202" s="5"/>
      <c r="C202" s="5"/>
      <c r="D202" s="5"/>
      <c r="E202" s="5"/>
      <c r="F202" s="5"/>
      <c r="G202" s="5"/>
      <c r="H202" s="4"/>
      <c r="I202" s="6"/>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row>
    <row r="203" spans="1:82" ht="16.5" customHeight="1" x14ac:dyDescent="0.3">
      <c r="A203" s="5"/>
      <c r="B203" s="5"/>
      <c r="C203" s="5"/>
      <c r="D203" s="5"/>
      <c r="E203" s="5"/>
      <c r="F203" s="5"/>
      <c r="G203" s="5"/>
      <c r="H203" s="4"/>
      <c r="I203" s="6"/>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row>
    <row r="204" spans="1:82" ht="16.5" customHeight="1" x14ac:dyDescent="0.3">
      <c r="A204" s="5"/>
      <c r="B204" s="5"/>
      <c r="C204" s="5"/>
      <c r="D204" s="5"/>
      <c r="E204" s="5"/>
      <c r="F204" s="5"/>
      <c r="G204" s="5"/>
      <c r="H204" s="4"/>
      <c r="I204" s="6"/>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row>
    <row r="205" spans="1:82" ht="16.5" customHeight="1" x14ac:dyDescent="0.3">
      <c r="A205" s="5"/>
      <c r="B205" s="5"/>
      <c r="C205" s="5"/>
      <c r="D205" s="5"/>
      <c r="E205" s="5"/>
      <c r="F205" s="5"/>
      <c r="G205" s="5"/>
      <c r="H205" s="4"/>
      <c r="I205" s="6"/>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row>
    <row r="206" spans="1:82" ht="16.5" customHeight="1" x14ac:dyDescent="0.3">
      <c r="A206" s="5"/>
      <c r="B206" s="5"/>
      <c r="C206" s="5"/>
      <c r="D206" s="5"/>
      <c r="E206" s="5"/>
      <c r="F206" s="5"/>
      <c r="G206" s="5"/>
      <c r="H206" s="4"/>
      <c r="I206" s="6"/>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row>
    <row r="207" spans="1:82" ht="16.5" customHeight="1" x14ac:dyDescent="0.3">
      <c r="A207" s="5"/>
      <c r="B207" s="5"/>
      <c r="C207" s="5"/>
      <c r="D207" s="5"/>
      <c r="E207" s="5"/>
      <c r="F207" s="5"/>
      <c r="G207" s="5"/>
      <c r="H207" s="4"/>
      <c r="I207" s="6"/>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row>
    <row r="208" spans="1:82" ht="16.5" customHeight="1" x14ac:dyDescent="0.3">
      <c r="A208" s="5"/>
      <c r="B208" s="5"/>
      <c r="C208" s="5"/>
      <c r="D208" s="5"/>
      <c r="E208" s="5"/>
      <c r="F208" s="5"/>
      <c r="G208" s="5"/>
      <c r="H208" s="4"/>
      <c r="I208" s="6"/>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row>
    <row r="209" spans="1:82" ht="16.5" customHeight="1" x14ac:dyDescent="0.3">
      <c r="A209" s="5"/>
      <c r="B209" s="5"/>
      <c r="C209" s="5"/>
      <c r="D209" s="5"/>
      <c r="E209" s="5"/>
      <c r="F209" s="5"/>
      <c r="G209" s="5"/>
      <c r="H209" s="4"/>
      <c r="I209" s="6"/>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row>
    <row r="210" spans="1:82" ht="16.5" customHeight="1" x14ac:dyDescent="0.3">
      <c r="A210" s="5"/>
      <c r="B210" s="5"/>
      <c r="C210" s="5"/>
      <c r="D210" s="5"/>
      <c r="E210" s="5"/>
      <c r="F210" s="5"/>
      <c r="G210" s="5"/>
      <c r="H210" s="4"/>
      <c r="I210" s="6"/>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row>
    <row r="211" spans="1:82" ht="16.5" customHeight="1" x14ac:dyDescent="0.3">
      <c r="A211" s="5"/>
      <c r="B211" s="5"/>
      <c r="C211" s="5"/>
      <c r="D211" s="5"/>
      <c r="E211" s="5"/>
      <c r="F211" s="5"/>
      <c r="G211" s="5"/>
      <c r="H211" s="4"/>
      <c r="I211" s="6"/>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row>
    <row r="212" spans="1:82" ht="16.5" customHeight="1" x14ac:dyDescent="0.3">
      <c r="A212" s="5"/>
      <c r="B212" s="5"/>
      <c r="C212" s="5"/>
      <c r="D212" s="5"/>
      <c r="E212" s="5"/>
      <c r="F212" s="5"/>
      <c r="G212" s="5"/>
      <c r="H212" s="4"/>
      <c r="I212" s="6"/>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row>
    <row r="213" spans="1:82" ht="16.5" customHeight="1" x14ac:dyDescent="0.3">
      <c r="A213" s="5"/>
      <c r="B213" s="5"/>
      <c r="C213" s="5"/>
      <c r="D213" s="5"/>
      <c r="E213" s="5"/>
      <c r="F213" s="5"/>
      <c r="G213" s="5"/>
      <c r="H213" s="4"/>
      <c r="I213" s="6"/>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row>
    <row r="214" spans="1:82" ht="16.5" customHeight="1" x14ac:dyDescent="0.3">
      <c r="A214" s="5"/>
      <c r="B214" s="5"/>
      <c r="C214" s="5"/>
      <c r="D214" s="5"/>
      <c r="E214" s="5"/>
      <c r="F214" s="5"/>
      <c r="G214" s="5"/>
      <c r="H214" s="4"/>
      <c r="I214" s="6"/>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row>
    <row r="215" spans="1:82" ht="16.5" customHeight="1" x14ac:dyDescent="0.3">
      <c r="A215" s="5"/>
      <c r="B215" s="5"/>
      <c r="C215" s="5"/>
      <c r="D215" s="5"/>
      <c r="E215" s="5"/>
      <c r="F215" s="5"/>
      <c r="G215" s="5"/>
      <c r="H215" s="4"/>
      <c r="I215" s="6"/>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row>
    <row r="216" spans="1:82" ht="16.5" customHeight="1" x14ac:dyDescent="0.3">
      <c r="A216" s="5"/>
      <c r="B216" s="5"/>
      <c r="C216" s="5"/>
      <c r="D216" s="5"/>
      <c r="E216" s="5"/>
      <c r="F216" s="5"/>
      <c r="G216" s="5"/>
      <c r="H216" s="4"/>
      <c r="I216" s="6"/>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row>
    <row r="217" spans="1:82" ht="16.5" customHeight="1" x14ac:dyDescent="0.3">
      <c r="A217" s="5"/>
      <c r="B217" s="5"/>
      <c r="C217" s="5"/>
      <c r="D217" s="5"/>
      <c r="E217" s="5"/>
      <c r="F217" s="5"/>
      <c r="G217" s="5"/>
      <c r="H217" s="4"/>
      <c r="I217" s="6"/>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row>
    <row r="218" spans="1:82" ht="16.5" customHeight="1" x14ac:dyDescent="0.3">
      <c r="A218" s="5"/>
      <c r="B218" s="5"/>
      <c r="C218" s="5"/>
      <c r="D218" s="5"/>
      <c r="E218" s="5"/>
      <c r="F218" s="5"/>
      <c r="G218" s="5"/>
      <c r="H218" s="4"/>
      <c r="I218" s="6"/>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row>
    <row r="219" spans="1:82" ht="16.5" customHeight="1" x14ac:dyDescent="0.3">
      <c r="A219" s="5"/>
      <c r="B219" s="5"/>
      <c r="C219" s="5"/>
      <c r="D219" s="5"/>
      <c r="E219" s="5"/>
      <c r="F219" s="5"/>
      <c r="G219" s="5"/>
      <c r="H219" s="4"/>
      <c r="I219" s="6"/>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row>
    <row r="220" spans="1:82" ht="16.5" customHeight="1" x14ac:dyDescent="0.3">
      <c r="A220" s="5"/>
      <c r="B220" s="5"/>
      <c r="C220" s="5"/>
      <c r="D220" s="5"/>
      <c r="E220" s="5"/>
      <c r="F220" s="5"/>
      <c r="G220" s="5"/>
      <c r="H220" s="4"/>
      <c r="I220" s="6"/>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row>
    <row r="221" spans="1:82" ht="16.5" customHeight="1" x14ac:dyDescent="0.3">
      <c r="A221" s="5"/>
      <c r="B221" s="5"/>
      <c r="C221" s="5"/>
      <c r="D221" s="5"/>
      <c r="E221" s="5"/>
      <c r="F221" s="5"/>
      <c r="G221" s="5"/>
      <c r="H221" s="4"/>
      <c r="I221" s="6"/>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row>
    <row r="222" spans="1:82" ht="16.5" customHeight="1" x14ac:dyDescent="0.3">
      <c r="A222" s="5"/>
      <c r="B222" s="5"/>
      <c r="C222" s="5"/>
      <c r="D222" s="5"/>
      <c r="E222" s="5"/>
      <c r="F222" s="5"/>
      <c r="G222" s="5"/>
      <c r="H222" s="4"/>
      <c r="I222" s="6"/>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row>
    <row r="223" spans="1:82" ht="16.5" customHeight="1" x14ac:dyDescent="0.3">
      <c r="A223" s="5"/>
      <c r="B223" s="5"/>
      <c r="C223" s="5"/>
      <c r="D223" s="5"/>
      <c r="E223" s="5"/>
      <c r="F223" s="5"/>
      <c r="G223" s="5"/>
      <c r="H223" s="4"/>
      <c r="I223" s="6"/>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row>
    <row r="224" spans="1:82" ht="16.5" customHeight="1" x14ac:dyDescent="0.3">
      <c r="A224" s="5"/>
      <c r="B224" s="5"/>
      <c r="C224" s="5"/>
      <c r="D224" s="5"/>
      <c r="E224" s="5"/>
      <c r="F224" s="5"/>
      <c r="G224" s="5"/>
      <c r="H224" s="4"/>
      <c r="I224" s="6"/>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row>
    <row r="225" spans="1:82" ht="16.5" customHeight="1" x14ac:dyDescent="0.3">
      <c r="A225" s="5"/>
      <c r="B225" s="5"/>
      <c r="C225" s="5"/>
      <c r="D225" s="5"/>
      <c r="E225" s="5"/>
      <c r="F225" s="5"/>
      <c r="G225" s="5"/>
      <c r="H225" s="4"/>
      <c r="I225" s="6"/>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row>
    <row r="226" spans="1:82" ht="16.5" customHeight="1" x14ac:dyDescent="0.3">
      <c r="A226" s="5"/>
      <c r="B226" s="5"/>
      <c r="C226" s="5"/>
      <c r="D226" s="5"/>
      <c r="E226" s="5"/>
      <c r="F226" s="5"/>
      <c r="G226" s="5"/>
      <c r="H226" s="4"/>
      <c r="I226" s="6"/>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row>
    <row r="227" spans="1:82" ht="16.5" customHeight="1" x14ac:dyDescent="0.3">
      <c r="A227" s="5"/>
      <c r="B227" s="5"/>
      <c r="C227" s="5"/>
      <c r="D227" s="5"/>
      <c r="E227" s="5"/>
      <c r="F227" s="5"/>
      <c r="G227" s="5"/>
      <c r="H227" s="4"/>
      <c r="I227" s="6"/>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row>
    <row r="228" spans="1:82" ht="16.5" customHeight="1" x14ac:dyDescent="0.3">
      <c r="A228" s="5"/>
      <c r="B228" s="5"/>
      <c r="C228" s="5"/>
      <c r="D228" s="5"/>
      <c r="E228" s="5"/>
      <c r="F228" s="5"/>
      <c r="G228" s="5"/>
      <c r="H228" s="4"/>
      <c r="I228" s="6"/>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row>
    <row r="229" spans="1:82" ht="16.5" customHeight="1" x14ac:dyDescent="0.3">
      <c r="A229" s="5"/>
      <c r="B229" s="5"/>
      <c r="C229" s="5"/>
      <c r="D229" s="5"/>
      <c r="E229" s="5"/>
      <c r="F229" s="5"/>
      <c r="G229" s="5"/>
      <c r="H229" s="4"/>
      <c r="I229" s="6"/>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row>
    <row r="230" spans="1:82" ht="16.5" customHeight="1" x14ac:dyDescent="0.3">
      <c r="A230" s="5"/>
      <c r="B230" s="5"/>
      <c r="C230" s="5"/>
      <c r="D230" s="5"/>
      <c r="E230" s="5"/>
      <c r="F230" s="5"/>
      <c r="G230" s="5"/>
      <c r="H230" s="4"/>
      <c r="I230" s="6"/>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row>
    <row r="231" spans="1:82" ht="16.5" customHeight="1" x14ac:dyDescent="0.3">
      <c r="A231" s="5"/>
      <c r="B231" s="5"/>
      <c r="C231" s="5"/>
      <c r="D231" s="5"/>
      <c r="E231" s="5"/>
      <c r="F231" s="5"/>
      <c r="G231" s="5"/>
      <c r="H231" s="4"/>
      <c r="I231" s="6"/>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row>
    <row r="232" spans="1:82" ht="16.5" customHeight="1" x14ac:dyDescent="0.3">
      <c r="A232" s="5"/>
      <c r="B232" s="5"/>
      <c r="C232" s="5"/>
      <c r="D232" s="5"/>
      <c r="E232" s="5"/>
      <c r="F232" s="5"/>
      <c r="G232" s="5"/>
      <c r="H232" s="4"/>
      <c r="I232" s="6"/>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row>
    <row r="233" spans="1:82" ht="16.5" customHeight="1" x14ac:dyDescent="0.3">
      <c r="A233" s="5"/>
      <c r="B233" s="5"/>
      <c r="C233" s="5"/>
      <c r="D233" s="5"/>
      <c r="E233" s="5"/>
      <c r="F233" s="5"/>
      <c r="G233" s="5"/>
      <c r="H233" s="4"/>
      <c r="I233" s="6"/>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row>
    <row r="234" spans="1:82" ht="16.5" customHeight="1" x14ac:dyDescent="0.3">
      <c r="A234" s="5"/>
      <c r="B234" s="5"/>
      <c r="C234" s="5"/>
      <c r="D234" s="5"/>
      <c r="E234" s="5"/>
      <c r="F234" s="5"/>
      <c r="G234" s="5"/>
      <c r="H234" s="4"/>
      <c r="I234" s="6"/>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row>
    <row r="235" spans="1:82" ht="16.5" customHeight="1" x14ac:dyDescent="0.3">
      <c r="A235" s="5"/>
      <c r="B235" s="5"/>
      <c r="C235" s="5"/>
      <c r="D235" s="5"/>
      <c r="E235" s="5"/>
      <c r="F235" s="5"/>
      <c r="G235" s="5"/>
      <c r="H235" s="4"/>
      <c r="I235" s="6"/>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row>
    <row r="236" spans="1:82" ht="16.5" customHeight="1" x14ac:dyDescent="0.3">
      <c r="A236" s="5"/>
      <c r="B236" s="5"/>
      <c r="C236" s="5"/>
      <c r="D236" s="5"/>
      <c r="E236" s="5"/>
      <c r="F236" s="5"/>
      <c r="G236" s="5"/>
      <c r="H236" s="4"/>
      <c r="I236" s="6"/>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row>
    <row r="237" spans="1:82" ht="16.5" customHeight="1" x14ac:dyDescent="0.3">
      <c r="A237" s="5"/>
      <c r="B237" s="5"/>
      <c r="C237" s="5"/>
      <c r="D237" s="5"/>
      <c r="E237" s="5"/>
      <c r="F237" s="5"/>
      <c r="G237" s="5"/>
      <c r="H237" s="4"/>
      <c r="I237" s="6"/>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row>
    <row r="238" spans="1:82" ht="16.5" customHeight="1" x14ac:dyDescent="0.3">
      <c r="A238" s="5"/>
      <c r="B238" s="5"/>
      <c r="C238" s="5"/>
      <c r="D238" s="5"/>
      <c r="E238" s="5"/>
      <c r="F238" s="5"/>
      <c r="G238" s="5"/>
      <c r="H238" s="4"/>
      <c r="I238" s="6"/>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row>
    <row r="239" spans="1:82" ht="16.5" customHeight="1" x14ac:dyDescent="0.3">
      <c r="A239" s="5"/>
      <c r="B239" s="5"/>
      <c r="C239" s="5"/>
      <c r="D239" s="5"/>
      <c r="E239" s="5"/>
      <c r="F239" s="5"/>
      <c r="G239" s="5"/>
      <c r="H239" s="4"/>
      <c r="I239" s="6"/>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row>
    <row r="240" spans="1:82" ht="16.5" customHeight="1" x14ac:dyDescent="0.3">
      <c r="A240" s="5"/>
      <c r="B240" s="5"/>
      <c r="C240" s="5"/>
      <c r="D240" s="5"/>
      <c r="E240" s="5"/>
      <c r="F240" s="5"/>
      <c r="G240" s="5"/>
      <c r="H240" s="4"/>
      <c r="I240" s="6"/>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row>
    <row r="241" spans="1:82" ht="16.5" customHeight="1" x14ac:dyDescent="0.3">
      <c r="A241" s="5"/>
      <c r="B241" s="5"/>
      <c r="C241" s="5"/>
      <c r="D241" s="5"/>
      <c r="E241" s="5"/>
      <c r="F241" s="5"/>
      <c r="G241" s="5"/>
      <c r="H241" s="4"/>
      <c r="I241" s="6"/>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row>
    <row r="242" spans="1:82" ht="16.5" customHeight="1" x14ac:dyDescent="0.3">
      <c r="A242" s="5"/>
      <c r="B242" s="5"/>
      <c r="C242" s="5"/>
      <c r="D242" s="5"/>
      <c r="E242" s="5"/>
      <c r="F242" s="5"/>
      <c r="G242" s="5"/>
      <c r="H242" s="4"/>
      <c r="I242" s="6"/>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row>
    <row r="243" spans="1:82" ht="16.5" customHeight="1" x14ac:dyDescent="0.3">
      <c r="A243" s="5"/>
      <c r="B243" s="5"/>
      <c r="C243" s="5"/>
      <c r="D243" s="5"/>
      <c r="E243" s="5"/>
      <c r="F243" s="5"/>
      <c r="G243" s="5"/>
      <c r="H243" s="4"/>
      <c r="I243" s="6"/>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row>
    <row r="244" spans="1:82" ht="16.5" customHeight="1" x14ac:dyDescent="0.3">
      <c r="A244" s="5"/>
      <c r="B244" s="5"/>
      <c r="C244" s="5"/>
      <c r="D244" s="5"/>
      <c r="E244" s="5"/>
      <c r="F244" s="5"/>
      <c r="G244" s="5"/>
      <c r="H244" s="4"/>
      <c r="I244" s="6"/>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row>
    <row r="245" spans="1:82" ht="16.5" customHeight="1" x14ac:dyDescent="0.3">
      <c r="A245" s="5"/>
      <c r="B245" s="5"/>
      <c r="C245" s="5"/>
      <c r="D245" s="5"/>
      <c r="E245" s="5"/>
      <c r="F245" s="5"/>
      <c r="G245" s="5"/>
      <c r="H245" s="4"/>
      <c r="I245" s="6"/>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row>
    <row r="246" spans="1:82" ht="16.5" customHeight="1" x14ac:dyDescent="0.3">
      <c r="A246" s="5"/>
      <c r="B246" s="5"/>
      <c r="C246" s="5"/>
      <c r="D246" s="5"/>
      <c r="E246" s="5"/>
      <c r="F246" s="5"/>
      <c r="G246" s="5"/>
      <c r="H246" s="4"/>
      <c r="I246" s="6"/>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row>
    <row r="247" spans="1:82" ht="16.5" customHeight="1" x14ac:dyDescent="0.3">
      <c r="A247" s="5"/>
      <c r="B247" s="5"/>
      <c r="C247" s="5"/>
      <c r="D247" s="5"/>
      <c r="E247" s="5"/>
      <c r="F247" s="5"/>
      <c r="G247" s="5"/>
      <c r="H247" s="4"/>
      <c r="I247" s="6"/>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row>
    <row r="248" spans="1:82" ht="16.5" customHeight="1" x14ac:dyDescent="0.3">
      <c r="A248" s="5"/>
      <c r="B248" s="5"/>
      <c r="C248" s="5"/>
      <c r="D248" s="5"/>
      <c r="E248" s="5"/>
      <c r="F248" s="5"/>
      <c r="G248" s="5"/>
      <c r="H248" s="4"/>
      <c r="I248" s="6"/>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row>
    <row r="249" spans="1:82" ht="16.5" customHeight="1" x14ac:dyDescent="0.3">
      <c r="A249" s="5"/>
      <c r="B249" s="5"/>
      <c r="C249" s="5"/>
      <c r="D249" s="5"/>
      <c r="E249" s="5"/>
      <c r="F249" s="5"/>
      <c r="G249" s="5"/>
      <c r="H249" s="4"/>
      <c r="I249" s="6"/>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row>
    <row r="250" spans="1:82" ht="16.5" customHeight="1" x14ac:dyDescent="0.3">
      <c r="A250" s="5"/>
      <c r="B250" s="5"/>
      <c r="C250" s="5"/>
      <c r="D250" s="5"/>
      <c r="E250" s="5"/>
      <c r="F250" s="5"/>
      <c r="G250" s="5"/>
      <c r="H250" s="4"/>
      <c r="I250" s="6"/>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row>
    <row r="251" spans="1:82" ht="16.5" customHeight="1" x14ac:dyDescent="0.3">
      <c r="A251" s="5"/>
      <c r="B251" s="5"/>
      <c r="C251" s="5"/>
      <c r="D251" s="5"/>
      <c r="E251" s="5"/>
      <c r="F251" s="5"/>
      <c r="G251" s="5"/>
      <c r="H251" s="4"/>
      <c r="I251" s="6"/>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row>
    <row r="252" spans="1:82" ht="16.5" customHeight="1" x14ac:dyDescent="0.3">
      <c r="A252" s="5"/>
      <c r="B252" s="5"/>
      <c r="C252" s="5"/>
      <c r="D252" s="5"/>
      <c r="E252" s="5"/>
      <c r="F252" s="5"/>
      <c r="G252" s="5"/>
      <c r="H252" s="4"/>
      <c r="I252" s="6"/>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row>
    <row r="253" spans="1:82" ht="16.5" customHeight="1" x14ac:dyDescent="0.3">
      <c r="A253" s="5"/>
      <c r="B253" s="5"/>
      <c r="C253" s="5"/>
      <c r="D253" s="5"/>
      <c r="E253" s="5"/>
      <c r="F253" s="5"/>
      <c r="G253" s="5"/>
      <c r="H253" s="4"/>
      <c r="I253" s="6"/>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row>
    <row r="254" spans="1:82" ht="16.5" customHeight="1" x14ac:dyDescent="0.3">
      <c r="A254" s="5"/>
      <c r="B254" s="5"/>
      <c r="C254" s="5"/>
      <c r="D254" s="5"/>
      <c r="E254" s="5"/>
      <c r="F254" s="5"/>
      <c r="G254" s="5"/>
      <c r="H254" s="4"/>
      <c r="I254" s="6"/>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row>
    <row r="255" spans="1:82" ht="16.5" customHeight="1" x14ac:dyDescent="0.3">
      <c r="A255" s="5"/>
      <c r="B255" s="5"/>
      <c r="C255" s="5"/>
      <c r="D255" s="5"/>
      <c r="E255" s="5"/>
      <c r="F255" s="5"/>
      <c r="G255" s="5"/>
      <c r="H255" s="4"/>
      <c r="I255" s="6"/>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row>
    <row r="256" spans="1:82" ht="16.5" customHeight="1" x14ac:dyDescent="0.3">
      <c r="A256" s="5"/>
      <c r="B256" s="5"/>
      <c r="C256" s="5"/>
      <c r="D256" s="5"/>
      <c r="E256" s="5"/>
      <c r="F256" s="5"/>
      <c r="G256" s="5"/>
      <c r="H256" s="4"/>
      <c r="I256" s="6"/>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row>
    <row r="257" spans="1:82" ht="16.5" customHeight="1" x14ac:dyDescent="0.3">
      <c r="A257" s="5"/>
      <c r="B257" s="5"/>
      <c r="C257" s="5"/>
      <c r="D257" s="5"/>
      <c r="E257" s="5"/>
      <c r="F257" s="5"/>
      <c r="G257" s="5"/>
      <c r="H257" s="4"/>
      <c r="I257" s="6"/>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row>
    <row r="258" spans="1:82" ht="16.5" customHeight="1" x14ac:dyDescent="0.3">
      <c r="A258" s="5"/>
      <c r="B258" s="5"/>
      <c r="C258" s="5"/>
      <c r="D258" s="5"/>
      <c r="E258" s="5"/>
      <c r="F258" s="5"/>
      <c r="G258" s="5"/>
      <c r="H258" s="4"/>
      <c r="I258" s="6"/>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row>
    <row r="259" spans="1:82" ht="16.5" customHeight="1" x14ac:dyDescent="0.3">
      <c r="A259" s="5"/>
      <c r="B259" s="5"/>
      <c r="C259" s="5"/>
      <c r="D259" s="5"/>
      <c r="E259" s="5"/>
      <c r="F259" s="5"/>
      <c r="G259" s="5"/>
      <c r="H259" s="4"/>
      <c r="I259" s="6"/>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row>
    <row r="260" spans="1:82" ht="16.5" customHeight="1" x14ac:dyDescent="0.3">
      <c r="A260" s="5"/>
      <c r="B260" s="5"/>
      <c r="C260" s="5"/>
      <c r="D260" s="5"/>
      <c r="E260" s="5"/>
      <c r="F260" s="5"/>
      <c r="G260" s="5"/>
      <c r="H260" s="4"/>
      <c r="I260" s="6"/>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row>
    <row r="261" spans="1:82" ht="16.5" customHeight="1" x14ac:dyDescent="0.3">
      <c r="A261" s="5"/>
      <c r="B261" s="5"/>
      <c r="C261" s="5"/>
      <c r="D261" s="5"/>
      <c r="E261" s="5"/>
      <c r="F261" s="5"/>
      <c r="G261" s="5"/>
      <c r="H261" s="4"/>
      <c r="I261" s="6"/>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row>
    <row r="262" spans="1:82" ht="16.5" customHeight="1" x14ac:dyDescent="0.3">
      <c r="A262" s="5"/>
      <c r="B262" s="5"/>
      <c r="C262" s="5"/>
      <c r="D262" s="5"/>
      <c r="E262" s="5"/>
      <c r="F262" s="5"/>
      <c r="G262" s="5"/>
      <c r="H262" s="4"/>
      <c r="I262" s="6"/>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row>
    <row r="263" spans="1:82" ht="16.5" customHeight="1" x14ac:dyDescent="0.3">
      <c r="A263" s="5"/>
      <c r="B263" s="5"/>
      <c r="C263" s="5"/>
      <c r="D263" s="5"/>
      <c r="E263" s="5"/>
      <c r="F263" s="5"/>
      <c r="G263" s="5"/>
      <c r="H263" s="4"/>
      <c r="I263" s="6"/>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row>
    <row r="264" spans="1:82" ht="16.5" customHeight="1" x14ac:dyDescent="0.3">
      <c r="A264" s="5"/>
      <c r="B264" s="5"/>
      <c r="C264" s="5"/>
      <c r="D264" s="5"/>
      <c r="E264" s="5"/>
      <c r="F264" s="5"/>
      <c r="G264" s="5"/>
      <c r="H264" s="4"/>
      <c r="I264" s="6"/>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row>
    <row r="265" spans="1:82" ht="16.5" customHeight="1" x14ac:dyDescent="0.3">
      <c r="A265" s="5"/>
      <c r="B265" s="5"/>
      <c r="C265" s="5"/>
      <c r="D265" s="5"/>
      <c r="E265" s="5"/>
      <c r="F265" s="5"/>
      <c r="G265" s="5"/>
      <c r="H265" s="4"/>
      <c r="I265" s="6"/>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row>
    <row r="266" spans="1:82" ht="16.5" customHeight="1" x14ac:dyDescent="0.3">
      <c r="A266" s="5"/>
      <c r="B266" s="5"/>
      <c r="C266" s="5"/>
      <c r="D266" s="5"/>
      <c r="E266" s="5"/>
      <c r="F266" s="5"/>
      <c r="G266" s="5"/>
      <c r="H266" s="4"/>
      <c r="I266" s="6"/>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row>
    <row r="267" spans="1:82" ht="16.5" customHeight="1" x14ac:dyDescent="0.3">
      <c r="A267" s="5"/>
      <c r="B267" s="5"/>
      <c r="C267" s="5"/>
      <c r="D267" s="5"/>
      <c r="E267" s="5"/>
      <c r="F267" s="5"/>
      <c r="G267" s="5"/>
      <c r="H267" s="4"/>
      <c r="I267" s="6"/>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row>
    <row r="268" spans="1:82" ht="16.5" customHeight="1" x14ac:dyDescent="0.3">
      <c r="A268" s="5"/>
      <c r="B268" s="5"/>
      <c r="C268" s="5"/>
      <c r="D268" s="5"/>
      <c r="E268" s="5"/>
      <c r="F268" s="5"/>
      <c r="G268" s="5"/>
      <c r="H268" s="4"/>
      <c r="I268" s="6"/>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row>
    <row r="269" spans="1:82" ht="16.5" customHeight="1" x14ac:dyDescent="0.3">
      <c r="A269" s="5"/>
      <c r="B269" s="5"/>
      <c r="C269" s="5"/>
      <c r="D269" s="5"/>
      <c r="E269" s="5"/>
      <c r="F269" s="5"/>
      <c r="G269" s="5"/>
      <c r="H269" s="4"/>
      <c r="I269" s="6"/>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row>
    <row r="270" spans="1:82" ht="16.5" customHeight="1" x14ac:dyDescent="0.3">
      <c r="A270" s="5"/>
      <c r="B270" s="5"/>
      <c r="C270" s="5"/>
      <c r="D270" s="5"/>
      <c r="E270" s="5"/>
      <c r="F270" s="5"/>
      <c r="G270" s="5"/>
      <c r="H270" s="4"/>
      <c r="I270" s="6"/>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row>
    <row r="271" spans="1:82" ht="16.5" customHeight="1" x14ac:dyDescent="0.3">
      <c r="A271" s="5"/>
      <c r="B271" s="5"/>
      <c r="C271" s="5"/>
      <c r="D271" s="5"/>
      <c r="E271" s="5"/>
      <c r="F271" s="5"/>
      <c r="G271" s="5"/>
      <c r="H271" s="4"/>
      <c r="I271" s="6"/>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row>
    <row r="272" spans="1:82" ht="16.5" customHeight="1" x14ac:dyDescent="0.3">
      <c r="A272" s="5"/>
      <c r="B272" s="5"/>
      <c r="C272" s="5"/>
      <c r="D272" s="5"/>
      <c r="E272" s="5"/>
      <c r="F272" s="5"/>
      <c r="G272" s="5"/>
      <c r="H272" s="4"/>
      <c r="I272" s="6"/>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row>
    <row r="273" spans="1:82" ht="16.5" customHeight="1" x14ac:dyDescent="0.3">
      <c r="A273" s="5"/>
      <c r="B273" s="5"/>
      <c r="C273" s="5"/>
      <c r="D273" s="5"/>
      <c r="E273" s="5"/>
      <c r="F273" s="5"/>
      <c r="G273" s="5"/>
      <c r="H273" s="4"/>
      <c r="I273" s="6"/>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row>
    <row r="274" spans="1:82" ht="16.5" customHeight="1" x14ac:dyDescent="0.3">
      <c r="A274" s="5"/>
      <c r="B274" s="5"/>
      <c r="C274" s="5"/>
      <c r="D274" s="5"/>
      <c r="E274" s="5"/>
      <c r="F274" s="5"/>
      <c r="G274" s="5"/>
      <c r="H274" s="4"/>
      <c r="I274" s="6"/>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row>
    <row r="275" spans="1:82" ht="16.5" customHeight="1" x14ac:dyDescent="0.3">
      <c r="A275" s="5"/>
      <c r="B275" s="5"/>
      <c r="C275" s="5"/>
      <c r="D275" s="5"/>
      <c r="E275" s="5"/>
      <c r="F275" s="5"/>
      <c r="G275" s="5"/>
      <c r="H275" s="4"/>
      <c r="I275" s="6"/>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row>
    <row r="276" spans="1:82" ht="16.5" customHeight="1" x14ac:dyDescent="0.3">
      <c r="A276" s="5"/>
      <c r="B276" s="5"/>
      <c r="C276" s="5"/>
      <c r="D276" s="5"/>
      <c r="E276" s="5"/>
      <c r="F276" s="5"/>
      <c r="G276" s="5"/>
      <c r="H276" s="4"/>
      <c r="I276" s="6"/>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row>
    <row r="277" spans="1:82" ht="16.5" customHeight="1" x14ac:dyDescent="0.3">
      <c r="A277" s="5"/>
      <c r="B277" s="5"/>
      <c r="C277" s="5"/>
      <c r="D277" s="5"/>
      <c r="E277" s="5"/>
      <c r="F277" s="5"/>
      <c r="G277" s="5"/>
      <c r="H277" s="4"/>
      <c r="I277" s="6"/>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row>
    <row r="278" spans="1:82" ht="16.5" customHeight="1" x14ac:dyDescent="0.3">
      <c r="A278" s="5"/>
      <c r="B278" s="5"/>
      <c r="C278" s="5"/>
      <c r="D278" s="5"/>
      <c r="E278" s="5"/>
      <c r="F278" s="5"/>
      <c r="G278" s="5"/>
      <c r="H278" s="4"/>
      <c r="I278" s="6"/>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row>
    <row r="279" spans="1:82" ht="16.5" customHeight="1" x14ac:dyDescent="0.3">
      <c r="A279" s="5"/>
      <c r="B279" s="5"/>
      <c r="C279" s="5"/>
      <c r="D279" s="5"/>
      <c r="E279" s="5"/>
      <c r="F279" s="5"/>
      <c r="G279" s="5"/>
      <c r="H279" s="4"/>
      <c r="I279" s="6"/>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row>
    <row r="280" spans="1:82" ht="16.5" customHeight="1" x14ac:dyDescent="0.3">
      <c r="A280" s="5"/>
      <c r="B280" s="5"/>
      <c r="C280" s="5"/>
      <c r="D280" s="5"/>
      <c r="E280" s="5"/>
      <c r="F280" s="5"/>
      <c r="G280" s="5"/>
      <c r="H280" s="4"/>
      <c r="I280" s="6"/>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row>
    <row r="281" spans="1:82" ht="16.5" customHeight="1" x14ac:dyDescent="0.3">
      <c r="A281" s="5"/>
      <c r="B281" s="5"/>
      <c r="C281" s="5"/>
      <c r="D281" s="5"/>
      <c r="E281" s="5"/>
      <c r="F281" s="5"/>
      <c r="G281" s="5"/>
      <c r="H281" s="4"/>
      <c r="I281" s="6"/>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row>
    <row r="282" spans="1:82" ht="16.5" customHeight="1" x14ac:dyDescent="0.3">
      <c r="A282" s="5"/>
      <c r="B282" s="5"/>
      <c r="C282" s="5"/>
      <c r="D282" s="5"/>
      <c r="E282" s="5"/>
      <c r="F282" s="5"/>
      <c r="G282" s="5"/>
      <c r="H282" s="4"/>
      <c r="I282" s="6"/>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row>
    <row r="283" spans="1:82" ht="16.5" customHeight="1" x14ac:dyDescent="0.3">
      <c r="A283" s="5"/>
      <c r="B283" s="5"/>
      <c r="C283" s="5"/>
      <c r="D283" s="5"/>
      <c r="E283" s="5"/>
      <c r="F283" s="5"/>
      <c r="G283" s="5"/>
      <c r="H283" s="4"/>
      <c r="I283" s="6"/>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row>
    <row r="284" spans="1:82" ht="16.5" customHeight="1" x14ac:dyDescent="0.3">
      <c r="A284" s="5"/>
      <c r="B284" s="5"/>
      <c r="C284" s="5"/>
      <c r="D284" s="5"/>
      <c r="E284" s="5"/>
      <c r="F284" s="5"/>
      <c r="G284" s="5"/>
      <c r="H284" s="4"/>
      <c r="I284" s="6"/>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row>
    <row r="285" spans="1:82" ht="16.5" customHeight="1" x14ac:dyDescent="0.3">
      <c r="A285" s="5"/>
      <c r="B285" s="5"/>
      <c r="C285" s="5"/>
      <c r="D285" s="5"/>
      <c r="E285" s="5"/>
      <c r="F285" s="5"/>
      <c r="G285" s="5"/>
      <c r="H285" s="4"/>
      <c r="I285" s="6"/>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row>
    <row r="286" spans="1:82" ht="16.5" customHeight="1" x14ac:dyDescent="0.3">
      <c r="A286" s="5"/>
      <c r="B286" s="5"/>
      <c r="C286" s="5"/>
      <c r="D286" s="5"/>
      <c r="E286" s="5"/>
      <c r="F286" s="5"/>
      <c r="G286" s="5"/>
      <c r="H286" s="4"/>
      <c r="I286" s="6"/>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row>
    <row r="287" spans="1:82" ht="16.5" customHeight="1" x14ac:dyDescent="0.3">
      <c r="A287" s="5"/>
      <c r="B287" s="5"/>
      <c r="C287" s="5"/>
      <c r="D287" s="5"/>
      <c r="E287" s="5"/>
      <c r="F287" s="5"/>
      <c r="G287" s="5"/>
      <c r="H287" s="4"/>
      <c r="I287" s="6"/>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row>
    <row r="288" spans="1:82" ht="16.5" customHeight="1" x14ac:dyDescent="0.3">
      <c r="A288" s="5"/>
      <c r="B288" s="5"/>
      <c r="C288" s="5"/>
      <c r="D288" s="5"/>
      <c r="E288" s="5"/>
      <c r="F288" s="5"/>
      <c r="G288" s="5"/>
      <c r="H288" s="4"/>
      <c r="I288" s="6"/>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row>
    <row r="289" spans="1:82" ht="16.5" customHeight="1" x14ac:dyDescent="0.3">
      <c r="A289" s="5"/>
      <c r="B289" s="5"/>
      <c r="C289" s="5"/>
      <c r="D289" s="5"/>
      <c r="E289" s="5"/>
      <c r="F289" s="5"/>
      <c r="G289" s="5"/>
      <c r="H289" s="4"/>
      <c r="I289" s="6"/>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row>
    <row r="290" spans="1:82" ht="16.5" customHeight="1" x14ac:dyDescent="0.3">
      <c r="A290" s="5"/>
      <c r="B290" s="5"/>
      <c r="C290" s="5"/>
      <c r="D290" s="5"/>
      <c r="E290" s="5"/>
      <c r="F290" s="5"/>
      <c r="G290" s="5"/>
      <c r="H290" s="4"/>
      <c r="I290" s="6"/>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row>
    <row r="291" spans="1:82" ht="16.5" customHeight="1" x14ac:dyDescent="0.3">
      <c r="A291" s="5"/>
      <c r="B291" s="5"/>
      <c r="C291" s="5"/>
      <c r="D291" s="5"/>
      <c r="E291" s="5"/>
      <c r="F291" s="5"/>
      <c r="G291" s="5"/>
      <c r="H291" s="4"/>
      <c r="I291" s="6"/>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row>
    <row r="292" spans="1:82" ht="16.5" customHeight="1" x14ac:dyDescent="0.3">
      <c r="A292" s="5"/>
      <c r="B292" s="5"/>
      <c r="C292" s="5"/>
      <c r="D292" s="5"/>
      <c r="E292" s="5"/>
      <c r="F292" s="5"/>
      <c r="G292" s="5"/>
      <c r="H292" s="4"/>
      <c r="I292" s="6"/>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row>
    <row r="293" spans="1:82" ht="16.5" customHeight="1" x14ac:dyDescent="0.3">
      <c r="A293" s="5"/>
      <c r="B293" s="5"/>
      <c r="C293" s="5"/>
      <c r="D293" s="5"/>
      <c r="E293" s="5"/>
      <c r="F293" s="5"/>
      <c r="G293" s="5"/>
      <c r="H293" s="4"/>
      <c r="I293" s="6"/>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row>
    <row r="294" spans="1:82" ht="16.5" customHeight="1" x14ac:dyDescent="0.3">
      <c r="A294" s="5"/>
      <c r="B294" s="5"/>
      <c r="C294" s="5"/>
      <c r="D294" s="5"/>
      <c r="E294" s="5"/>
      <c r="F294" s="5"/>
      <c r="G294" s="5"/>
      <c r="H294" s="4"/>
      <c r="I294" s="6"/>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row>
    <row r="295" spans="1:82" ht="16.5" customHeight="1" x14ac:dyDescent="0.3">
      <c r="A295" s="5"/>
      <c r="B295" s="5"/>
      <c r="C295" s="5"/>
      <c r="D295" s="5"/>
      <c r="E295" s="5"/>
      <c r="F295" s="5"/>
      <c r="G295" s="5"/>
      <c r="H295" s="4"/>
      <c r="I295" s="6"/>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row>
    <row r="296" spans="1:82" ht="16.5" customHeight="1" x14ac:dyDescent="0.3">
      <c r="A296" s="5"/>
      <c r="B296" s="5"/>
      <c r="C296" s="5"/>
      <c r="D296" s="5"/>
      <c r="E296" s="5"/>
      <c r="F296" s="5"/>
      <c r="G296" s="5"/>
      <c r="H296" s="4"/>
      <c r="I296" s="6"/>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row>
    <row r="297" spans="1:82" ht="16.5" customHeight="1" x14ac:dyDescent="0.3">
      <c r="A297" s="5"/>
      <c r="B297" s="5"/>
      <c r="C297" s="5"/>
      <c r="D297" s="5"/>
      <c r="E297" s="5"/>
      <c r="F297" s="5"/>
      <c r="G297" s="5"/>
      <c r="H297" s="4"/>
      <c r="I297" s="6"/>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row>
    <row r="298" spans="1:82" ht="16.5" customHeight="1" x14ac:dyDescent="0.3">
      <c r="A298" s="5"/>
      <c r="B298" s="5"/>
      <c r="C298" s="5"/>
      <c r="D298" s="5"/>
      <c r="E298" s="5"/>
      <c r="F298" s="5"/>
      <c r="G298" s="5"/>
      <c r="H298" s="4"/>
      <c r="I298" s="6"/>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row>
    <row r="299" spans="1:82" ht="16.5" customHeight="1" x14ac:dyDescent="0.3">
      <c r="A299" s="5"/>
      <c r="B299" s="5"/>
      <c r="C299" s="5"/>
      <c r="D299" s="5"/>
      <c r="E299" s="5"/>
      <c r="F299" s="5"/>
      <c r="G299" s="5"/>
      <c r="H299" s="4"/>
      <c r="I299" s="6"/>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row>
    <row r="300" spans="1:82" ht="16.5" customHeight="1" x14ac:dyDescent="0.3">
      <c r="A300" s="5"/>
      <c r="B300" s="5"/>
      <c r="C300" s="5"/>
      <c r="D300" s="5"/>
      <c r="E300" s="5"/>
      <c r="F300" s="5"/>
      <c r="G300" s="5"/>
      <c r="H300" s="4"/>
      <c r="I300" s="6"/>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row>
    <row r="301" spans="1:82" ht="16.5" customHeight="1" x14ac:dyDescent="0.3">
      <c r="A301" s="5"/>
      <c r="B301" s="5"/>
      <c r="C301" s="5"/>
      <c r="D301" s="5"/>
      <c r="E301" s="5"/>
      <c r="F301" s="5"/>
      <c r="G301" s="5"/>
      <c r="H301" s="4"/>
      <c r="I301" s="6"/>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row>
    <row r="302" spans="1:82" ht="16.5" customHeight="1" x14ac:dyDescent="0.3">
      <c r="A302" s="5"/>
      <c r="B302" s="5"/>
      <c r="C302" s="5"/>
      <c r="D302" s="5"/>
      <c r="E302" s="5"/>
      <c r="F302" s="5"/>
      <c r="G302" s="5"/>
      <c r="H302" s="4"/>
      <c r="I302" s="6"/>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row>
    <row r="303" spans="1:82" ht="16.5" customHeight="1" x14ac:dyDescent="0.3">
      <c r="A303" s="5"/>
      <c r="B303" s="5"/>
      <c r="C303" s="5"/>
      <c r="D303" s="5"/>
      <c r="E303" s="5"/>
      <c r="F303" s="5"/>
      <c r="G303" s="5"/>
      <c r="H303" s="4"/>
      <c r="I303" s="6"/>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row>
    <row r="304" spans="1:82" ht="16.5" customHeight="1" x14ac:dyDescent="0.3">
      <c r="A304" s="5"/>
      <c r="B304" s="5"/>
      <c r="C304" s="5"/>
      <c r="D304" s="5"/>
      <c r="E304" s="5"/>
      <c r="F304" s="5"/>
      <c r="G304" s="5"/>
      <c r="H304" s="4"/>
      <c r="I304" s="6"/>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row>
    <row r="305" spans="1:82" ht="16.5" customHeight="1" x14ac:dyDescent="0.3">
      <c r="A305" s="5"/>
      <c r="B305" s="5"/>
      <c r="C305" s="5"/>
      <c r="D305" s="5"/>
      <c r="E305" s="5"/>
      <c r="F305" s="5"/>
      <c r="G305" s="5"/>
      <c r="H305" s="4"/>
      <c r="I305" s="6"/>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row>
    <row r="306" spans="1:82" ht="16.5" customHeight="1" x14ac:dyDescent="0.3">
      <c r="A306" s="5"/>
      <c r="B306" s="5"/>
      <c r="C306" s="5"/>
      <c r="D306" s="5"/>
      <c r="E306" s="5"/>
      <c r="F306" s="5"/>
      <c r="G306" s="5"/>
      <c r="H306" s="4"/>
      <c r="I306" s="6"/>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row>
    <row r="307" spans="1:82" ht="16.5" customHeight="1" x14ac:dyDescent="0.3">
      <c r="A307" s="5"/>
      <c r="B307" s="5"/>
      <c r="C307" s="5"/>
      <c r="D307" s="5"/>
      <c r="E307" s="5"/>
      <c r="F307" s="5"/>
      <c r="G307" s="5"/>
      <c r="H307" s="4"/>
      <c r="I307" s="6"/>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row>
    <row r="308" spans="1:82" ht="16.5" customHeight="1" x14ac:dyDescent="0.3">
      <c r="A308" s="5"/>
      <c r="B308" s="5"/>
      <c r="C308" s="5"/>
      <c r="D308" s="5"/>
      <c r="E308" s="5"/>
      <c r="F308" s="5"/>
      <c r="G308" s="5"/>
      <c r="H308" s="4"/>
      <c r="I308" s="6"/>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row>
    <row r="309" spans="1:82" ht="16.5" customHeight="1" x14ac:dyDescent="0.3">
      <c r="A309" s="5"/>
      <c r="B309" s="5"/>
      <c r="C309" s="5"/>
      <c r="D309" s="5"/>
      <c r="E309" s="5"/>
      <c r="F309" s="5"/>
      <c r="G309" s="5"/>
      <c r="H309" s="4"/>
      <c r="I309" s="6"/>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row>
    <row r="310" spans="1:82" ht="16.5" customHeight="1" x14ac:dyDescent="0.3">
      <c r="A310" s="5"/>
      <c r="B310" s="5"/>
      <c r="C310" s="5"/>
      <c r="D310" s="5"/>
      <c r="E310" s="5"/>
      <c r="F310" s="5"/>
      <c r="G310" s="5"/>
      <c r="H310" s="4"/>
      <c r="I310" s="6"/>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row>
    <row r="311" spans="1:82" ht="16.5" customHeight="1" x14ac:dyDescent="0.3">
      <c r="A311" s="5"/>
      <c r="B311" s="5"/>
      <c r="C311" s="5"/>
      <c r="D311" s="5"/>
      <c r="E311" s="5"/>
      <c r="F311" s="5"/>
      <c r="G311" s="5"/>
      <c r="H311" s="4"/>
      <c r="I311" s="6"/>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row>
    <row r="312" spans="1:82" ht="16.5" customHeight="1" x14ac:dyDescent="0.3">
      <c r="A312" s="5"/>
      <c r="B312" s="5"/>
      <c r="C312" s="5"/>
      <c r="D312" s="5"/>
      <c r="E312" s="5"/>
      <c r="F312" s="5"/>
      <c r="G312" s="5"/>
      <c r="H312" s="4"/>
      <c r="I312" s="6"/>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row>
    <row r="313" spans="1:82" ht="16.5" customHeight="1" x14ac:dyDescent="0.3">
      <c r="A313" s="5"/>
      <c r="B313" s="5"/>
      <c r="C313" s="5"/>
      <c r="D313" s="5"/>
      <c r="E313" s="5"/>
      <c r="F313" s="5"/>
      <c r="G313" s="5"/>
      <c r="H313" s="4"/>
      <c r="I313" s="6"/>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row>
    <row r="314" spans="1:82" ht="16.5" customHeight="1" x14ac:dyDescent="0.3">
      <c r="A314" s="5"/>
      <c r="B314" s="5"/>
      <c r="C314" s="5"/>
      <c r="D314" s="5"/>
      <c r="E314" s="5"/>
      <c r="F314" s="5"/>
      <c r="G314" s="5"/>
      <c r="H314" s="4"/>
      <c r="I314" s="6"/>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row>
    <row r="315" spans="1:82" ht="16.5" customHeight="1" x14ac:dyDescent="0.3">
      <c r="A315" s="5"/>
      <c r="B315" s="5"/>
      <c r="C315" s="5"/>
      <c r="D315" s="5"/>
      <c r="E315" s="5"/>
      <c r="F315" s="5"/>
      <c r="G315" s="5"/>
      <c r="H315" s="4"/>
      <c r="I315" s="6"/>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row>
    <row r="316" spans="1:82" ht="16.5" customHeight="1" x14ac:dyDescent="0.3">
      <c r="A316" s="5"/>
      <c r="B316" s="5"/>
      <c r="C316" s="5"/>
      <c r="D316" s="5"/>
      <c r="E316" s="5"/>
      <c r="F316" s="5"/>
      <c r="G316" s="5"/>
      <c r="H316" s="4"/>
      <c r="I316" s="6"/>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row>
    <row r="317" spans="1:82" ht="16.5" customHeight="1" x14ac:dyDescent="0.3">
      <c r="A317" s="5"/>
      <c r="B317" s="5"/>
      <c r="C317" s="5"/>
      <c r="D317" s="5"/>
      <c r="E317" s="5"/>
      <c r="F317" s="5"/>
      <c r="G317" s="5"/>
      <c r="H317" s="4"/>
      <c r="I317" s="6"/>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row>
    <row r="318" spans="1:82" ht="16.5" customHeight="1" x14ac:dyDescent="0.3">
      <c r="A318" s="5"/>
      <c r="B318" s="5"/>
      <c r="C318" s="5"/>
      <c r="D318" s="5"/>
      <c r="E318" s="5"/>
      <c r="F318" s="5"/>
      <c r="G318" s="5"/>
      <c r="H318" s="4"/>
      <c r="I318" s="6"/>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row>
    <row r="319" spans="1:82" ht="16.5" customHeight="1" x14ac:dyDescent="0.3">
      <c r="A319" s="5"/>
      <c r="B319" s="5"/>
      <c r="C319" s="5"/>
      <c r="D319" s="5"/>
      <c r="E319" s="5"/>
      <c r="F319" s="5"/>
      <c r="G319" s="5"/>
      <c r="H319" s="4"/>
      <c r="I319" s="6"/>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row>
    <row r="320" spans="1:82" ht="16.5" customHeight="1" x14ac:dyDescent="0.3">
      <c r="A320" s="5"/>
      <c r="B320" s="5"/>
      <c r="C320" s="5"/>
      <c r="D320" s="5"/>
      <c r="E320" s="5"/>
      <c r="F320" s="5"/>
      <c r="G320" s="5"/>
      <c r="H320" s="4"/>
      <c r="I320" s="6"/>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row>
    <row r="321" spans="1:82" ht="16.5" customHeight="1" x14ac:dyDescent="0.3">
      <c r="A321" s="5"/>
      <c r="B321" s="5"/>
      <c r="C321" s="5"/>
      <c r="D321" s="5"/>
      <c r="E321" s="5"/>
      <c r="F321" s="5"/>
      <c r="G321" s="5"/>
      <c r="H321" s="4"/>
      <c r="I321" s="6"/>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row>
    <row r="322" spans="1:82" ht="16.5" customHeight="1" x14ac:dyDescent="0.3">
      <c r="A322" s="5"/>
      <c r="B322" s="5"/>
      <c r="C322" s="5"/>
      <c r="D322" s="5"/>
      <c r="E322" s="5"/>
      <c r="F322" s="5"/>
      <c r="G322" s="5"/>
      <c r="H322" s="4"/>
      <c r="I322" s="6"/>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row>
    <row r="323" spans="1:82" ht="16.5" customHeight="1" x14ac:dyDescent="0.3">
      <c r="A323" s="5"/>
      <c r="B323" s="5"/>
      <c r="C323" s="5"/>
      <c r="D323" s="5"/>
      <c r="E323" s="5"/>
      <c r="F323" s="5"/>
      <c r="G323" s="5"/>
      <c r="H323" s="4"/>
      <c r="I323" s="6"/>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row>
    <row r="324" spans="1:82" ht="16.5" customHeight="1" x14ac:dyDescent="0.3">
      <c r="A324" s="5"/>
      <c r="B324" s="5"/>
      <c r="C324" s="5"/>
      <c r="D324" s="5"/>
      <c r="E324" s="5"/>
      <c r="F324" s="5"/>
      <c r="G324" s="5"/>
      <c r="H324" s="4"/>
      <c r="I324" s="6"/>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row>
    <row r="325" spans="1:82" ht="16.5" customHeight="1" x14ac:dyDescent="0.3">
      <c r="A325" s="5"/>
      <c r="B325" s="5"/>
      <c r="C325" s="5"/>
      <c r="D325" s="5"/>
      <c r="E325" s="5"/>
      <c r="F325" s="5"/>
      <c r="G325" s="5"/>
      <c r="H325" s="4"/>
      <c r="I325" s="6"/>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row>
    <row r="326" spans="1:82" ht="16.5" customHeight="1" x14ac:dyDescent="0.3">
      <c r="A326" s="5"/>
      <c r="B326" s="5"/>
      <c r="C326" s="5"/>
      <c r="D326" s="5"/>
      <c r="E326" s="5"/>
      <c r="F326" s="5"/>
      <c r="G326" s="5"/>
      <c r="H326" s="4"/>
      <c r="I326" s="6"/>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row>
    <row r="327" spans="1:82" ht="16.5" customHeight="1" x14ac:dyDescent="0.3">
      <c r="A327" s="5"/>
      <c r="B327" s="5"/>
      <c r="C327" s="5"/>
      <c r="D327" s="5"/>
      <c r="E327" s="5"/>
      <c r="F327" s="5"/>
      <c r="G327" s="5"/>
      <c r="H327" s="4"/>
      <c r="I327" s="6"/>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row>
    <row r="328" spans="1:82" ht="16.5" customHeight="1" x14ac:dyDescent="0.3">
      <c r="A328" s="5"/>
      <c r="B328" s="5"/>
      <c r="C328" s="5"/>
      <c r="D328" s="5"/>
      <c r="E328" s="5"/>
      <c r="F328" s="5"/>
      <c r="G328" s="5"/>
      <c r="H328" s="4"/>
      <c r="I328" s="6"/>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row>
    <row r="329" spans="1:82" ht="16.5" customHeight="1" x14ac:dyDescent="0.3">
      <c r="A329" s="5"/>
      <c r="B329" s="5"/>
      <c r="C329" s="5"/>
      <c r="D329" s="5"/>
      <c r="E329" s="5"/>
      <c r="F329" s="5"/>
      <c r="G329" s="5"/>
      <c r="H329" s="4"/>
      <c r="I329" s="6"/>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row>
    <row r="330" spans="1:82" ht="16.5" customHeight="1" x14ac:dyDescent="0.3">
      <c r="A330" s="5"/>
      <c r="B330" s="5"/>
      <c r="C330" s="5"/>
      <c r="D330" s="5"/>
      <c r="E330" s="5"/>
      <c r="F330" s="5"/>
      <c r="G330" s="5"/>
      <c r="H330" s="4"/>
      <c r="I330" s="6"/>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row>
    <row r="331" spans="1:82" ht="16.5" customHeight="1" x14ac:dyDescent="0.3">
      <c r="A331" s="5"/>
      <c r="B331" s="5"/>
      <c r="C331" s="5"/>
      <c r="D331" s="5"/>
      <c r="E331" s="5"/>
      <c r="F331" s="5"/>
      <c r="G331" s="5"/>
      <c r="H331" s="4"/>
      <c r="I331" s="6"/>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row>
    <row r="332" spans="1:82" ht="16.5" customHeight="1" x14ac:dyDescent="0.3">
      <c r="A332" s="5"/>
      <c r="B332" s="5"/>
      <c r="C332" s="5"/>
      <c r="D332" s="5"/>
      <c r="E332" s="5"/>
      <c r="F332" s="5"/>
      <c r="G332" s="5"/>
      <c r="H332" s="4"/>
      <c r="I332" s="6"/>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row>
    <row r="333" spans="1:82" ht="16.5" customHeight="1" x14ac:dyDescent="0.3">
      <c r="A333" s="5"/>
      <c r="B333" s="5"/>
      <c r="C333" s="5"/>
      <c r="D333" s="5"/>
      <c r="E333" s="5"/>
      <c r="F333" s="5"/>
      <c r="G333" s="5"/>
      <c r="H333" s="4"/>
      <c r="I333" s="6"/>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row>
    <row r="334" spans="1:82" ht="16.5" customHeight="1" x14ac:dyDescent="0.3">
      <c r="A334" s="5"/>
      <c r="B334" s="5"/>
      <c r="C334" s="5"/>
      <c r="D334" s="5"/>
      <c r="E334" s="5"/>
      <c r="F334" s="5"/>
      <c r="G334" s="5"/>
      <c r="H334" s="4"/>
      <c r="I334" s="6"/>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row>
    <row r="335" spans="1:82" ht="16.5" customHeight="1" x14ac:dyDescent="0.3">
      <c r="A335" s="5"/>
      <c r="B335" s="5"/>
      <c r="C335" s="5"/>
      <c r="D335" s="5"/>
      <c r="E335" s="5"/>
      <c r="F335" s="5"/>
      <c r="G335" s="5"/>
      <c r="H335" s="4"/>
      <c r="I335" s="6"/>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row>
    <row r="336" spans="1:82" ht="16.5" customHeight="1" x14ac:dyDescent="0.3">
      <c r="A336" s="5"/>
      <c r="B336" s="5"/>
      <c r="C336" s="5"/>
      <c r="D336" s="5"/>
      <c r="E336" s="5"/>
      <c r="F336" s="5"/>
      <c r="G336" s="5"/>
      <c r="H336" s="4"/>
      <c r="I336" s="6"/>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row>
    <row r="337" spans="1:82" ht="16.5" customHeight="1" x14ac:dyDescent="0.3">
      <c r="A337" s="5"/>
      <c r="B337" s="5"/>
      <c r="C337" s="5"/>
      <c r="D337" s="5"/>
      <c r="E337" s="5"/>
      <c r="F337" s="5"/>
      <c r="G337" s="5"/>
      <c r="H337" s="4"/>
      <c r="I337" s="6"/>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row>
    <row r="338" spans="1:82" ht="16.5" customHeight="1" x14ac:dyDescent="0.3">
      <c r="A338" s="5"/>
      <c r="B338" s="5"/>
      <c r="C338" s="5"/>
      <c r="D338" s="5"/>
      <c r="E338" s="5"/>
      <c r="F338" s="5"/>
      <c r="G338" s="5"/>
      <c r="H338" s="4"/>
      <c r="I338" s="6"/>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row>
    <row r="339" spans="1:82" ht="16.5" customHeight="1" x14ac:dyDescent="0.3">
      <c r="A339" s="5"/>
      <c r="B339" s="5"/>
      <c r="C339" s="5"/>
      <c r="D339" s="5"/>
      <c r="E339" s="5"/>
      <c r="F339" s="5"/>
      <c r="G339" s="5"/>
      <c r="H339" s="4"/>
      <c r="I339" s="6"/>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row>
    <row r="340" spans="1:82" ht="16.5" customHeight="1" x14ac:dyDescent="0.3">
      <c r="A340" s="5"/>
      <c r="B340" s="5"/>
      <c r="C340" s="5"/>
      <c r="D340" s="5"/>
      <c r="E340" s="5"/>
      <c r="F340" s="5"/>
      <c r="G340" s="5"/>
      <c r="H340" s="4"/>
      <c r="I340" s="6"/>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row>
    <row r="341" spans="1:82" ht="16.5" customHeight="1" x14ac:dyDescent="0.3">
      <c r="A341" s="5"/>
      <c r="B341" s="5"/>
      <c r="C341" s="5"/>
      <c r="D341" s="5"/>
      <c r="E341" s="5"/>
      <c r="F341" s="5"/>
      <c r="G341" s="5"/>
      <c r="H341" s="4"/>
      <c r="I341" s="6"/>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row>
    <row r="342" spans="1:82" ht="16.5" customHeight="1" x14ac:dyDescent="0.3">
      <c r="A342" s="5"/>
      <c r="B342" s="5"/>
      <c r="C342" s="5"/>
      <c r="D342" s="5"/>
      <c r="E342" s="5"/>
      <c r="F342" s="5"/>
      <c r="G342" s="5"/>
      <c r="H342" s="4"/>
      <c r="I342" s="6"/>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row>
    <row r="343" spans="1:82" ht="16.5" customHeight="1" x14ac:dyDescent="0.3">
      <c r="A343" s="5"/>
      <c r="B343" s="5"/>
      <c r="C343" s="5"/>
      <c r="D343" s="5"/>
      <c r="E343" s="5"/>
      <c r="F343" s="5"/>
      <c r="G343" s="5"/>
      <c r="H343" s="4"/>
      <c r="I343" s="6"/>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row>
    <row r="344" spans="1:82" ht="16.5" customHeight="1" x14ac:dyDescent="0.3">
      <c r="A344" s="5"/>
      <c r="B344" s="5"/>
      <c r="C344" s="5"/>
      <c r="D344" s="5"/>
      <c r="E344" s="5"/>
      <c r="F344" s="5"/>
      <c r="G344" s="5"/>
      <c r="H344" s="4"/>
      <c r="I344" s="6"/>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row>
    <row r="345" spans="1:82" ht="16.5" customHeight="1" x14ac:dyDescent="0.3">
      <c r="A345" s="5"/>
      <c r="B345" s="5"/>
      <c r="C345" s="5"/>
      <c r="D345" s="5"/>
      <c r="E345" s="5"/>
      <c r="F345" s="5"/>
      <c r="G345" s="5"/>
      <c r="H345" s="4"/>
      <c r="I345" s="6"/>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row>
    <row r="346" spans="1:82" ht="16.5" customHeight="1" x14ac:dyDescent="0.3">
      <c r="A346" s="5"/>
      <c r="B346" s="5"/>
      <c r="C346" s="5"/>
      <c r="D346" s="5"/>
      <c r="E346" s="5"/>
      <c r="F346" s="5"/>
      <c r="G346" s="5"/>
      <c r="H346" s="4"/>
      <c r="I346" s="6"/>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row>
    <row r="347" spans="1:82" ht="16.5" customHeight="1" x14ac:dyDescent="0.3">
      <c r="A347" s="5"/>
      <c r="B347" s="5"/>
      <c r="C347" s="5"/>
      <c r="D347" s="5"/>
      <c r="E347" s="5"/>
      <c r="F347" s="5"/>
      <c r="G347" s="5"/>
      <c r="H347" s="4"/>
      <c r="I347" s="6"/>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row>
    <row r="348" spans="1:82" ht="16.5" customHeight="1" x14ac:dyDescent="0.3">
      <c r="A348" s="5"/>
      <c r="B348" s="5"/>
      <c r="C348" s="5"/>
      <c r="D348" s="5"/>
      <c r="E348" s="5"/>
      <c r="F348" s="5"/>
      <c r="G348" s="5"/>
      <c r="H348" s="4"/>
      <c r="I348" s="6"/>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row>
    <row r="349" spans="1:82" ht="16.5" customHeight="1" x14ac:dyDescent="0.3">
      <c r="A349" s="5"/>
      <c r="B349" s="5"/>
      <c r="C349" s="5"/>
      <c r="D349" s="5"/>
      <c r="E349" s="5"/>
      <c r="F349" s="5"/>
      <c r="G349" s="5"/>
      <c r="H349" s="4"/>
      <c r="I349" s="6"/>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row>
    <row r="350" spans="1:82" ht="16.5" customHeight="1" x14ac:dyDescent="0.3">
      <c r="A350" s="5"/>
      <c r="B350" s="5"/>
      <c r="C350" s="5"/>
      <c r="D350" s="5"/>
      <c r="E350" s="5"/>
      <c r="F350" s="5"/>
      <c r="G350" s="5"/>
      <c r="H350" s="4"/>
      <c r="I350" s="6"/>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row>
    <row r="351" spans="1:82" ht="16.5" customHeight="1" x14ac:dyDescent="0.3">
      <c r="A351" s="5"/>
      <c r="B351" s="5"/>
      <c r="C351" s="5"/>
      <c r="D351" s="5"/>
      <c r="E351" s="5"/>
      <c r="F351" s="5"/>
      <c r="G351" s="5"/>
      <c r="H351" s="4"/>
      <c r="I351" s="6"/>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row>
    <row r="352" spans="1:82" ht="16.5" customHeight="1" x14ac:dyDescent="0.3">
      <c r="A352" s="5"/>
      <c r="B352" s="5"/>
      <c r="C352" s="5"/>
      <c r="D352" s="5"/>
      <c r="E352" s="5"/>
      <c r="F352" s="5"/>
      <c r="G352" s="5"/>
      <c r="H352" s="4"/>
      <c r="I352" s="6"/>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row>
    <row r="353" spans="1:82" ht="16.5" customHeight="1" x14ac:dyDescent="0.3">
      <c r="A353" s="5"/>
      <c r="B353" s="5"/>
      <c r="C353" s="5"/>
      <c r="D353" s="5"/>
      <c r="E353" s="5"/>
      <c r="F353" s="5"/>
      <c r="G353" s="5"/>
      <c r="H353" s="4"/>
      <c r="I353" s="6"/>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row>
    <row r="354" spans="1:82" ht="16.5" customHeight="1" x14ac:dyDescent="0.3">
      <c r="A354" s="5"/>
      <c r="B354" s="5"/>
      <c r="C354" s="5"/>
      <c r="D354" s="5"/>
      <c r="E354" s="5"/>
      <c r="F354" s="5"/>
      <c r="G354" s="5"/>
      <c r="H354" s="4"/>
      <c r="I354" s="6"/>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row>
    <row r="355" spans="1:82" ht="16.5" customHeight="1" x14ac:dyDescent="0.3">
      <c r="A355" s="5"/>
      <c r="B355" s="5"/>
      <c r="C355" s="5"/>
      <c r="D355" s="5"/>
      <c r="E355" s="5"/>
      <c r="F355" s="5"/>
      <c r="G355" s="5"/>
      <c r="H355" s="4"/>
      <c r="I355" s="6"/>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row>
    <row r="356" spans="1:82" ht="16.5" customHeight="1" x14ac:dyDescent="0.3">
      <c r="A356" s="5"/>
      <c r="B356" s="5"/>
      <c r="C356" s="5"/>
      <c r="D356" s="5"/>
      <c r="E356" s="5"/>
      <c r="F356" s="5"/>
      <c r="G356" s="5"/>
      <c r="H356" s="4"/>
      <c r="I356" s="6"/>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row>
    <row r="357" spans="1:82" ht="16.5" customHeight="1" x14ac:dyDescent="0.3">
      <c r="A357" s="5"/>
      <c r="B357" s="5"/>
      <c r="C357" s="5"/>
      <c r="D357" s="5"/>
      <c r="E357" s="5"/>
      <c r="F357" s="5"/>
      <c r="G357" s="5"/>
      <c r="H357" s="4"/>
      <c r="I357" s="6"/>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row>
    <row r="358" spans="1:82" ht="16.5" customHeight="1" x14ac:dyDescent="0.3">
      <c r="A358" s="5"/>
      <c r="B358" s="5"/>
      <c r="C358" s="5"/>
      <c r="D358" s="5"/>
      <c r="E358" s="5"/>
      <c r="F358" s="5"/>
      <c r="G358" s="5"/>
      <c r="H358" s="4"/>
      <c r="I358" s="6"/>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row>
    <row r="359" spans="1:82" ht="16.5" customHeight="1" x14ac:dyDescent="0.3">
      <c r="A359" s="5"/>
      <c r="B359" s="5"/>
      <c r="C359" s="5"/>
      <c r="D359" s="5"/>
      <c r="E359" s="5"/>
      <c r="F359" s="5"/>
      <c r="G359" s="5"/>
      <c r="H359" s="4"/>
      <c r="I359" s="6"/>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row>
    <row r="360" spans="1:82" ht="16.5" customHeight="1" x14ac:dyDescent="0.3">
      <c r="A360" s="5"/>
      <c r="B360" s="5"/>
      <c r="C360" s="5"/>
      <c r="D360" s="5"/>
      <c r="E360" s="5"/>
      <c r="F360" s="5"/>
      <c r="G360" s="5"/>
      <c r="H360" s="4"/>
      <c r="I360" s="6"/>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row>
    <row r="361" spans="1:82" ht="16.5" customHeight="1" x14ac:dyDescent="0.3">
      <c r="A361" s="5"/>
      <c r="B361" s="5"/>
      <c r="C361" s="5"/>
      <c r="D361" s="5"/>
      <c r="E361" s="5"/>
      <c r="F361" s="5"/>
      <c r="G361" s="5"/>
      <c r="H361" s="4"/>
      <c r="I361" s="6"/>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row>
    <row r="362" spans="1:82" ht="16.5" customHeight="1" x14ac:dyDescent="0.3">
      <c r="A362" s="5"/>
      <c r="B362" s="5"/>
      <c r="C362" s="5"/>
      <c r="D362" s="5"/>
      <c r="E362" s="5"/>
      <c r="F362" s="5"/>
      <c r="G362" s="5"/>
      <c r="H362" s="4"/>
      <c r="I362" s="6"/>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row>
    <row r="363" spans="1:82" ht="16.5" customHeight="1" x14ac:dyDescent="0.3">
      <c r="A363" s="5"/>
      <c r="B363" s="5"/>
      <c r="C363" s="5"/>
      <c r="D363" s="5"/>
      <c r="E363" s="5"/>
      <c r="F363" s="5"/>
      <c r="G363" s="5"/>
      <c r="H363" s="4"/>
      <c r="I363" s="6"/>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row>
    <row r="364" spans="1:82" ht="16.5" customHeight="1" x14ac:dyDescent="0.3">
      <c r="A364" s="5"/>
      <c r="B364" s="5"/>
      <c r="C364" s="5"/>
      <c r="D364" s="5"/>
      <c r="E364" s="5"/>
      <c r="F364" s="5"/>
      <c r="G364" s="5"/>
      <c r="H364" s="4"/>
      <c r="I364" s="6"/>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row>
    <row r="365" spans="1:82" ht="16.5" customHeight="1" x14ac:dyDescent="0.3">
      <c r="A365" s="5"/>
      <c r="B365" s="5"/>
      <c r="C365" s="5"/>
      <c r="D365" s="5"/>
      <c r="E365" s="5"/>
      <c r="F365" s="5"/>
      <c r="G365" s="5"/>
      <c r="H365" s="4"/>
      <c r="I365" s="6"/>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row>
    <row r="366" spans="1:82" ht="16.5" customHeight="1" x14ac:dyDescent="0.3">
      <c r="A366" s="5"/>
      <c r="B366" s="5"/>
      <c r="C366" s="5"/>
      <c r="D366" s="5"/>
      <c r="E366" s="5"/>
      <c r="F366" s="5"/>
      <c r="G366" s="5"/>
      <c r="H366" s="4"/>
      <c r="I366" s="6"/>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row>
    <row r="367" spans="1:82" ht="16.5" customHeight="1" x14ac:dyDescent="0.3">
      <c r="A367" s="5"/>
      <c r="B367" s="5"/>
      <c r="C367" s="5"/>
      <c r="D367" s="5"/>
      <c r="E367" s="5"/>
      <c r="F367" s="5"/>
      <c r="G367" s="5"/>
      <c r="H367" s="4"/>
      <c r="I367" s="6"/>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row>
    <row r="368" spans="1:82" ht="16.5" customHeight="1" x14ac:dyDescent="0.3">
      <c r="A368" s="5"/>
      <c r="B368" s="5"/>
      <c r="C368" s="5"/>
      <c r="D368" s="5"/>
      <c r="E368" s="5"/>
      <c r="F368" s="5"/>
      <c r="G368" s="5"/>
      <c r="H368" s="4"/>
      <c r="I368" s="6"/>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row>
    <row r="369" spans="1:82" ht="16.5" customHeight="1" x14ac:dyDescent="0.3">
      <c r="A369" s="5"/>
      <c r="B369" s="5"/>
      <c r="C369" s="5"/>
      <c r="D369" s="5"/>
      <c r="E369" s="5"/>
      <c r="F369" s="5"/>
      <c r="G369" s="5"/>
      <c r="H369" s="4"/>
      <c r="I369" s="6"/>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row>
    <row r="370" spans="1:82" ht="16.5" customHeight="1" x14ac:dyDescent="0.3">
      <c r="A370" s="5"/>
      <c r="B370" s="5"/>
      <c r="C370" s="5"/>
      <c r="D370" s="5"/>
      <c r="E370" s="5"/>
      <c r="F370" s="5"/>
      <c r="G370" s="5"/>
      <c r="H370" s="4"/>
      <c r="I370" s="6"/>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row>
    <row r="371" spans="1:82" ht="16.5" customHeight="1" x14ac:dyDescent="0.3">
      <c r="A371" s="5"/>
      <c r="B371" s="5"/>
      <c r="C371" s="5"/>
      <c r="D371" s="5"/>
      <c r="E371" s="5"/>
      <c r="F371" s="5"/>
      <c r="G371" s="5"/>
      <c r="H371" s="4"/>
      <c r="I371" s="6"/>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row>
    <row r="372" spans="1:82" ht="16.5" customHeight="1" x14ac:dyDescent="0.3">
      <c r="A372" s="5"/>
      <c r="B372" s="5"/>
      <c r="C372" s="5"/>
      <c r="D372" s="5"/>
      <c r="E372" s="5"/>
      <c r="F372" s="5"/>
      <c r="G372" s="5"/>
      <c r="H372" s="4"/>
      <c r="I372" s="6"/>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row>
    <row r="373" spans="1:82" ht="16.5" customHeight="1" x14ac:dyDescent="0.3">
      <c r="A373" s="5"/>
      <c r="B373" s="5"/>
      <c r="C373" s="5"/>
      <c r="D373" s="5"/>
      <c r="E373" s="5"/>
      <c r="F373" s="5"/>
      <c r="G373" s="5"/>
      <c r="H373" s="4"/>
      <c r="I373" s="6"/>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row>
    <row r="374" spans="1:82" ht="16.5" customHeight="1" x14ac:dyDescent="0.3">
      <c r="A374" s="5"/>
      <c r="B374" s="5"/>
      <c r="C374" s="5"/>
      <c r="D374" s="5"/>
      <c r="E374" s="5"/>
      <c r="F374" s="5"/>
      <c r="G374" s="5"/>
      <c r="H374" s="4"/>
      <c r="I374" s="6"/>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row>
    <row r="375" spans="1:82" ht="16.5" customHeight="1" x14ac:dyDescent="0.3">
      <c r="A375" s="5"/>
      <c r="B375" s="5"/>
      <c r="C375" s="5"/>
      <c r="D375" s="5"/>
      <c r="E375" s="5"/>
      <c r="F375" s="5"/>
      <c r="G375" s="5"/>
      <c r="H375" s="4"/>
      <c r="I375" s="6"/>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row>
    <row r="376" spans="1:82" ht="16.5" customHeight="1" x14ac:dyDescent="0.3">
      <c r="A376" s="5"/>
      <c r="B376" s="5"/>
      <c r="C376" s="5"/>
      <c r="D376" s="5"/>
      <c r="E376" s="5"/>
      <c r="F376" s="5"/>
      <c r="G376" s="5"/>
      <c r="H376" s="4"/>
      <c r="I376" s="6"/>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row>
    <row r="377" spans="1:82" ht="16.5" customHeight="1" x14ac:dyDescent="0.3">
      <c r="A377" s="5"/>
      <c r="B377" s="5"/>
      <c r="C377" s="5"/>
      <c r="D377" s="5"/>
      <c r="E377" s="5"/>
      <c r="F377" s="5"/>
      <c r="G377" s="5"/>
      <c r="H377" s="4"/>
      <c r="I377" s="6"/>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row>
    <row r="378" spans="1:82" ht="16.5" customHeight="1" x14ac:dyDescent="0.3">
      <c r="A378" s="5"/>
      <c r="B378" s="5"/>
      <c r="C378" s="5"/>
      <c r="D378" s="5"/>
      <c r="E378" s="5"/>
      <c r="F378" s="5"/>
      <c r="G378" s="5"/>
      <c r="H378" s="4"/>
      <c r="I378" s="6"/>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row>
    <row r="379" spans="1:82" ht="16.5" customHeight="1" x14ac:dyDescent="0.3">
      <c r="A379" s="5"/>
      <c r="B379" s="5"/>
      <c r="C379" s="5"/>
      <c r="D379" s="5"/>
      <c r="E379" s="5"/>
      <c r="F379" s="5"/>
      <c r="G379" s="5"/>
      <c r="H379" s="4"/>
      <c r="I379" s="6"/>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row>
    <row r="380" spans="1:82" ht="16.5" customHeight="1" x14ac:dyDescent="0.3">
      <c r="A380" s="5"/>
      <c r="B380" s="5"/>
      <c r="C380" s="5"/>
      <c r="D380" s="5"/>
      <c r="E380" s="5"/>
      <c r="F380" s="5"/>
      <c r="G380" s="5"/>
      <c r="H380" s="4"/>
      <c r="I380" s="6"/>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row>
    <row r="381" spans="1:82" ht="16.5" customHeight="1" x14ac:dyDescent="0.3">
      <c r="A381" s="5"/>
      <c r="B381" s="5"/>
      <c r="C381" s="5"/>
      <c r="D381" s="5"/>
      <c r="E381" s="5"/>
      <c r="F381" s="5"/>
      <c r="G381" s="5"/>
      <c r="H381" s="4"/>
      <c r="I381" s="6"/>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row>
    <row r="382" spans="1:82" ht="16.5" customHeight="1" x14ac:dyDescent="0.3">
      <c r="A382" s="5"/>
      <c r="B382" s="5"/>
      <c r="C382" s="5"/>
      <c r="D382" s="5"/>
      <c r="E382" s="5"/>
      <c r="F382" s="5"/>
      <c r="G382" s="5"/>
      <c r="H382" s="4"/>
      <c r="I382" s="6"/>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row>
    <row r="383" spans="1:82" ht="16.5" customHeight="1" x14ac:dyDescent="0.3">
      <c r="A383" s="5"/>
      <c r="B383" s="5"/>
      <c r="C383" s="5"/>
      <c r="D383" s="5"/>
      <c r="E383" s="5"/>
      <c r="F383" s="5"/>
      <c r="G383" s="5"/>
      <c r="H383" s="4"/>
      <c r="I383" s="6"/>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row>
    <row r="384" spans="1:82" ht="16.5" customHeight="1" x14ac:dyDescent="0.3">
      <c r="A384" s="5"/>
      <c r="B384" s="5"/>
      <c r="C384" s="5"/>
      <c r="D384" s="5"/>
      <c r="E384" s="5"/>
      <c r="F384" s="5"/>
      <c r="G384" s="5"/>
      <c r="H384" s="4"/>
      <c r="I384" s="6"/>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row>
    <row r="385" spans="1:82" ht="16.5" customHeight="1" x14ac:dyDescent="0.3">
      <c r="A385" s="5"/>
      <c r="B385" s="5"/>
      <c r="C385" s="5"/>
      <c r="D385" s="5"/>
      <c r="E385" s="5"/>
      <c r="F385" s="5"/>
      <c r="G385" s="5"/>
      <c r="H385" s="4"/>
      <c r="I385" s="6"/>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row>
    <row r="386" spans="1:82" ht="16.5" customHeight="1" x14ac:dyDescent="0.3">
      <c r="A386" s="5"/>
      <c r="B386" s="5"/>
      <c r="C386" s="5"/>
      <c r="D386" s="5"/>
      <c r="E386" s="5"/>
      <c r="F386" s="5"/>
      <c r="G386" s="5"/>
      <c r="H386" s="4"/>
      <c r="I386" s="6"/>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row>
    <row r="387" spans="1:82" ht="16.5" customHeight="1" x14ac:dyDescent="0.3">
      <c r="A387" s="5"/>
      <c r="B387" s="5"/>
      <c r="C387" s="5"/>
      <c r="D387" s="5"/>
      <c r="E387" s="5"/>
      <c r="F387" s="5"/>
      <c r="G387" s="5"/>
      <c r="H387" s="4"/>
      <c r="I387" s="6"/>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row>
    <row r="388" spans="1:82" ht="16.5" customHeight="1" x14ac:dyDescent="0.3">
      <c r="A388" s="5"/>
      <c r="B388" s="5"/>
      <c r="C388" s="5"/>
      <c r="D388" s="5"/>
      <c r="E388" s="5"/>
      <c r="F388" s="5"/>
      <c r="G388" s="5"/>
      <c r="H388" s="4"/>
      <c r="I388" s="6"/>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row>
    <row r="389" spans="1:82" ht="16.5" customHeight="1" x14ac:dyDescent="0.3">
      <c r="A389" s="5"/>
      <c r="B389" s="5"/>
      <c r="C389" s="5"/>
      <c r="D389" s="5"/>
      <c r="E389" s="5"/>
      <c r="F389" s="5"/>
      <c r="G389" s="5"/>
      <c r="H389" s="4"/>
      <c r="I389" s="6"/>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row>
    <row r="390" spans="1:82" ht="16.5" customHeight="1" x14ac:dyDescent="0.3">
      <c r="A390" s="5"/>
      <c r="B390" s="5"/>
      <c r="C390" s="5"/>
      <c r="D390" s="5"/>
      <c r="E390" s="5"/>
      <c r="F390" s="5"/>
      <c r="G390" s="5"/>
      <c r="H390" s="4"/>
      <c r="I390" s="6"/>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row>
    <row r="391" spans="1:82" ht="16.5" customHeight="1" x14ac:dyDescent="0.3">
      <c r="A391" s="5"/>
      <c r="B391" s="5"/>
      <c r="C391" s="5"/>
      <c r="D391" s="5"/>
      <c r="E391" s="5"/>
      <c r="F391" s="5"/>
      <c r="G391" s="5"/>
      <c r="H391" s="4"/>
      <c r="I391" s="6"/>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row>
    <row r="392" spans="1:82" ht="16.5" customHeight="1" x14ac:dyDescent="0.3">
      <c r="A392" s="5"/>
      <c r="B392" s="5"/>
      <c r="C392" s="5"/>
      <c r="D392" s="5"/>
      <c r="E392" s="5"/>
      <c r="F392" s="5"/>
      <c r="G392" s="5"/>
      <c r="H392" s="4"/>
      <c r="I392" s="6"/>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row>
    <row r="393" spans="1:82" ht="16.5" customHeight="1" x14ac:dyDescent="0.3">
      <c r="A393" s="5"/>
      <c r="B393" s="5"/>
      <c r="C393" s="5"/>
      <c r="D393" s="5"/>
      <c r="E393" s="5"/>
      <c r="F393" s="5"/>
      <c r="G393" s="5"/>
      <c r="H393" s="4"/>
      <c r="I393" s="6"/>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row>
    <row r="394" spans="1:82" ht="16.5" customHeight="1" x14ac:dyDescent="0.3">
      <c r="A394" s="5"/>
      <c r="B394" s="5"/>
      <c r="C394" s="5"/>
      <c r="D394" s="5"/>
      <c r="E394" s="5"/>
      <c r="F394" s="5"/>
      <c r="G394" s="5"/>
      <c r="H394" s="4"/>
      <c r="I394" s="6"/>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row>
    <row r="395" spans="1:82" ht="16.5" customHeight="1" x14ac:dyDescent="0.3">
      <c r="A395" s="5"/>
      <c r="B395" s="5"/>
      <c r="C395" s="5"/>
      <c r="D395" s="5"/>
      <c r="E395" s="5"/>
      <c r="F395" s="5"/>
      <c r="G395" s="5"/>
      <c r="H395" s="4"/>
      <c r="I395" s="6"/>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row>
    <row r="396" spans="1:82" ht="16.5" customHeight="1" x14ac:dyDescent="0.3">
      <c r="A396" s="5"/>
      <c r="B396" s="5"/>
      <c r="C396" s="5"/>
      <c r="D396" s="5"/>
      <c r="E396" s="5"/>
      <c r="F396" s="5"/>
      <c r="G396" s="5"/>
      <c r="H396" s="4"/>
      <c r="I396" s="6"/>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row>
    <row r="397" spans="1:82" ht="16.5" customHeight="1" x14ac:dyDescent="0.3">
      <c r="A397" s="5"/>
      <c r="B397" s="5"/>
      <c r="C397" s="5"/>
      <c r="D397" s="5"/>
      <c r="E397" s="5"/>
      <c r="F397" s="5"/>
      <c r="G397" s="5"/>
      <c r="H397" s="4"/>
      <c r="I397" s="6"/>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c r="CD397" s="4"/>
    </row>
    <row r="398" spans="1:82" ht="16.5" customHeight="1" x14ac:dyDescent="0.3">
      <c r="A398" s="5"/>
      <c r="B398" s="5"/>
      <c r="C398" s="5"/>
      <c r="D398" s="5"/>
      <c r="E398" s="5"/>
      <c r="F398" s="5"/>
      <c r="G398" s="5"/>
      <c r="H398" s="4"/>
      <c r="I398" s="6"/>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row>
    <row r="399" spans="1:82" ht="16.5" customHeight="1" x14ac:dyDescent="0.3">
      <c r="A399" s="5"/>
      <c r="B399" s="5"/>
      <c r="C399" s="5"/>
      <c r="D399" s="5"/>
      <c r="E399" s="5"/>
      <c r="F399" s="5"/>
      <c r="G399" s="5"/>
      <c r="H399" s="4"/>
      <c r="I399" s="6"/>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row>
    <row r="400" spans="1:82" ht="16.5" customHeight="1" x14ac:dyDescent="0.3">
      <c r="A400" s="5"/>
      <c r="B400" s="5"/>
      <c r="C400" s="5"/>
      <c r="D400" s="5"/>
      <c r="E400" s="5"/>
      <c r="F400" s="5"/>
      <c r="G400" s="5"/>
      <c r="H400" s="4"/>
      <c r="I400" s="6"/>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row>
    <row r="401" spans="1:82" ht="16.5" customHeight="1" x14ac:dyDescent="0.3">
      <c r="A401" s="5"/>
      <c r="B401" s="5"/>
      <c r="C401" s="5"/>
      <c r="D401" s="5"/>
      <c r="E401" s="5"/>
      <c r="F401" s="5"/>
      <c r="G401" s="5"/>
      <c r="H401" s="4"/>
      <c r="I401" s="6"/>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row>
    <row r="402" spans="1:82" ht="16.5" customHeight="1" x14ac:dyDescent="0.3">
      <c r="A402" s="5"/>
      <c r="B402" s="5"/>
      <c r="C402" s="5"/>
      <c r="D402" s="5"/>
      <c r="E402" s="5"/>
      <c r="F402" s="5"/>
      <c r="G402" s="5"/>
      <c r="H402" s="4"/>
      <c r="I402" s="6"/>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row>
    <row r="403" spans="1:82" ht="16.5" customHeight="1" x14ac:dyDescent="0.3">
      <c r="A403" s="5"/>
      <c r="B403" s="5"/>
      <c r="C403" s="5"/>
      <c r="D403" s="5"/>
      <c r="E403" s="5"/>
      <c r="F403" s="5"/>
      <c r="G403" s="5"/>
      <c r="H403" s="4"/>
      <c r="I403" s="6"/>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row>
    <row r="404" spans="1:82" ht="16.5" customHeight="1" x14ac:dyDescent="0.3">
      <c r="A404" s="5"/>
      <c r="B404" s="5"/>
      <c r="C404" s="5"/>
      <c r="D404" s="5"/>
      <c r="E404" s="5"/>
      <c r="F404" s="5"/>
      <c r="G404" s="5"/>
      <c r="H404" s="4"/>
      <c r="I404" s="6"/>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row>
    <row r="405" spans="1:82" ht="16.5" customHeight="1" x14ac:dyDescent="0.3">
      <c r="A405" s="5"/>
      <c r="B405" s="5"/>
      <c r="C405" s="5"/>
      <c r="D405" s="5"/>
      <c r="E405" s="5"/>
      <c r="F405" s="5"/>
      <c r="G405" s="5"/>
      <c r="H405" s="4"/>
      <c r="I405" s="6"/>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row>
    <row r="406" spans="1:82" ht="16.5" customHeight="1" x14ac:dyDescent="0.3">
      <c r="A406" s="5"/>
      <c r="B406" s="5"/>
      <c r="C406" s="5"/>
      <c r="D406" s="5"/>
      <c r="E406" s="5"/>
      <c r="F406" s="5"/>
      <c r="G406" s="5"/>
      <c r="H406" s="4"/>
      <c r="I406" s="6"/>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row>
    <row r="407" spans="1:82" ht="16.5" customHeight="1" x14ac:dyDescent="0.3">
      <c r="A407" s="5"/>
      <c r="B407" s="5"/>
      <c r="C407" s="5"/>
      <c r="D407" s="5"/>
      <c r="E407" s="5"/>
      <c r="F407" s="5"/>
      <c r="G407" s="5"/>
      <c r="H407" s="4"/>
      <c r="I407" s="6"/>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row>
    <row r="408" spans="1:82" ht="16.5" customHeight="1" x14ac:dyDescent="0.3">
      <c r="A408" s="5"/>
      <c r="B408" s="5"/>
      <c r="C408" s="5"/>
      <c r="D408" s="5"/>
      <c r="E408" s="5"/>
      <c r="F408" s="5"/>
      <c r="G408" s="5"/>
      <c r="H408" s="4"/>
      <c r="I408" s="6"/>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row>
    <row r="409" spans="1:82" ht="16.5" customHeight="1" x14ac:dyDescent="0.3">
      <c r="A409" s="5"/>
      <c r="B409" s="5"/>
      <c r="C409" s="5"/>
      <c r="D409" s="5"/>
      <c r="E409" s="5"/>
      <c r="F409" s="5"/>
      <c r="G409" s="5"/>
      <c r="H409" s="4"/>
      <c r="I409" s="6"/>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row>
    <row r="410" spans="1:82" ht="16.5" customHeight="1" x14ac:dyDescent="0.3">
      <c r="A410" s="5"/>
      <c r="B410" s="5"/>
      <c r="C410" s="5"/>
      <c r="D410" s="5"/>
      <c r="E410" s="5"/>
      <c r="F410" s="5"/>
      <c r="G410" s="5"/>
      <c r="H410" s="4"/>
      <c r="I410" s="6"/>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row>
    <row r="411" spans="1:82" ht="16.5" customHeight="1" x14ac:dyDescent="0.3">
      <c r="A411" s="5"/>
      <c r="B411" s="5"/>
      <c r="C411" s="5"/>
      <c r="D411" s="5"/>
      <c r="E411" s="5"/>
      <c r="F411" s="5"/>
      <c r="G411" s="5"/>
      <c r="H411" s="4"/>
      <c r="I411" s="6"/>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row>
    <row r="412" spans="1:82" ht="16.5" customHeight="1" x14ac:dyDescent="0.3">
      <c r="A412" s="5"/>
      <c r="B412" s="5"/>
      <c r="C412" s="5"/>
      <c r="D412" s="5"/>
      <c r="E412" s="5"/>
      <c r="F412" s="5"/>
      <c r="G412" s="5"/>
      <c r="H412" s="4"/>
      <c r="I412" s="6"/>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row>
    <row r="413" spans="1:82" ht="16.5" customHeight="1" x14ac:dyDescent="0.3">
      <c r="A413" s="5"/>
      <c r="B413" s="5"/>
      <c r="C413" s="5"/>
      <c r="D413" s="5"/>
      <c r="E413" s="5"/>
      <c r="F413" s="5"/>
      <c r="G413" s="5"/>
      <c r="H413" s="4"/>
      <c r="I413" s="6"/>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row>
    <row r="414" spans="1:82" ht="16.5" customHeight="1" x14ac:dyDescent="0.3">
      <c r="A414" s="5"/>
      <c r="B414" s="5"/>
      <c r="C414" s="5"/>
      <c r="D414" s="5"/>
      <c r="E414" s="5"/>
      <c r="F414" s="5"/>
      <c r="G414" s="5"/>
      <c r="H414" s="4"/>
      <c r="I414" s="6"/>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row>
    <row r="415" spans="1:82" ht="16.5" customHeight="1" x14ac:dyDescent="0.3">
      <c r="A415" s="5"/>
      <c r="B415" s="5"/>
      <c r="C415" s="5"/>
      <c r="D415" s="5"/>
      <c r="E415" s="5"/>
      <c r="F415" s="5"/>
      <c r="G415" s="5"/>
      <c r="H415" s="4"/>
      <c r="I415" s="6"/>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row>
    <row r="416" spans="1:82" ht="16.5" customHeight="1" x14ac:dyDescent="0.3">
      <c r="A416" s="5"/>
      <c r="B416" s="5"/>
      <c r="C416" s="5"/>
      <c r="D416" s="5"/>
      <c r="E416" s="5"/>
      <c r="F416" s="5"/>
      <c r="G416" s="5"/>
      <c r="H416" s="4"/>
      <c r="I416" s="6"/>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row>
    <row r="417" spans="1:82" ht="16.5" customHeight="1" x14ac:dyDescent="0.3">
      <c r="A417" s="5"/>
      <c r="B417" s="5"/>
      <c r="C417" s="5"/>
      <c r="D417" s="5"/>
      <c r="E417" s="5"/>
      <c r="F417" s="5"/>
      <c r="G417" s="5"/>
      <c r="H417" s="4"/>
      <c r="I417" s="6"/>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row>
    <row r="418" spans="1:82" ht="16.5" customHeight="1" x14ac:dyDescent="0.3">
      <c r="A418" s="5"/>
      <c r="B418" s="5"/>
      <c r="C418" s="5"/>
      <c r="D418" s="5"/>
      <c r="E418" s="5"/>
      <c r="F418" s="5"/>
      <c r="G418" s="5"/>
      <c r="H418" s="4"/>
      <c r="I418" s="6"/>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row>
    <row r="419" spans="1:82" ht="16.5" customHeight="1" x14ac:dyDescent="0.3">
      <c r="A419" s="5"/>
      <c r="B419" s="5"/>
      <c r="C419" s="5"/>
      <c r="D419" s="5"/>
      <c r="E419" s="5"/>
      <c r="F419" s="5"/>
      <c r="G419" s="5"/>
      <c r="H419" s="4"/>
      <c r="I419" s="6"/>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row>
    <row r="420" spans="1:82" ht="16.5" customHeight="1" x14ac:dyDescent="0.3">
      <c r="A420" s="5"/>
      <c r="B420" s="5"/>
      <c r="C420" s="5"/>
      <c r="D420" s="5"/>
      <c r="E420" s="5"/>
      <c r="F420" s="5"/>
      <c r="G420" s="5"/>
      <c r="H420" s="4"/>
      <c r="I420" s="6"/>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row>
    <row r="421" spans="1:82" ht="16.5" customHeight="1" x14ac:dyDescent="0.3">
      <c r="A421" s="5"/>
      <c r="B421" s="5"/>
      <c r="C421" s="5"/>
      <c r="D421" s="5"/>
      <c r="E421" s="5"/>
      <c r="F421" s="5"/>
      <c r="G421" s="5"/>
      <c r="H421" s="4"/>
      <c r="I421" s="6"/>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row>
    <row r="422" spans="1:82" ht="16.5" customHeight="1" x14ac:dyDescent="0.3">
      <c r="A422" s="5"/>
      <c r="B422" s="5"/>
      <c r="C422" s="5"/>
      <c r="D422" s="5"/>
      <c r="E422" s="5"/>
      <c r="F422" s="5"/>
      <c r="G422" s="5"/>
      <c r="H422" s="4"/>
      <c r="I422" s="6"/>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row>
    <row r="423" spans="1:82" ht="16.5" customHeight="1" x14ac:dyDescent="0.3">
      <c r="A423" s="5"/>
      <c r="B423" s="5"/>
      <c r="C423" s="5"/>
      <c r="D423" s="5"/>
      <c r="E423" s="5"/>
      <c r="F423" s="5"/>
      <c r="G423" s="5"/>
      <c r="H423" s="4"/>
      <c r="I423" s="6"/>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row>
    <row r="424" spans="1:82" ht="16.5" customHeight="1" x14ac:dyDescent="0.3">
      <c r="A424" s="5"/>
      <c r="B424" s="5"/>
      <c r="C424" s="5"/>
      <c r="D424" s="5"/>
      <c r="E424" s="5"/>
      <c r="F424" s="5"/>
      <c r="G424" s="5"/>
      <c r="H424" s="4"/>
      <c r="I424" s="6"/>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row>
    <row r="425" spans="1:82" ht="16.5" customHeight="1" x14ac:dyDescent="0.3">
      <c r="A425" s="5"/>
      <c r="B425" s="5"/>
      <c r="C425" s="5"/>
      <c r="D425" s="5"/>
      <c r="E425" s="5"/>
      <c r="F425" s="5"/>
      <c r="G425" s="5"/>
      <c r="H425" s="4"/>
      <c r="I425" s="6"/>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row>
    <row r="426" spans="1:82" ht="16.5" customHeight="1" x14ac:dyDescent="0.3">
      <c r="A426" s="5"/>
      <c r="B426" s="5"/>
      <c r="C426" s="5"/>
      <c r="D426" s="5"/>
      <c r="E426" s="5"/>
      <c r="F426" s="5"/>
      <c r="G426" s="5"/>
      <c r="H426" s="4"/>
      <c r="I426" s="6"/>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row>
    <row r="427" spans="1:82" ht="16.5" customHeight="1" x14ac:dyDescent="0.3">
      <c r="A427" s="5"/>
      <c r="B427" s="5"/>
      <c r="C427" s="5"/>
      <c r="D427" s="5"/>
      <c r="E427" s="5"/>
      <c r="F427" s="5"/>
      <c r="G427" s="5"/>
      <c r="H427" s="4"/>
      <c r="I427" s="6"/>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row>
    <row r="428" spans="1:82" ht="16.5" customHeight="1" x14ac:dyDescent="0.3">
      <c r="A428" s="5"/>
      <c r="B428" s="5"/>
      <c r="C428" s="5"/>
      <c r="D428" s="5"/>
      <c r="E428" s="5"/>
      <c r="F428" s="5"/>
      <c r="G428" s="5"/>
      <c r="H428" s="4"/>
      <c r="I428" s="6"/>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row>
    <row r="429" spans="1:82" ht="16.5" customHeight="1" x14ac:dyDescent="0.3">
      <c r="A429" s="5"/>
      <c r="B429" s="5"/>
      <c r="C429" s="5"/>
      <c r="D429" s="5"/>
      <c r="E429" s="5"/>
      <c r="F429" s="5"/>
      <c r="G429" s="5"/>
      <c r="H429" s="4"/>
      <c r="I429" s="6"/>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row>
    <row r="430" spans="1:82" ht="16.5" customHeight="1" x14ac:dyDescent="0.3">
      <c r="A430" s="5"/>
      <c r="B430" s="5"/>
      <c r="C430" s="5"/>
      <c r="D430" s="5"/>
      <c r="E430" s="5"/>
      <c r="F430" s="5"/>
      <c r="G430" s="5"/>
      <c r="H430" s="4"/>
      <c r="I430" s="6"/>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row>
    <row r="431" spans="1:82" ht="16.5" customHeight="1" x14ac:dyDescent="0.3">
      <c r="A431" s="5"/>
      <c r="B431" s="5"/>
      <c r="C431" s="5"/>
      <c r="D431" s="5"/>
      <c r="E431" s="5"/>
      <c r="F431" s="5"/>
      <c r="G431" s="5"/>
      <c r="H431" s="4"/>
      <c r="I431" s="6"/>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row>
    <row r="432" spans="1:82" ht="16.5" customHeight="1" x14ac:dyDescent="0.3">
      <c r="A432" s="5"/>
      <c r="B432" s="5"/>
      <c r="C432" s="5"/>
      <c r="D432" s="5"/>
      <c r="E432" s="5"/>
      <c r="F432" s="5"/>
      <c r="G432" s="5"/>
      <c r="H432" s="4"/>
      <c r="I432" s="6"/>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row>
    <row r="433" spans="1:82" ht="16.5" customHeight="1" x14ac:dyDescent="0.3">
      <c r="A433" s="5"/>
      <c r="B433" s="5"/>
      <c r="C433" s="5"/>
      <c r="D433" s="5"/>
      <c r="E433" s="5"/>
      <c r="F433" s="5"/>
      <c r="G433" s="5"/>
      <c r="H433" s="4"/>
      <c r="I433" s="6"/>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row>
    <row r="434" spans="1:82" ht="16.5" customHeight="1" x14ac:dyDescent="0.3">
      <c r="A434" s="5"/>
      <c r="B434" s="5"/>
      <c r="C434" s="5"/>
      <c r="D434" s="5"/>
      <c r="E434" s="5"/>
      <c r="F434" s="5"/>
      <c r="G434" s="5"/>
      <c r="H434" s="4"/>
      <c r="I434" s="6"/>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row>
    <row r="435" spans="1:82" ht="16.5" customHeight="1" x14ac:dyDescent="0.3">
      <c r="A435" s="5"/>
      <c r="B435" s="5"/>
      <c r="C435" s="5"/>
      <c r="D435" s="5"/>
      <c r="E435" s="5"/>
      <c r="F435" s="5"/>
      <c r="G435" s="5"/>
      <c r="H435" s="4"/>
      <c r="I435" s="6"/>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row>
    <row r="436" spans="1:82" ht="16.5" customHeight="1" x14ac:dyDescent="0.3">
      <c r="A436" s="5"/>
      <c r="B436" s="5"/>
      <c r="C436" s="5"/>
      <c r="D436" s="5"/>
      <c r="E436" s="5"/>
      <c r="F436" s="5"/>
      <c r="G436" s="5"/>
      <c r="H436" s="4"/>
      <c r="I436" s="6"/>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row>
    <row r="437" spans="1:82" ht="16.5" customHeight="1" x14ac:dyDescent="0.3">
      <c r="A437" s="5"/>
      <c r="B437" s="5"/>
      <c r="C437" s="5"/>
      <c r="D437" s="5"/>
      <c r="E437" s="5"/>
      <c r="F437" s="5"/>
      <c r="G437" s="5"/>
      <c r="H437" s="4"/>
      <c r="I437" s="6"/>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row>
    <row r="438" spans="1:82" ht="16.5" customHeight="1" x14ac:dyDescent="0.3">
      <c r="A438" s="5"/>
      <c r="B438" s="5"/>
      <c r="C438" s="5"/>
      <c r="D438" s="5"/>
      <c r="E438" s="5"/>
      <c r="F438" s="5"/>
      <c r="G438" s="5"/>
      <c r="H438" s="4"/>
      <c r="I438" s="6"/>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row>
    <row r="439" spans="1:82" ht="16.5" customHeight="1" x14ac:dyDescent="0.3">
      <c r="A439" s="5"/>
      <c r="B439" s="5"/>
      <c r="C439" s="5"/>
      <c r="D439" s="5"/>
      <c r="E439" s="5"/>
      <c r="F439" s="5"/>
      <c r="G439" s="5"/>
      <c r="H439" s="4"/>
      <c r="I439" s="6"/>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row>
    <row r="440" spans="1:82" ht="16.5" customHeight="1" x14ac:dyDescent="0.3">
      <c r="A440" s="5"/>
      <c r="B440" s="5"/>
      <c r="C440" s="5"/>
      <c r="D440" s="5"/>
      <c r="E440" s="5"/>
      <c r="F440" s="5"/>
      <c r="G440" s="5"/>
      <c r="H440" s="4"/>
      <c r="I440" s="6"/>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row>
    <row r="441" spans="1:82" ht="16.5" customHeight="1" x14ac:dyDescent="0.3">
      <c r="A441" s="5"/>
      <c r="B441" s="5"/>
      <c r="C441" s="5"/>
      <c r="D441" s="5"/>
      <c r="E441" s="5"/>
      <c r="F441" s="5"/>
      <c r="G441" s="5"/>
      <c r="H441" s="4"/>
      <c r="I441" s="6"/>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row>
    <row r="442" spans="1:82" ht="16.5" customHeight="1" x14ac:dyDescent="0.3">
      <c r="A442" s="5"/>
      <c r="B442" s="5"/>
      <c r="C442" s="5"/>
      <c r="D442" s="5"/>
      <c r="E442" s="5"/>
      <c r="F442" s="5"/>
      <c r="G442" s="5"/>
      <c r="H442" s="4"/>
      <c r="I442" s="6"/>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row>
    <row r="443" spans="1:82" ht="16.5" customHeight="1" x14ac:dyDescent="0.3">
      <c r="A443" s="5"/>
      <c r="B443" s="5"/>
      <c r="C443" s="5"/>
      <c r="D443" s="5"/>
      <c r="E443" s="5"/>
      <c r="F443" s="5"/>
      <c r="G443" s="5"/>
      <c r="H443" s="4"/>
      <c r="I443" s="6"/>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row>
    <row r="444" spans="1:82" ht="16.5" customHeight="1" x14ac:dyDescent="0.3">
      <c r="A444" s="5"/>
      <c r="B444" s="5"/>
      <c r="C444" s="5"/>
      <c r="D444" s="5"/>
      <c r="E444" s="5"/>
      <c r="F444" s="5"/>
      <c r="G444" s="5"/>
      <c r="H444" s="4"/>
      <c r="I444" s="6"/>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row>
    <row r="445" spans="1:82" ht="16.5" customHeight="1" x14ac:dyDescent="0.3">
      <c r="A445" s="5"/>
      <c r="B445" s="5"/>
      <c r="C445" s="5"/>
      <c r="D445" s="5"/>
      <c r="E445" s="5"/>
      <c r="F445" s="5"/>
      <c r="G445" s="5"/>
      <c r="H445" s="4"/>
      <c r="I445" s="6"/>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row>
    <row r="446" spans="1:82" ht="16.5" customHeight="1" x14ac:dyDescent="0.3">
      <c r="A446" s="5"/>
      <c r="B446" s="5"/>
      <c r="C446" s="5"/>
      <c r="D446" s="5"/>
      <c r="E446" s="5"/>
      <c r="F446" s="5"/>
      <c r="G446" s="5"/>
      <c r="H446" s="4"/>
      <c r="I446" s="6"/>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row>
    <row r="447" spans="1:82" ht="16.5" customHeight="1" x14ac:dyDescent="0.3">
      <c r="A447" s="5"/>
      <c r="B447" s="5"/>
      <c r="C447" s="5"/>
      <c r="D447" s="5"/>
      <c r="E447" s="5"/>
      <c r="F447" s="5"/>
      <c r="G447" s="5"/>
      <c r="H447" s="4"/>
      <c r="I447" s="6"/>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row>
    <row r="448" spans="1:82" ht="16.5" customHeight="1" x14ac:dyDescent="0.3">
      <c r="A448" s="5"/>
      <c r="B448" s="5"/>
      <c r="C448" s="5"/>
      <c r="D448" s="5"/>
      <c r="E448" s="5"/>
      <c r="F448" s="5"/>
      <c r="G448" s="5"/>
      <c r="H448" s="4"/>
      <c r="I448" s="6"/>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row>
    <row r="449" spans="1:82" ht="16.5" customHeight="1" x14ac:dyDescent="0.3">
      <c r="A449" s="5"/>
      <c r="B449" s="5"/>
      <c r="C449" s="5"/>
      <c r="D449" s="5"/>
      <c r="E449" s="5"/>
      <c r="F449" s="5"/>
      <c r="G449" s="5"/>
      <c r="H449" s="4"/>
      <c r="I449" s="6"/>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row>
    <row r="450" spans="1:82" ht="16.5" customHeight="1" x14ac:dyDescent="0.3">
      <c r="A450" s="5"/>
      <c r="B450" s="5"/>
      <c r="C450" s="5"/>
      <c r="D450" s="5"/>
      <c r="E450" s="5"/>
      <c r="F450" s="5"/>
      <c r="G450" s="5"/>
      <c r="H450" s="4"/>
      <c r="I450" s="6"/>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row>
    <row r="451" spans="1:82" ht="16.5" customHeight="1" x14ac:dyDescent="0.3">
      <c r="A451" s="5"/>
      <c r="B451" s="5"/>
      <c r="C451" s="5"/>
      <c r="D451" s="5"/>
      <c r="E451" s="5"/>
      <c r="F451" s="5"/>
      <c r="G451" s="5"/>
      <c r="H451" s="4"/>
      <c r="I451" s="6"/>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row>
    <row r="452" spans="1:82" ht="16.5" customHeight="1" x14ac:dyDescent="0.3">
      <c r="A452" s="5"/>
      <c r="B452" s="5"/>
      <c r="C452" s="5"/>
      <c r="D452" s="5"/>
      <c r="E452" s="5"/>
      <c r="F452" s="5"/>
      <c r="G452" s="5"/>
      <c r="H452" s="4"/>
      <c r="I452" s="6"/>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row>
    <row r="453" spans="1:82" ht="16.5" customHeight="1" x14ac:dyDescent="0.3">
      <c r="A453" s="5"/>
      <c r="B453" s="5"/>
      <c r="C453" s="5"/>
      <c r="D453" s="5"/>
      <c r="E453" s="5"/>
      <c r="F453" s="5"/>
      <c r="G453" s="5"/>
      <c r="H453" s="4"/>
      <c r="I453" s="6"/>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row>
    <row r="454" spans="1:82" ht="16.5" customHeight="1" x14ac:dyDescent="0.3">
      <c r="A454" s="5"/>
      <c r="B454" s="5"/>
      <c r="C454" s="5"/>
      <c r="D454" s="5"/>
      <c r="E454" s="5"/>
      <c r="F454" s="5"/>
      <c r="G454" s="5"/>
      <c r="H454" s="4"/>
      <c r="I454" s="6"/>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c r="CC454" s="4"/>
      <c r="CD454" s="4"/>
    </row>
    <row r="455" spans="1:82" ht="16.5" customHeight="1" x14ac:dyDescent="0.3">
      <c r="A455" s="5"/>
      <c r="B455" s="5"/>
      <c r="C455" s="5"/>
      <c r="D455" s="5"/>
      <c r="E455" s="5"/>
      <c r="F455" s="5"/>
      <c r="G455" s="5"/>
      <c r="H455" s="4"/>
      <c r="I455" s="6"/>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row>
    <row r="456" spans="1:82" ht="16.5" customHeight="1" x14ac:dyDescent="0.3">
      <c r="A456" s="5"/>
      <c r="B456" s="5"/>
      <c r="C456" s="5"/>
      <c r="D456" s="5"/>
      <c r="E456" s="5"/>
      <c r="F456" s="5"/>
      <c r="G456" s="5"/>
      <c r="H456" s="4"/>
      <c r="I456" s="6"/>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row>
    <row r="457" spans="1:82" ht="16.5" customHeight="1" x14ac:dyDescent="0.3">
      <c r="A457" s="5"/>
      <c r="B457" s="5"/>
      <c r="C457" s="5"/>
      <c r="D457" s="5"/>
      <c r="E457" s="5"/>
      <c r="F457" s="5"/>
      <c r="G457" s="5"/>
      <c r="H457" s="4"/>
      <c r="I457" s="6"/>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row>
    <row r="458" spans="1:82" ht="16.5" customHeight="1" x14ac:dyDescent="0.3">
      <c r="A458" s="5"/>
      <c r="B458" s="5"/>
      <c r="C458" s="5"/>
      <c r="D458" s="5"/>
      <c r="E458" s="5"/>
      <c r="F458" s="5"/>
      <c r="G458" s="5"/>
      <c r="H458" s="4"/>
      <c r="I458" s="6"/>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row>
    <row r="459" spans="1:82" ht="16.5" customHeight="1" x14ac:dyDescent="0.3">
      <c r="A459" s="5"/>
      <c r="B459" s="5"/>
      <c r="C459" s="5"/>
      <c r="D459" s="5"/>
      <c r="E459" s="5"/>
      <c r="F459" s="5"/>
      <c r="G459" s="5"/>
      <c r="H459" s="4"/>
      <c r="I459" s="6"/>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c r="CD459" s="4"/>
    </row>
    <row r="460" spans="1:82" ht="16.5" customHeight="1" x14ac:dyDescent="0.3">
      <c r="A460" s="5"/>
      <c r="B460" s="5"/>
      <c r="C460" s="5"/>
      <c r="D460" s="5"/>
      <c r="E460" s="5"/>
      <c r="F460" s="5"/>
      <c r="G460" s="5"/>
      <c r="H460" s="4"/>
      <c r="I460" s="6"/>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row>
    <row r="461" spans="1:82" ht="16.5" customHeight="1" x14ac:dyDescent="0.3">
      <c r="A461" s="5"/>
      <c r="B461" s="5"/>
      <c r="C461" s="5"/>
      <c r="D461" s="5"/>
      <c r="E461" s="5"/>
      <c r="F461" s="5"/>
      <c r="G461" s="5"/>
      <c r="H461" s="4"/>
      <c r="I461" s="6"/>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row>
    <row r="462" spans="1:82" ht="16.5" customHeight="1" x14ac:dyDescent="0.3">
      <c r="A462" s="5"/>
      <c r="B462" s="5"/>
      <c r="C462" s="5"/>
      <c r="D462" s="5"/>
      <c r="E462" s="5"/>
      <c r="F462" s="5"/>
      <c r="G462" s="5"/>
      <c r="H462" s="4"/>
      <c r="I462" s="6"/>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row>
    <row r="463" spans="1:82" ht="16.5" customHeight="1" x14ac:dyDescent="0.3">
      <c r="A463" s="5"/>
      <c r="B463" s="5"/>
      <c r="C463" s="5"/>
      <c r="D463" s="5"/>
      <c r="E463" s="5"/>
      <c r="F463" s="5"/>
      <c r="G463" s="5"/>
      <c r="H463" s="4"/>
      <c r="I463" s="6"/>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row>
    <row r="464" spans="1:82" ht="16.5" customHeight="1" x14ac:dyDescent="0.3">
      <c r="A464" s="5"/>
      <c r="B464" s="5"/>
      <c r="C464" s="5"/>
      <c r="D464" s="5"/>
      <c r="E464" s="5"/>
      <c r="F464" s="5"/>
      <c r="G464" s="5"/>
      <c r="H464" s="4"/>
      <c r="I464" s="6"/>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row>
    <row r="465" spans="1:82" ht="16.5" customHeight="1" x14ac:dyDescent="0.3">
      <c r="A465" s="5"/>
      <c r="B465" s="5"/>
      <c r="C465" s="5"/>
      <c r="D465" s="5"/>
      <c r="E465" s="5"/>
      <c r="F465" s="5"/>
      <c r="G465" s="5"/>
      <c r="H465" s="4"/>
      <c r="I465" s="6"/>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c r="CD465" s="4"/>
    </row>
    <row r="466" spans="1:82" ht="16.5" customHeight="1" x14ac:dyDescent="0.3">
      <c r="A466" s="5"/>
      <c r="B466" s="5"/>
      <c r="C466" s="5"/>
      <c r="D466" s="5"/>
      <c r="E466" s="5"/>
      <c r="F466" s="5"/>
      <c r="G466" s="5"/>
      <c r="H466" s="4"/>
      <c r="I466" s="6"/>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row>
    <row r="467" spans="1:82" ht="16.5" customHeight="1" x14ac:dyDescent="0.3">
      <c r="A467" s="5"/>
      <c r="B467" s="5"/>
      <c r="C467" s="5"/>
      <c r="D467" s="5"/>
      <c r="E467" s="5"/>
      <c r="F467" s="5"/>
      <c r="G467" s="5"/>
      <c r="H467" s="4"/>
      <c r="I467" s="6"/>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c r="CD467" s="4"/>
    </row>
    <row r="468" spans="1:82" ht="16.5" customHeight="1" x14ac:dyDescent="0.3">
      <c r="A468" s="5"/>
      <c r="B468" s="5"/>
      <c r="C468" s="5"/>
      <c r="D468" s="5"/>
      <c r="E468" s="5"/>
      <c r="F468" s="5"/>
      <c r="G468" s="5"/>
      <c r="H468" s="4"/>
      <c r="I468" s="6"/>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row>
    <row r="469" spans="1:82" ht="16.5" customHeight="1" x14ac:dyDescent="0.3">
      <c r="A469" s="5"/>
      <c r="B469" s="5"/>
      <c r="C469" s="5"/>
      <c r="D469" s="5"/>
      <c r="E469" s="5"/>
      <c r="F469" s="5"/>
      <c r="G469" s="5"/>
      <c r="H469" s="4"/>
      <c r="I469" s="6"/>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c r="CD469" s="4"/>
    </row>
    <row r="470" spans="1:82" ht="16.5" customHeight="1" x14ac:dyDescent="0.3">
      <c r="A470" s="5"/>
      <c r="B470" s="5"/>
      <c r="C470" s="5"/>
      <c r="D470" s="5"/>
      <c r="E470" s="5"/>
      <c r="F470" s="5"/>
      <c r="G470" s="5"/>
      <c r="H470" s="4"/>
      <c r="I470" s="6"/>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row>
    <row r="471" spans="1:82" ht="16.5" customHeight="1" x14ac:dyDescent="0.3">
      <c r="A471" s="5"/>
      <c r="B471" s="5"/>
      <c r="C471" s="5"/>
      <c r="D471" s="5"/>
      <c r="E471" s="5"/>
      <c r="F471" s="5"/>
      <c r="G471" s="5"/>
      <c r="H471" s="4"/>
      <c r="I471" s="6"/>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c r="CD471" s="4"/>
    </row>
    <row r="472" spans="1:82" ht="16.5" customHeight="1" x14ac:dyDescent="0.3">
      <c r="A472" s="5"/>
      <c r="B472" s="5"/>
      <c r="C472" s="5"/>
      <c r="D472" s="5"/>
      <c r="E472" s="5"/>
      <c r="F472" s="5"/>
      <c r="G472" s="5"/>
      <c r="H472" s="4"/>
      <c r="I472" s="6"/>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row>
    <row r="473" spans="1:82" ht="16.5" customHeight="1" x14ac:dyDescent="0.3">
      <c r="A473" s="5"/>
      <c r="B473" s="5"/>
      <c r="C473" s="5"/>
      <c r="D473" s="5"/>
      <c r="E473" s="5"/>
      <c r="F473" s="5"/>
      <c r="G473" s="5"/>
      <c r="H473" s="4"/>
      <c r="I473" s="6"/>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c r="CD473" s="4"/>
    </row>
    <row r="474" spans="1:82" ht="16.5" customHeight="1" x14ac:dyDescent="0.3">
      <c r="A474" s="5"/>
      <c r="B474" s="5"/>
      <c r="C474" s="5"/>
      <c r="D474" s="5"/>
      <c r="E474" s="5"/>
      <c r="F474" s="5"/>
      <c r="G474" s="5"/>
      <c r="H474" s="4"/>
      <c r="I474" s="6"/>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row>
    <row r="475" spans="1:82" ht="16.5" customHeight="1" x14ac:dyDescent="0.3">
      <c r="A475" s="5"/>
      <c r="B475" s="5"/>
      <c r="C475" s="5"/>
      <c r="D475" s="5"/>
      <c r="E475" s="5"/>
      <c r="F475" s="5"/>
      <c r="G475" s="5"/>
      <c r="H475" s="4"/>
      <c r="I475" s="6"/>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c r="CC475" s="4"/>
      <c r="CD475" s="4"/>
    </row>
    <row r="476" spans="1:82" ht="16.5" customHeight="1" x14ac:dyDescent="0.3">
      <c r="A476" s="5"/>
      <c r="B476" s="5"/>
      <c r="C476" s="5"/>
      <c r="D476" s="5"/>
      <c r="E476" s="5"/>
      <c r="F476" s="5"/>
      <c r="G476" s="5"/>
      <c r="H476" s="4"/>
      <c r="I476" s="6"/>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row>
    <row r="477" spans="1:82" ht="16.5" customHeight="1" x14ac:dyDescent="0.3">
      <c r="A477" s="5"/>
      <c r="B477" s="5"/>
      <c r="C477" s="5"/>
      <c r="D477" s="5"/>
      <c r="E477" s="5"/>
      <c r="F477" s="5"/>
      <c r="G477" s="5"/>
      <c r="H477" s="4"/>
      <c r="I477" s="6"/>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c r="CC477" s="4"/>
      <c r="CD477" s="4"/>
    </row>
    <row r="478" spans="1:82" ht="16.5" customHeight="1" x14ac:dyDescent="0.3">
      <c r="A478" s="5"/>
      <c r="B478" s="5"/>
      <c r="C478" s="5"/>
      <c r="D478" s="5"/>
      <c r="E478" s="5"/>
      <c r="F478" s="5"/>
      <c r="G478" s="5"/>
      <c r="H478" s="4"/>
      <c r="I478" s="6"/>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row>
    <row r="479" spans="1:82" ht="16.5" customHeight="1" x14ac:dyDescent="0.3">
      <c r="A479" s="5"/>
      <c r="B479" s="5"/>
      <c r="C479" s="5"/>
      <c r="D479" s="5"/>
      <c r="E479" s="5"/>
      <c r="F479" s="5"/>
      <c r="G479" s="5"/>
      <c r="H479" s="4"/>
      <c r="I479" s="6"/>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row>
    <row r="480" spans="1:82" ht="16.5" customHeight="1" x14ac:dyDescent="0.3">
      <c r="A480" s="5"/>
      <c r="B480" s="5"/>
      <c r="C480" s="5"/>
      <c r="D480" s="5"/>
      <c r="E480" s="5"/>
      <c r="F480" s="5"/>
      <c r="G480" s="5"/>
      <c r="H480" s="4"/>
      <c r="I480" s="6"/>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row>
    <row r="481" spans="1:82" ht="16.5" customHeight="1" x14ac:dyDescent="0.3">
      <c r="A481" s="5"/>
      <c r="B481" s="5"/>
      <c r="C481" s="5"/>
      <c r="D481" s="5"/>
      <c r="E481" s="5"/>
      <c r="F481" s="5"/>
      <c r="G481" s="5"/>
      <c r="H481" s="4"/>
      <c r="I481" s="6"/>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c r="CD481" s="4"/>
    </row>
    <row r="482" spans="1:82" ht="16.5" customHeight="1" x14ac:dyDescent="0.3">
      <c r="A482" s="5"/>
      <c r="B482" s="5"/>
      <c r="C482" s="5"/>
      <c r="D482" s="5"/>
      <c r="E482" s="5"/>
      <c r="F482" s="5"/>
      <c r="G482" s="5"/>
      <c r="H482" s="4"/>
      <c r="I482" s="6"/>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row>
    <row r="483" spans="1:82" ht="16.5" customHeight="1" x14ac:dyDescent="0.3">
      <c r="A483" s="5"/>
      <c r="B483" s="5"/>
      <c r="C483" s="5"/>
      <c r="D483" s="5"/>
      <c r="E483" s="5"/>
      <c r="F483" s="5"/>
      <c r="G483" s="5"/>
      <c r="H483" s="4"/>
      <c r="I483" s="6"/>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c r="CD483" s="4"/>
    </row>
    <row r="484" spans="1:82" ht="16.5" customHeight="1" x14ac:dyDescent="0.3">
      <c r="A484" s="5"/>
      <c r="B484" s="5"/>
      <c r="C484" s="5"/>
      <c r="D484" s="5"/>
      <c r="E484" s="5"/>
      <c r="F484" s="5"/>
      <c r="G484" s="5"/>
      <c r="H484" s="4"/>
      <c r="I484" s="6"/>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row>
    <row r="485" spans="1:82" ht="16.5" customHeight="1" x14ac:dyDescent="0.3">
      <c r="A485" s="5"/>
      <c r="B485" s="5"/>
      <c r="C485" s="5"/>
      <c r="D485" s="5"/>
      <c r="E485" s="5"/>
      <c r="F485" s="5"/>
      <c r="G485" s="5"/>
      <c r="H485" s="4"/>
      <c r="I485" s="6"/>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row>
    <row r="486" spans="1:82" ht="16.5" customHeight="1" x14ac:dyDescent="0.3">
      <c r="A486" s="5"/>
      <c r="B486" s="5"/>
      <c r="C486" s="5"/>
      <c r="D486" s="5"/>
      <c r="E486" s="5"/>
      <c r="F486" s="5"/>
      <c r="G486" s="5"/>
      <c r="H486" s="4"/>
      <c r="I486" s="6"/>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row>
    <row r="487" spans="1:82" ht="16.5" customHeight="1" x14ac:dyDescent="0.3">
      <c r="A487" s="5"/>
      <c r="B487" s="5"/>
      <c r="C487" s="5"/>
      <c r="D487" s="5"/>
      <c r="E487" s="5"/>
      <c r="F487" s="5"/>
      <c r="G487" s="5"/>
      <c r="H487" s="4"/>
      <c r="I487" s="6"/>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c r="CC487" s="4"/>
      <c r="CD487" s="4"/>
    </row>
    <row r="488" spans="1:82" ht="16.5" customHeight="1" x14ac:dyDescent="0.3">
      <c r="A488" s="5"/>
      <c r="B488" s="5"/>
      <c r="C488" s="5"/>
      <c r="D488" s="5"/>
      <c r="E488" s="5"/>
      <c r="F488" s="5"/>
      <c r="G488" s="5"/>
      <c r="H488" s="4"/>
      <c r="I488" s="6"/>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row>
    <row r="489" spans="1:82" ht="16.5" customHeight="1" x14ac:dyDescent="0.3">
      <c r="A489" s="5"/>
      <c r="B489" s="5"/>
      <c r="C489" s="5"/>
      <c r="D489" s="5"/>
      <c r="E489" s="5"/>
      <c r="F489" s="5"/>
      <c r="G489" s="5"/>
      <c r="H489" s="4"/>
      <c r="I489" s="6"/>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c r="CC489" s="4"/>
      <c r="CD489" s="4"/>
    </row>
    <row r="490" spans="1:82" ht="16.5" customHeight="1" x14ac:dyDescent="0.3">
      <c r="A490" s="5"/>
      <c r="B490" s="5"/>
      <c r="C490" s="5"/>
      <c r="D490" s="5"/>
      <c r="E490" s="5"/>
      <c r="F490" s="5"/>
      <c r="G490" s="5"/>
      <c r="H490" s="4"/>
      <c r="I490" s="6"/>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row>
    <row r="491" spans="1:82" ht="16.5" customHeight="1" x14ac:dyDescent="0.3">
      <c r="A491" s="5"/>
      <c r="B491" s="5"/>
      <c r="C491" s="5"/>
      <c r="D491" s="5"/>
      <c r="E491" s="5"/>
      <c r="F491" s="5"/>
      <c r="G491" s="5"/>
      <c r="H491" s="4"/>
      <c r="I491" s="6"/>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c r="CC491" s="4"/>
      <c r="CD491" s="4"/>
    </row>
    <row r="492" spans="1:82" ht="16.5" customHeight="1" x14ac:dyDescent="0.3">
      <c r="A492" s="5"/>
      <c r="B492" s="5"/>
      <c r="C492" s="5"/>
      <c r="D492" s="5"/>
      <c r="E492" s="5"/>
      <c r="F492" s="5"/>
      <c r="G492" s="5"/>
      <c r="H492" s="4"/>
      <c r="I492" s="6"/>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row>
    <row r="493" spans="1:82" ht="16.5" customHeight="1" x14ac:dyDescent="0.3">
      <c r="A493" s="5"/>
      <c r="B493" s="5"/>
      <c r="C493" s="5"/>
      <c r="D493" s="5"/>
      <c r="E493" s="5"/>
      <c r="F493" s="5"/>
      <c r="G493" s="5"/>
      <c r="H493" s="4"/>
      <c r="I493" s="6"/>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c r="CC493" s="4"/>
      <c r="CD493" s="4"/>
    </row>
    <row r="494" spans="1:82" ht="16.5" customHeight="1" x14ac:dyDescent="0.3">
      <c r="A494" s="5"/>
      <c r="B494" s="5"/>
      <c r="C494" s="5"/>
      <c r="D494" s="5"/>
      <c r="E494" s="5"/>
      <c r="F494" s="5"/>
      <c r="G494" s="5"/>
      <c r="H494" s="4"/>
      <c r="I494" s="6"/>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row>
    <row r="495" spans="1:82" ht="16.5" customHeight="1" x14ac:dyDescent="0.3">
      <c r="A495" s="5"/>
      <c r="B495" s="5"/>
      <c r="C495" s="5"/>
      <c r="D495" s="5"/>
      <c r="E495" s="5"/>
      <c r="F495" s="5"/>
      <c r="G495" s="5"/>
      <c r="H495" s="4"/>
      <c r="I495" s="6"/>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c r="CC495" s="4"/>
      <c r="CD495" s="4"/>
    </row>
    <row r="496" spans="1:82" ht="16.5" customHeight="1" x14ac:dyDescent="0.3">
      <c r="A496" s="5"/>
      <c r="B496" s="5"/>
      <c r="C496" s="5"/>
      <c r="D496" s="5"/>
      <c r="E496" s="5"/>
      <c r="F496" s="5"/>
      <c r="G496" s="5"/>
      <c r="H496" s="4"/>
      <c r="I496" s="6"/>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row>
    <row r="497" spans="1:82" ht="16.5" customHeight="1" x14ac:dyDescent="0.3">
      <c r="A497" s="5"/>
      <c r="B497" s="5"/>
      <c r="C497" s="5"/>
      <c r="D497" s="5"/>
      <c r="E497" s="5"/>
      <c r="F497" s="5"/>
      <c r="G497" s="5"/>
      <c r="H497" s="4"/>
      <c r="I497" s="6"/>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c r="CD497" s="4"/>
    </row>
    <row r="498" spans="1:82" ht="16.5" customHeight="1" x14ac:dyDescent="0.3">
      <c r="A498" s="5"/>
      <c r="B498" s="5"/>
      <c r="C498" s="5"/>
      <c r="D498" s="5"/>
      <c r="E498" s="5"/>
      <c r="F498" s="5"/>
      <c r="G498" s="5"/>
      <c r="H498" s="4"/>
      <c r="I498" s="6"/>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row>
    <row r="499" spans="1:82" ht="16.5" customHeight="1" x14ac:dyDescent="0.3">
      <c r="A499" s="5"/>
      <c r="B499" s="5"/>
      <c r="C499" s="5"/>
      <c r="D499" s="5"/>
      <c r="E499" s="5"/>
      <c r="F499" s="5"/>
      <c r="G499" s="5"/>
      <c r="H499" s="4"/>
      <c r="I499" s="6"/>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row>
    <row r="500" spans="1:82" ht="16.5" customHeight="1" x14ac:dyDescent="0.3">
      <c r="A500" s="5"/>
      <c r="B500" s="5"/>
      <c r="C500" s="5"/>
      <c r="D500" s="5"/>
      <c r="E500" s="5"/>
      <c r="F500" s="5"/>
      <c r="G500" s="5"/>
      <c r="H500" s="4"/>
      <c r="I500" s="6"/>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row>
    <row r="501" spans="1:82" ht="16.5" customHeight="1" x14ac:dyDescent="0.3">
      <c r="A501" s="5"/>
      <c r="B501" s="5"/>
      <c r="C501" s="5"/>
      <c r="D501" s="5"/>
      <c r="E501" s="5"/>
      <c r="F501" s="5"/>
      <c r="G501" s="5"/>
      <c r="H501" s="4"/>
      <c r="I501" s="6"/>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c r="CC501" s="4"/>
      <c r="CD501" s="4"/>
    </row>
    <row r="502" spans="1:82" ht="16.5" customHeight="1" x14ac:dyDescent="0.3">
      <c r="A502" s="5"/>
      <c r="B502" s="5"/>
      <c r="C502" s="5"/>
      <c r="D502" s="5"/>
      <c r="E502" s="5"/>
      <c r="F502" s="5"/>
      <c r="G502" s="5"/>
      <c r="H502" s="4"/>
      <c r="I502" s="6"/>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row>
    <row r="503" spans="1:82" ht="16.5" customHeight="1" x14ac:dyDescent="0.3">
      <c r="A503" s="5"/>
      <c r="B503" s="5"/>
      <c r="C503" s="5"/>
      <c r="D503" s="5"/>
      <c r="E503" s="5"/>
      <c r="F503" s="5"/>
      <c r="G503" s="5"/>
      <c r="H503" s="4"/>
      <c r="I503" s="6"/>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row>
    <row r="504" spans="1:82" ht="16.5" customHeight="1" x14ac:dyDescent="0.3">
      <c r="A504" s="5"/>
      <c r="B504" s="5"/>
      <c r="C504" s="5"/>
      <c r="D504" s="5"/>
      <c r="E504" s="5"/>
      <c r="F504" s="5"/>
      <c r="G504" s="5"/>
      <c r="H504" s="4"/>
      <c r="I504" s="6"/>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row>
    <row r="505" spans="1:82" ht="16.5" customHeight="1" x14ac:dyDescent="0.3">
      <c r="A505" s="5"/>
      <c r="B505" s="5"/>
      <c r="C505" s="5"/>
      <c r="D505" s="5"/>
      <c r="E505" s="5"/>
      <c r="F505" s="5"/>
      <c r="G505" s="5"/>
      <c r="H505" s="4"/>
      <c r="I505" s="6"/>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row>
    <row r="506" spans="1:82" ht="16.5" customHeight="1" x14ac:dyDescent="0.3">
      <c r="A506" s="5"/>
      <c r="B506" s="5"/>
      <c r="C506" s="5"/>
      <c r="D506" s="5"/>
      <c r="E506" s="5"/>
      <c r="F506" s="5"/>
      <c r="G506" s="5"/>
      <c r="H506" s="4"/>
      <c r="I506" s="6"/>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row>
    <row r="507" spans="1:82" ht="16.5" customHeight="1" x14ac:dyDescent="0.3">
      <c r="A507" s="5"/>
      <c r="B507" s="5"/>
      <c r="C507" s="5"/>
      <c r="D507" s="5"/>
      <c r="E507" s="5"/>
      <c r="F507" s="5"/>
      <c r="G507" s="5"/>
      <c r="H507" s="4"/>
      <c r="I507" s="6"/>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row>
    <row r="508" spans="1:82" ht="16.5" customHeight="1" x14ac:dyDescent="0.3">
      <c r="A508" s="5"/>
      <c r="B508" s="5"/>
      <c r="C508" s="5"/>
      <c r="D508" s="5"/>
      <c r="E508" s="5"/>
      <c r="F508" s="5"/>
      <c r="G508" s="5"/>
      <c r="H508" s="4"/>
      <c r="I508" s="6"/>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row>
    <row r="509" spans="1:82" ht="16.5" customHeight="1" x14ac:dyDescent="0.3">
      <c r="A509" s="5"/>
      <c r="B509" s="5"/>
      <c r="C509" s="5"/>
      <c r="D509" s="5"/>
      <c r="E509" s="5"/>
      <c r="F509" s="5"/>
      <c r="G509" s="5"/>
      <c r="H509" s="4"/>
      <c r="I509" s="6"/>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row>
    <row r="510" spans="1:82" ht="16.5" customHeight="1" x14ac:dyDescent="0.3">
      <c r="A510" s="5"/>
      <c r="B510" s="5"/>
      <c r="C510" s="5"/>
      <c r="D510" s="5"/>
      <c r="E510" s="5"/>
      <c r="F510" s="5"/>
      <c r="G510" s="5"/>
      <c r="H510" s="4"/>
      <c r="I510" s="6"/>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row>
    <row r="511" spans="1:82" ht="16.5" customHeight="1" x14ac:dyDescent="0.3">
      <c r="A511" s="5"/>
      <c r="B511" s="5"/>
      <c r="C511" s="5"/>
      <c r="D511" s="5"/>
      <c r="E511" s="5"/>
      <c r="F511" s="5"/>
      <c r="G511" s="5"/>
      <c r="H511" s="4"/>
      <c r="I511" s="6"/>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row>
    <row r="512" spans="1:82" ht="16.5" customHeight="1" x14ac:dyDescent="0.3">
      <c r="A512" s="5"/>
      <c r="B512" s="5"/>
      <c r="C512" s="5"/>
      <c r="D512" s="5"/>
      <c r="E512" s="5"/>
      <c r="F512" s="5"/>
      <c r="G512" s="5"/>
      <c r="H512" s="4"/>
      <c r="I512" s="6"/>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row>
    <row r="513" spans="1:82" ht="16.5" customHeight="1" x14ac:dyDescent="0.3">
      <c r="A513" s="5"/>
      <c r="B513" s="5"/>
      <c r="C513" s="5"/>
      <c r="D513" s="5"/>
      <c r="E513" s="5"/>
      <c r="F513" s="5"/>
      <c r="G513" s="5"/>
      <c r="H513" s="4"/>
      <c r="I513" s="6"/>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row>
    <row r="514" spans="1:82" ht="16.5" customHeight="1" x14ac:dyDescent="0.3">
      <c r="A514" s="5"/>
      <c r="B514" s="5"/>
      <c r="C514" s="5"/>
      <c r="D514" s="5"/>
      <c r="E514" s="5"/>
      <c r="F514" s="5"/>
      <c r="G514" s="5"/>
      <c r="H514" s="4"/>
      <c r="I514" s="6"/>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row>
    <row r="515" spans="1:82" ht="16.5" customHeight="1" x14ac:dyDescent="0.3">
      <c r="A515" s="5"/>
      <c r="B515" s="5"/>
      <c r="C515" s="5"/>
      <c r="D515" s="5"/>
      <c r="E515" s="5"/>
      <c r="F515" s="5"/>
      <c r="G515" s="5"/>
      <c r="H515" s="4"/>
      <c r="I515" s="6"/>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row>
    <row r="516" spans="1:82" ht="16.5" customHeight="1" x14ac:dyDescent="0.3">
      <c r="A516" s="5"/>
      <c r="B516" s="5"/>
      <c r="C516" s="5"/>
      <c r="D516" s="5"/>
      <c r="E516" s="5"/>
      <c r="F516" s="5"/>
      <c r="G516" s="5"/>
      <c r="H516" s="4"/>
      <c r="I516" s="6"/>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row>
    <row r="517" spans="1:82" ht="16.5" customHeight="1" x14ac:dyDescent="0.3">
      <c r="A517" s="5"/>
      <c r="B517" s="5"/>
      <c r="C517" s="5"/>
      <c r="D517" s="5"/>
      <c r="E517" s="5"/>
      <c r="F517" s="5"/>
      <c r="G517" s="5"/>
      <c r="H517" s="4"/>
      <c r="I517" s="6"/>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row>
    <row r="518" spans="1:82" ht="16.5" customHeight="1" x14ac:dyDescent="0.3">
      <c r="A518" s="5"/>
      <c r="B518" s="5"/>
      <c r="C518" s="5"/>
      <c r="D518" s="5"/>
      <c r="E518" s="5"/>
      <c r="F518" s="5"/>
      <c r="G518" s="5"/>
      <c r="H518" s="4"/>
      <c r="I518" s="6"/>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row>
    <row r="519" spans="1:82" ht="16.5" customHeight="1" x14ac:dyDescent="0.3">
      <c r="A519" s="5"/>
      <c r="B519" s="5"/>
      <c r="C519" s="5"/>
      <c r="D519" s="5"/>
      <c r="E519" s="5"/>
      <c r="F519" s="5"/>
      <c r="G519" s="5"/>
      <c r="H519" s="4"/>
      <c r="I519" s="6"/>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row>
    <row r="520" spans="1:82" ht="16.5" customHeight="1" x14ac:dyDescent="0.3">
      <c r="A520" s="5"/>
      <c r="B520" s="5"/>
      <c r="C520" s="5"/>
      <c r="D520" s="5"/>
      <c r="E520" s="5"/>
      <c r="F520" s="5"/>
      <c r="G520" s="5"/>
      <c r="H520" s="4"/>
      <c r="I520" s="6"/>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row>
    <row r="521" spans="1:82" ht="16.5" customHeight="1" x14ac:dyDescent="0.3">
      <c r="A521" s="5"/>
      <c r="B521" s="5"/>
      <c r="C521" s="5"/>
      <c r="D521" s="5"/>
      <c r="E521" s="5"/>
      <c r="F521" s="5"/>
      <c r="G521" s="5"/>
      <c r="H521" s="4"/>
      <c r="I521" s="6"/>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row>
    <row r="522" spans="1:82" ht="16.5" customHeight="1" x14ac:dyDescent="0.3">
      <c r="A522" s="5"/>
      <c r="B522" s="5"/>
      <c r="C522" s="5"/>
      <c r="D522" s="5"/>
      <c r="E522" s="5"/>
      <c r="F522" s="5"/>
      <c r="G522" s="5"/>
      <c r="H522" s="4"/>
      <c r="I522" s="6"/>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row>
    <row r="523" spans="1:82" ht="16.5" customHeight="1" x14ac:dyDescent="0.3">
      <c r="A523" s="5"/>
      <c r="B523" s="5"/>
      <c r="C523" s="5"/>
      <c r="D523" s="5"/>
      <c r="E523" s="5"/>
      <c r="F523" s="5"/>
      <c r="G523" s="5"/>
      <c r="H523" s="4"/>
      <c r="I523" s="6"/>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row>
    <row r="524" spans="1:82" ht="16.5" customHeight="1" x14ac:dyDescent="0.3">
      <c r="A524" s="5"/>
      <c r="B524" s="5"/>
      <c r="C524" s="5"/>
      <c r="D524" s="5"/>
      <c r="E524" s="5"/>
      <c r="F524" s="5"/>
      <c r="G524" s="5"/>
      <c r="H524" s="4"/>
      <c r="I524" s="6"/>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row>
    <row r="525" spans="1:82" ht="16.5" customHeight="1" x14ac:dyDescent="0.3">
      <c r="A525" s="5"/>
      <c r="B525" s="5"/>
      <c r="C525" s="5"/>
      <c r="D525" s="5"/>
      <c r="E525" s="5"/>
      <c r="F525" s="5"/>
      <c r="G525" s="5"/>
      <c r="H525" s="4"/>
      <c r="I525" s="6"/>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c r="CD525" s="4"/>
    </row>
    <row r="526" spans="1:82" ht="16.5" customHeight="1" x14ac:dyDescent="0.3">
      <c r="A526" s="5"/>
      <c r="B526" s="5"/>
      <c r="C526" s="5"/>
      <c r="D526" s="5"/>
      <c r="E526" s="5"/>
      <c r="F526" s="5"/>
      <c r="G526" s="5"/>
      <c r="H526" s="4"/>
      <c r="I526" s="6"/>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row>
    <row r="527" spans="1:82" ht="16.5" customHeight="1" x14ac:dyDescent="0.3">
      <c r="A527" s="5"/>
      <c r="B527" s="5"/>
      <c r="C527" s="5"/>
      <c r="D527" s="5"/>
      <c r="E527" s="5"/>
      <c r="F527" s="5"/>
      <c r="G527" s="5"/>
      <c r="H527" s="4"/>
      <c r="I527" s="6"/>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c r="CD527" s="4"/>
    </row>
    <row r="528" spans="1:82" ht="16.5" customHeight="1" x14ac:dyDescent="0.3">
      <c r="A528" s="5"/>
      <c r="B528" s="5"/>
      <c r="C528" s="5"/>
      <c r="D528" s="5"/>
      <c r="E528" s="5"/>
      <c r="F528" s="5"/>
      <c r="G528" s="5"/>
      <c r="H528" s="4"/>
      <c r="I528" s="6"/>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row>
    <row r="529" spans="1:82" ht="16.5" customHeight="1" x14ac:dyDescent="0.3">
      <c r="A529" s="5"/>
      <c r="B529" s="5"/>
      <c r="C529" s="5"/>
      <c r="D529" s="5"/>
      <c r="E529" s="5"/>
      <c r="F529" s="5"/>
      <c r="G529" s="5"/>
      <c r="H529" s="4"/>
      <c r="I529" s="6"/>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row>
    <row r="530" spans="1:82" ht="16.5" customHeight="1" x14ac:dyDescent="0.3">
      <c r="A530" s="5"/>
      <c r="B530" s="5"/>
      <c r="C530" s="5"/>
      <c r="D530" s="5"/>
      <c r="E530" s="5"/>
      <c r="F530" s="5"/>
      <c r="G530" s="5"/>
      <c r="H530" s="4"/>
      <c r="I530" s="6"/>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row>
    <row r="531" spans="1:82" ht="16.5" customHeight="1" x14ac:dyDescent="0.3">
      <c r="A531" s="5"/>
      <c r="B531" s="5"/>
      <c r="C531" s="5"/>
      <c r="D531" s="5"/>
      <c r="E531" s="5"/>
      <c r="F531" s="5"/>
      <c r="G531" s="5"/>
      <c r="H531" s="4"/>
      <c r="I531" s="6"/>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row>
    <row r="532" spans="1:82" ht="16.5" customHeight="1" x14ac:dyDescent="0.3">
      <c r="A532" s="5"/>
      <c r="B532" s="5"/>
      <c r="C532" s="5"/>
      <c r="D532" s="5"/>
      <c r="E532" s="5"/>
      <c r="F532" s="5"/>
      <c r="G532" s="5"/>
      <c r="H532" s="4"/>
      <c r="I532" s="6"/>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c r="CD532" s="4"/>
    </row>
    <row r="533" spans="1:82" ht="16.5" customHeight="1" x14ac:dyDescent="0.3">
      <c r="A533" s="5"/>
      <c r="B533" s="5"/>
      <c r="C533" s="5"/>
      <c r="D533" s="5"/>
      <c r="E533" s="5"/>
      <c r="F533" s="5"/>
      <c r="G533" s="5"/>
      <c r="H533" s="4"/>
      <c r="I533" s="6"/>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c r="CD533" s="4"/>
    </row>
    <row r="534" spans="1:82" ht="16.5" customHeight="1" x14ac:dyDescent="0.3">
      <c r="A534" s="5"/>
      <c r="B534" s="5"/>
      <c r="C534" s="5"/>
      <c r="D534" s="5"/>
      <c r="E534" s="5"/>
      <c r="F534" s="5"/>
      <c r="G534" s="5"/>
      <c r="H534" s="4"/>
      <c r="I534" s="6"/>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row>
    <row r="535" spans="1:82" ht="16.5" customHeight="1" x14ac:dyDescent="0.3">
      <c r="A535" s="5"/>
      <c r="B535" s="5"/>
      <c r="C535" s="5"/>
      <c r="D535" s="5"/>
      <c r="E535" s="5"/>
      <c r="F535" s="5"/>
      <c r="G535" s="5"/>
      <c r="H535" s="4"/>
      <c r="I535" s="6"/>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c r="CD535" s="4"/>
    </row>
    <row r="536" spans="1:82" ht="16.5" customHeight="1" x14ac:dyDescent="0.3">
      <c r="A536" s="5"/>
      <c r="B536" s="5"/>
      <c r="C536" s="5"/>
      <c r="D536" s="5"/>
      <c r="E536" s="5"/>
      <c r="F536" s="5"/>
      <c r="G536" s="5"/>
      <c r="H536" s="4"/>
      <c r="I536" s="6"/>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row>
    <row r="537" spans="1:82" ht="16.5" customHeight="1" x14ac:dyDescent="0.3">
      <c r="A537" s="5"/>
      <c r="B537" s="5"/>
      <c r="C537" s="5"/>
      <c r="D537" s="5"/>
      <c r="E537" s="5"/>
      <c r="F537" s="5"/>
      <c r="G537" s="5"/>
      <c r="H537" s="4"/>
      <c r="I537" s="6"/>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row>
    <row r="538" spans="1:82" ht="16.5" customHeight="1" x14ac:dyDescent="0.3">
      <c r="A538" s="5"/>
      <c r="B538" s="5"/>
      <c r="C538" s="5"/>
      <c r="D538" s="5"/>
      <c r="E538" s="5"/>
      <c r="F538" s="5"/>
      <c r="G538" s="5"/>
      <c r="H538" s="4"/>
      <c r="I538" s="6"/>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row>
    <row r="539" spans="1:82" ht="16.5" customHeight="1" x14ac:dyDescent="0.3">
      <c r="A539" s="5"/>
      <c r="B539" s="5"/>
      <c r="C539" s="5"/>
      <c r="D539" s="5"/>
      <c r="E539" s="5"/>
      <c r="F539" s="5"/>
      <c r="G539" s="5"/>
      <c r="H539" s="4"/>
      <c r="I539" s="6"/>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row>
    <row r="540" spans="1:82" ht="16.5" customHeight="1" x14ac:dyDescent="0.3">
      <c r="A540" s="5"/>
      <c r="B540" s="5"/>
      <c r="C540" s="5"/>
      <c r="D540" s="5"/>
      <c r="E540" s="5"/>
      <c r="F540" s="5"/>
      <c r="G540" s="5"/>
      <c r="H540" s="4"/>
      <c r="I540" s="6"/>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row>
    <row r="541" spans="1:82" ht="16.5" customHeight="1" x14ac:dyDescent="0.3">
      <c r="A541" s="5"/>
      <c r="B541" s="5"/>
      <c r="C541" s="5"/>
      <c r="D541" s="5"/>
      <c r="E541" s="5"/>
      <c r="F541" s="5"/>
      <c r="G541" s="5"/>
      <c r="H541" s="4"/>
      <c r="I541" s="6"/>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row>
    <row r="542" spans="1:82" ht="16.5" customHeight="1" x14ac:dyDescent="0.3">
      <c r="A542" s="5"/>
      <c r="B542" s="5"/>
      <c r="C542" s="5"/>
      <c r="D542" s="5"/>
      <c r="E542" s="5"/>
      <c r="F542" s="5"/>
      <c r="G542" s="5"/>
      <c r="H542" s="4"/>
      <c r="I542" s="6"/>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row>
    <row r="543" spans="1:82" ht="16.5" customHeight="1" x14ac:dyDescent="0.3">
      <c r="A543" s="5"/>
      <c r="B543" s="5"/>
      <c r="C543" s="5"/>
      <c r="D543" s="5"/>
      <c r="E543" s="5"/>
      <c r="F543" s="5"/>
      <c r="G543" s="5"/>
      <c r="H543" s="4"/>
      <c r="I543" s="6"/>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row>
    <row r="544" spans="1:82" ht="16.5" customHeight="1" x14ac:dyDescent="0.3">
      <c r="A544" s="5"/>
      <c r="B544" s="5"/>
      <c r="C544" s="5"/>
      <c r="D544" s="5"/>
      <c r="E544" s="5"/>
      <c r="F544" s="5"/>
      <c r="G544" s="5"/>
      <c r="H544" s="4"/>
      <c r="I544" s="6"/>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row>
    <row r="545" spans="1:82" ht="16.5" customHeight="1" x14ac:dyDescent="0.3">
      <c r="A545" s="5"/>
      <c r="B545" s="5"/>
      <c r="C545" s="5"/>
      <c r="D545" s="5"/>
      <c r="E545" s="5"/>
      <c r="F545" s="5"/>
      <c r="G545" s="5"/>
      <c r="H545" s="4"/>
      <c r="I545" s="6"/>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row>
    <row r="546" spans="1:82" ht="16.5" customHeight="1" x14ac:dyDescent="0.3">
      <c r="A546" s="5"/>
      <c r="B546" s="5"/>
      <c r="C546" s="5"/>
      <c r="D546" s="5"/>
      <c r="E546" s="5"/>
      <c r="F546" s="5"/>
      <c r="G546" s="5"/>
      <c r="H546" s="4"/>
      <c r="I546" s="6"/>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c r="CD546" s="4"/>
    </row>
    <row r="547" spans="1:82" ht="16.5" customHeight="1" x14ac:dyDescent="0.3">
      <c r="A547" s="5"/>
      <c r="B547" s="5"/>
      <c r="C547" s="5"/>
      <c r="D547" s="5"/>
      <c r="E547" s="5"/>
      <c r="F547" s="5"/>
      <c r="G547" s="5"/>
      <c r="H547" s="4"/>
      <c r="I547" s="6"/>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row>
    <row r="548" spans="1:82" ht="16.5" customHeight="1" x14ac:dyDescent="0.3">
      <c r="A548" s="5"/>
      <c r="B548" s="5"/>
      <c r="C548" s="5"/>
      <c r="D548" s="5"/>
      <c r="E548" s="5"/>
      <c r="F548" s="5"/>
      <c r="G548" s="5"/>
      <c r="H548" s="4"/>
      <c r="I548" s="6"/>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row>
    <row r="549" spans="1:82" ht="16.5" customHeight="1" x14ac:dyDescent="0.3">
      <c r="A549" s="5"/>
      <c r="B549" s="5"/>
      <c r="C549" s="5"/>
      <c r="D549" s="5"/>
      <c r="E549" s="5"/>
      <c r="F549" s="5"/>
      <c r="G549" s="5"/>
      <c r="H549" s="4"/>
      <c r="I549" s="6"/>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row>
    <row r="550" spans="1:82" ht="16.5" customHeight="1" x14ac:dyDescent="0.3">
      <c r="A550" s="5"/>
      <c r="B550" s="5"/>
      <c r="C550" s="5"/>
      <c r="D550" s="5"/>
      <c r="E550" s="5"/>
      <c r="F550" s="5"/>
      <c r="G550" s="5"/>
      <c r="H550" s="4"/>
      <c r="I550" s="6"/>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c r="CD550" s="4"/>
    </row>
    <row r="551" spans="1:82" ht="16.5" customHeight="1" x14ac:dyDescent="0.3">
      <c r="A551" s="5"/>
      <c r="B551" s="5"/>
      <c r="C551" s="5"/>
      <c r="D551" s="5"/>
      <c r="E551" s="5"/>
      <c r="F551" s="5"/>
      <c r="G551" s="5"/>
      <c r="H551" s="4"/>
      <c r="I551" s="6"/>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row>
    <row r="552" spans="1:82" ht="16.5" customHeight="1" x14ac:dyDescent="0.3">
      <c r="A552" s="5"/>
      <c r="B552" s="5"/>
      <c r="C552" s="5"/>
      <c r="D552" s="5"/>
      <c r="E552" s="5"/>
      <c r="F552" s="5"/>
      <c r="G552" s="5"/>
      <c r="H552" s="4"/>
      <c r="I552" s="6"/>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c r="CD552" s="4"/>
    </row>
    <row r="553" spans="1:82" ht="16.5" customHeight="1" x14ac:dyDescent="0.3">
      <c r="A553" s="5"/>
      <c r="B553" s="5"/>
      <c r="C553" s="5"/>
      <c r="D553" s="5"/>
      <c r="E553" s="5"/>
      <c r="F553" s="5"/>
      <c r="G553" s="5"/>
      <c r="H553" s="4"/>
      <c r="I553" s="6"/>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c r="CD553" s="4"/>
    </row>
    <row r="554" spans="1:82" ht="16.5" customHeight="1" x14ac:dyDescent="0.3">
      <c r="A554" s="5"/>
      <c r="B554" s="5"/>
      <c r="C554" s="5"/>
      <c r="D554" s="5"/>
      <c r="E554" s="5"/>
      <c r="F554" s="5"/>
      <c r="G554" s="5"/>
      <c r="H554" s="4"/>
      <c r="I554" s="6"/>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row>
    <row r="555" spans="1:82" ht="16.5" customHeight="1" x14ac:dyDescent="0.3">
      <c r="A555" s="5"/>
      <c r="B555" s="5"/>
      <c r="C555" s="5"/>
      <c r="D555" s="5"/>
      <c r="E555" s="5"/>
      <c r="F555" s="5"/>
      <c r="G555" s="5"/>
      <c r="H555" s="4"/>
      <c r="I555" s="6"/>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row>
    <row r="556" spans="1:82" ht="16.5" customHeight="1" x14ac:dyDescent="0.3">
      <c r="A556" s="5"/>
      <c r="B556" s="5"/>
      <c r="C556" s="5"/>
      <c r="D556" s="5"/>
      <c r="E556" s="5"/>
      <c r="F556" s="5"/>
      <c r="G556" s="5"/>
      <c r="H556" s="4"/>
      <c r="I556" s="6"/>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c r="CD556" s="4"/>
    </row>
    <row r="557" spans="1:82" ht="16.5" customHeight="1" x14ac:dyDescent="0.3">
      <c r="A557" s="5"/>
      <c r="B557" s="5"/>
      <c r="C557" s="5"/>
      <c r="D557" s="5"/>
      <c r="E557" s="5"/>
      <c r="F557" s="5"/>
      <c r="G557" s="5"/>
      <c r="H557" s="4"/>
      <c r="I557" s="6"/>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row>
    <row r="558" spans="1:82" ht="16.5" customHeight="1" x14ac:dyDescent="0.3">
      <c r="A558" s="5"/>
      <c r="B558" s="5"/>
      <c r="C558" s="5"/>
      <c r="D558" s="5"/>
      <c r="E558" s="5"/>
      <c r="F558" s="5"/>
      <c r="G558" s="5"/>
      <c r="H558" s="4"/>
      <c r="I558" s="6"/>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row>
    <row r="559" spans="1:82" ht="16.5" customHeight="1" x14ac:dyDescent="0.3">
      <c r="A559" s="5"/>
      <c r="B559" s="5"/>
      <c r="C559" s="5"/>
      <c r="D559" s="5"/>
      <c r="E559" s="5"/>
      <c r="F559" s="5"/>
      <c r="G559" s="5"/>
      <c r="H559" s="4"/>
      <c r="I559" s="6"/>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row>
    <row r="560" spans="1:82" ht="16.5" customHeight="1" x14ac:dyDescent="0.3">
      <c r="A560" s="5"/>
      <c r="B560" s="5"/>
      <c r="C560" s="5"/>
      <c r="D560" s="5"/>
      <c r="E560" s="5"/>
      <c r="F560" s="5"/>
      <c r="G560" s="5"/>
      <c r="H560" s="4"/>
      <c r="I560" s="6"/>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row>
    <row r="561" spans="1:82" ht="16.5" customHeight="1" x14ac:dyDescent="0.3">
      <c r="A561" s="5"/>
      <c r="B561" s="5"/>
      <c r="C561" s="5"/>
      <c r="D561" s="5"/>
      <c r="E561" s="5"/>
      <c r="F561" s="5"/>
      <c r="G561" s="5"/>
      <c r="H561" s="4"/>
      <c r="I561" s="6"/>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c r="CD561" s="4"/>
    </row>
    <row r="562" spans="1:82" ht="16.5" customHeight="1" x14ac:dyDescent="0.3">
      <c r="A562" s="5"/>
      <c r="B562" s="5"/>
      <c r="C562" s="5"/>
      <c r="D562" s="5"/>
      <c r="E562" s="5"/>
      <c r="F562" s="5"/>
      <c r="G562" s="5"/>
      <c r="H562" s="4"/>
      <c r="I562" s="6"/>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row>
    <row r="563" spans="1:82" ht="16.5" customHeight="1" x14ac:dyDescent="0.3">
      <c r="A563" s="5"/>
      <c r="B563" s="5"/>
      <c r="C563" s="5"/>
      <c r="D563" s="5"/>
      <c r="E563" s="5"/>
      <c r="F563" s="5"/>
      <c r="G563" s="5"/>
      <c r="H563" s="4"/>
      <c r="I563" s="6"/>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c r="CD563" s="4"/>
    </row>
    <row r="564" spans="1:82" ht="16.5" customHeight="1" x14ac:dyDescent="0.3">
      <c r="A564" s="5"/>
      <c r="B564" s="5"/>
      <c r="C564" s="5"/>
      <c r="D564" s="5"/>
      <c r="E564" s="5"/>
      <c r="F564" s="5"/>
      <c r="G564" s="5"/>
      <c r="H564" s="4"/>
      <c r="I564" s="6"/>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c r="CD564" s="4"/>
    </row>
    <row r="565" spans="1:82" ht="16.5" customHeight="1" x14ac:dyDescent="0.3">
      <c r="A565" s="5"/>
      <c r="B565" s="5"/>
      <c r="C565" s="5"/>
      <c r="D565" s="5"/>
      <c r="E565" s="5"/>
      <c r="F565" s="5"/>
      <c r="G565" s="5"/>
      <c r="H565" s="4"/>
      <c r="I565" s="6"/>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c r="CD565" s="4"/>
    </row>
    <row r="566" spans="1:82" ht="16.5" customHeight="1" x14ac:dyDescent="0.3">
      <c r="A566" s="5"/>
      <c r="B566" s="5"/>
      <c r="C566" s="5"/>
      <c r="D566" s="5"/>
      <c r="E566" s="5"/>
      <c r="F566" s="5"/>
      <c r="G566" s="5"/>
      <c r="H566" s="4"/>
      <c r="I566" s="6"/>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row>
    <row r="567" spans="1:82" ht="16.5" customHeight="1" x14ac:dyDescent="0.3">
      <c r="A567" s="5"/>
      <c r="B567" s="5"/>
      <c r="C567" s="5"/>
      <c r="D567" s="5"/>
      <c r="E567" s="5"/>
      <c r="F567" s="5"/>
      <c r="G567" s="5"/>
      <c r="H567" s="4"/>
      <c r="I567" s="6"/>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row>
    <row r="568" spans="1:82" ht="16.5" customHeight="1" x14ac:dyDescent="0.3">
      <c r="A568" s="5"/>
      <c r="B568" s="5"/>
      <c r="C568" s="5"/>
      <c r="D568" s="5"/>
      <c r="E568" s="5"/>
      <c r="F568" s="5"/>
      <c r="G568" s="5"/>
      <c r="H568" s="4"/>
      <c r="I568" s="6"/>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row>
    <row r="569" spans="1:82" ht="16.5" customHeight="1" x14ac:dyDescent="0.3">
      <c r="A569" s="5"/>
      <c r="B569" s="5"/>
      <c r="C569" s="5"/>
      <c r="D569" s="5"/>
      <c r="E569" s="5"/>
      <c r="F569" s="5"/>
      <c r="G569" s="5"/>
      <c r="H569" s="4"/>
      <c r="I569" s="6"/>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row>
    <row r="570" spans="1:82" ht="16.5" customHeight="1" x14ac:dyDescent="0.3">
      <c r="A570" s="5"/>
      <c r="B570" s="5"/>
      <c r="C570" s="5"/>
      <c r="D570" s="5"/>
      <c r="E570" s="5"/>
      <c r="F570" s="5"/>
      <c r="G570" s="5"/>
      <c r="H570" s="4"/>
      <c r="I570" s="6"/>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row>
    <row r="571" spans="1:82" ht="16.5" customHeight="1" x14ac:dyDescent="0.3">
      <c r="A571" s="5"/>
      <c r="B571" s="5"/>
      <c r="C571" s="5"/>
      <c r="D571" s="5"/>
      <c r="E571" s="5"/>
      <c r="F571" s="5"/>
      <c r="G571" s="5"/>
      <c r="H571" s="4"/>
      <c r="I571" s="6"/>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row>
    <row r="572" spans="1:82" ht="16.5" customHeight="1" x14ac:dyDescent="0.3">
      <c r="A572" s="5"/>
      <c r="B572" s="5"/>
      <c r="C572" s="5"/>
      <c r="D572" s="5"/>
      <c r="E572" s="5"/>
      <c r="F572" s="5"/>
      <c r="G572" s="5"/>
      <c r="H572" s="4"/>
      <c r="I572" s="6"/>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row>
    <row r="573" spans="1:82" ht="16.5" customHeight="1" x14ac:dyDescent="0.3">
      <c r="A573" s="5"/>
      <c r="B573" s="5"/>
      <c r="C573" s="5"/>
      <c r="D573" s="5"/>
      <c r="E573" s="5"/>
      <c r="F573" s="5"/>
      <c r="G573" s="5"/>
      <c r="H573" s="4"/>
      <c r="I573" s="6"/>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row>
    <row r="574" spans="1:82" ht="16.5" customHeight="1" x14ac:dyDescent="0.3">
      <c r="A574" s="5"/>
      <c r="B574" s="5"/>
      <c r="C574" s="5"/>
      <c r="D574" s="5"/>
      <c r="E574" s="5"/>
      <c r="F574" s="5"/>
      <c r="G574" s="5"/>
      <c r="H574" s="4"/>
      <c r="I574" s="6"/>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row>
    <row r="575" spans="1:82" ht="16.5" customHeight="1" x14ac:dyDescent="0.3">
      <c r="A575" s="5"/>
      <c r="B575" s="5"/>
      <c r="C575" s="5"/>
      <c r="D575" s="5"/>
      <c r="E575" s="5"/>
      <c r="F575" s="5"/>
      <c r="G575" s="5"/>
      <c r="H575" s="4"/>
      <c r="I575" s="6"/>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row>
    <row r="576" spans="1:82" ht="16.5" customHeight="1" x14ac:dyDescent="0.3">
      <c r="A576" s="5"/>
      <c r="B576" s="5"/>
      <c r="C576" s="5"/>
      <c r="D576" s="5"/>
      <c r="E576" s="5"/>
      <c r="F576" s="5"/>
      <c r="G576" s="5"/>
      <c r="H576" s="4"/>
      <c r="I576" s="6"/>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row>
    <row r="577" spans="1:82" ht="16.5" customHeight="1" x14ac:dyDescent="0.3">
      <c r="A577" s="5"/>
      <c r="B577" s="5"/>
      <c r="C577" s="5"/>
      <c r="D577" s="5"/>
      <c r="E577" s="5"/>
      <c r="F577" s="5"/>
      <c r="G577" s="5"/>
      <c r="H577" s="4"/>
      <c r="I577" s="6"/>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row>
    <row r="578" spans="1:82" ht="16.5" customHeight="1" x14ac:dyDescent="0.3">
      <c r="A578" s="5"/>
      <c r="B578" s="5"/>
      <c r="C578" s="5"/>
      <c r="D578" s="5"/>
      <c r="E578" s="5"/>
      <c r="F578" s="5"/>
      <c r="G578" s="5"/>
      <c r="H578" s="4"/>
      <c r="I578" s="6"/>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c r="CD578" s="4"/>
    </row>
    <row r="579" spans="1:82" ht="16.5" customHeight="1" x14ac:dyDescent="0.3">
      <c r="A579" s="5"/>
      <c r="B579" s="5"/>
      <c r="C579" s="5"/>
      <c r="D579" s="5"/>
      <c r="E579" s="5"/>
      <c r="F579" s="5"/>
      <c r="G579" s="5"/>
      <c r="H579" s="4"/>
      <c r="I579" s="6"/>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row>
    <row r="580" spans="1:82" ht="16.5" customHeight="1" x14ac:dyDescent="0.3">
      <c r="A580" s="5"/>
      <c r="B580" s="5"/>
      <c r="C580" s="5"/>
      <c r="D580" s="5"/>
      <c r="E580" s="5"/>
      <c r="F580" s="5"/>
      <c r="G580" s="5"/>
      <c r="H580" s="4"/>
      <c r="I580" s="6"/>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row>
    <row r="581" spans="1:82" ht="16.5" customHeight="1" x14ac:dyDescent="0.3">
      <c r="A581" s="5"/>
      <c r="B581" s="5"/>
      <c r="C581" s="5"/>
      <c r="D581" s="5"/>
      <c r="E581" s="5"/>
      <c r="F581" s="5"/>
      <c r="G581" s="5"/>
      <c r="H581" s="4"/>
      <c r="I581" s="6"/>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row>
    <row r="582" spans="1:82" ht="16.5" customHeight="1" x14ac:dyDescent="0.3">
      <c r="A582" s="5"/>
      <c r="B582" s="5"/>
      <c r="C582" s="5"/>
      <c r="D582" s="5"/>
      <c r="E582" s="5"/>
      <c r="F582" s="5"/>
      <c r="G582" s="5"/>
      <c r="H582" s="4"/>
      <c r="I582" s="6"/>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row>
    <row r="583" spans="1:82" ht="16.5" customHeight="1" x14ac:dyDescent="0.3">
      <c r="A583" s="5"/>
      <c r="B583" s="5"/>
      <c r="C583" s="5"/>
      <c r="D583" s="5"/>
      <c r="E583" s="5"/>
      <c r="F583" s="5"/>
      <c r="G583" s="5"/>
      <c r="H583" s="4"/>
      <c r="I583" s="6"/>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row>
    <row r="584" spans="1:82" ht="16.5" customHeight="1" x14ac:dyDescent="0.3">
      <c r="A584" s="5"/>
      <c r="B584" s="5"/>
      <c r="C584" s="5"/>
      <c r="D584" s="5"/>
      <c r="E584" s="5"/>
      <c r="F584" s="5"/>
      <c r="G584" s="5"/>
      <c r="H584" s="4"/>
      <c r="I584" s="6"/>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c r="CD584" s="4"/>
    </row>
    <row r="585" spans="1:82" ht="16.5" customHeight="1" x14ac:dyDescent="0.3">
      <c r="A585" s="5"/>
      <c r="B585" s="5"/>
      <c r="C585" s="5"/>
      <c r="D585" s="5"/>
      <c r="E585" s="5"/>
      <c r="F585" s="5"/>
      <c r="G585" s="5"/>
      <c r="H585" s="4"/>
      <c r="I585" s="6"/>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row>
    <row r="586" spans="1:82" ht="16.5" customHeight="1" x14ac:dyDescent="0.3">
      <c r="A586" s="5"/>
      <c r="B586" s="5"/>
      <c r="C586" s="5"/>
      <c r="D586" s="5"/>
      <c r="E586" s="5"/>
      <c r="F586" s="5"/>
      <c r="G586" s="5"/>
      <c r="H586" s="4"/>
      <c r="I586" s="6"/>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c r="CD586" s="4"/>
    </row>
    <row r="587" spans="1:82" ht="16.5" customHeight="1" x14ac:dyDescent="0.3">
      <c r="A587" s="5"/>
      <c r="B587" s="5"/>
      <c r="C587" s="5"/>
      <c r="D587" s="5"/>
      <c r="E587" s="5"/>
      <c r="F587" s="5"/>
      <c r="G587" s="5"/>
      <c r="H587" s="4"/>
      <c r="I587" s="6"/>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c r="CD587" s="4"/>
    </row>
    <row r="588" spans="1:82" ht="16.5" customHeight="1" x14ac:dyDescent="0.3">
      <c r="A588" s="5"/>
      <c r="B588" s="5"/>
      <c r="C588" s="5"/>
      <c r="D588" s="5"/>
      <c r="E588" s="5"/>
      <c r="F588" s="5"/>
      <c r="G588" s="5"/>
      <c r="H588" s="4"/>
      <c r="I588" s="6"/>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c r="CD588" s="4"/>
    </row>
    <row r="589" spans="1:82" ht="16.5" customHeight="1" x14ac:dyDescent="0.3">
      <c r="A589" s="5"/>
      <c r="B589" s="5"/>
      <c r="C589" s="5"/>
      <c r="D589" s="5"/>
      <c r="E589" s="5"/>
      <c r="F589" s="5"/>
      <c r="G589" s="5"/>
      <c r="H589" s="4"/>
      <c r="I589" s="6"/>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row>
    <row r="590" spans="1:82" ht="16.5" customHeight="1" x14ac:dyDescent="0.3">
      <c r="A590" s="5"/>
      <c r="B590" s="5"/>
      <c r="C590" s="5"/>
      <c r="D590" s="5"/>
      <c r="E590" s="5"/>
      <c r="F590" s="5"/>
      <c r="G590" s="5"/>
      <c r="H590" s="4"/>
      <c r="I590" s="6"/>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c r="CD590" s="4"/>
    </row>
    <row r="591" spans="1:82" ht="16.5" customHeight="1" x14ac:dyDescent="0.3">
      <c r="A591" s="5"/>
      <c r="B591" s="5"/>
      <c r="C591" s="5"/>
      <c r="D591" s="5"/>
      <c r="E591" s="5"/>
      <c r="F591" s="5"/>
      <c r="G591" s="5"/>
      <c r="H591" s="4"/>
      <c r="I591" s="6"/>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row>
    <row r="592" spans="1:82" ht="16.5" customHeight="1" x14ac:dyDescent="0.3">
      <c r="A592" s="5"/>
      <c r="B592" s="5"/>
      <c r="C592" s="5"/>
      <c r="D592" s="5"/>
      <c r="E592" s="5"/>
      <c r="F592" s="5"/>
      <c r="G592" s="5"/>
      <c r="H592" s="4"/>
      <c r="I592" s="6"/>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c r="CD592" s="4"/>
    </row>
    <row r="593" spans="1:82" ht="16.5" customHeight="1" x14ac:dyDescent="0.3">
      <c r="A593" s="5"/>
      <c r="B593" s="5"/>
      <c r="C593" s="5"/>
      <c r="D593" s="5"/>
      <c r="E593" s="5"/>
      <c r="F593" s="5"/>
      <c r="G593" s="5"/>
      <c r="H593" s="4"/>
      <c r="I593" s="6"/>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row>
    <row r="594" spans="1:82" ht="16.5" customHeight="1" x14ac:dyDescent="0.3">
      <c r="A594" s="5"/>
      <c r="B594" s="5"/>
      <c r="C594" s="5"/>
      <c r="D594" s="5"/>
      <c r="E594" s="5"/>
      <c r="F594" s="5"/>
      <c r="G594" s="5"/>
      <c r="H594" s="4"/>
      <c r="I594" s="6"/>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row>
    <row r="595" spans="1:82" ht="16.5" customHeight="1" x14ac:dyDescent="0.3">
      <c r="A595" s="5"/>
      <c r="B595" s="5"/>
      <c r="C595" s="5"/>
      <c r="D595" s="5"/>
      <c r="E595" s="5"/>
      <c r="F595" s="5"/>
      <c r="G595" s="5"/>
      <c r="H595" s="4"/>
      <c r="I595" s="6"/>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row>
    <row r="596" spans="1:82" ht="16.5" customHeight="1" x14ac:dyDescent="0.3">
      <c r="A596" s="5"/>
      <c r="B596" s="5"/>
      <c r="C596" s="5"/>
      <c r="D596" s="5"/>
      <c r="E596" s="5"/>
      <c r="F596" s="5"/>
      <c r="G596" s="5"/>
      <c r="H596" s="4"/>
      <c r="I596" s="6"/>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row>
    <row r="597" spans="1:82" ht="16.5" customHeight="1" x14ac:dyDescent="0.3">
      <c r="A597" s="5"/>
      <c r="B597" s="5"/>
      <c r="C597" s="5"/>
      <c r="D597" s="5"/>
      <c r="E597" s="5"/>
      <c r="F597" s="5"/>
      <c r="G597" s="5"/>
      <c r="H597" s="4"/>
      <c r="I597" s="6"/>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row>
    <row r="598" spans="1:82" ht="16.5" customHeight="1" x14ac:dyDescent="0.3">
      <c r="A598" s="5"/>
      <c r="B598" s="5"/>
      <c r="C598" s="5"/>
      <c r="D598" s="5"/>
      <c r="E598" s="5"/>
      <c r="F598" s="5"/>
      <c r="G598" s="5"/>
      <c r="H598" s="4"/>
      <c r="I598" s="6"/>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c r="CD598" s="4"/>
    </row>
    <row r="599" spans="1:82" ht="16.5" customHeight="1" x14ac:dyDescent="0.3">
      <c r="A599" s="5"/>
      <c r="B599" s="5"/>
      <c r="C599" s="5"/>
      <c r="D599" s="5"/>
      <c r="E599" s="5"/>
      <c r="F599" s="5"/>
      <c r="G599" s="5"/>
      <c r="H599" s="4"/>
      <c r="I599" s="6"/>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row>
    <row r="600" spans="1:82" ht="16.5" customHeight="1" x14ac:dyDescent="0.3">
      <c r="A600" s="5"/>
      <c r="B600" s="5"/>
      <c r="C600" s="5"/>
      <c r="D600" s="5"/>
      <c r="E600" s="5"/>
      <c r="F600" s="5"/>
      <c r="G600" s="5"/>
      <c r="H600" s="4"/>
      <c r="I600" s="6"/>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c r="CD600" s="4"/>
    </row>
    <row r="601" spans="1:82" ht="16.5" customHeight="1" x14ac:dyDescent="0.3">
      <c r="A601" s="5"/>
      <c r="B601" s="5"/>
      <c r="C601" s="5"/>
      <c r="D601" s="5"/>
      <c r="E601" s="5"/>
      <c r="F601" s="5"/>
      <c r="G601" s="5"/>
      <c r="H601" s="4"/>
      <c r="I601" s="6"/>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c r="CD601" s="4"/>
    </row>
    <row r="602" spans="1:82" ht="16.5" customHeight="1" x14ac:dyDescent="0.3">
      <c r="A602" s="5"/>
      <c r="B602" s="5"/>
      <c r="C602" s="5"/>
      <c r="D602" s="5"/>
      <c r="E602" s="5"/>
      <c r="F602" s="5"/>
      <c r="G602" s="5"/>
      <c r="H602" s="4"/>
      <c r="I602" s="6"/>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c r="CD602" s="4"/>
    </row>
    <row r="603" spans="1:82" ht="16.5" customHeight="1" x14ac:dyDescent="0.3">
      <c r="A603" s="5"/>
      <c r="B603" s="5"/>
      <c r="C603" s="5"/>
      <c r="D603" s="5"/>
      <c r="E603" s="5"/>
      <c r="F603" s="5"/>
      <c r="G603" s="5"/>
      <c r="H603" s="4"/>
      <c r="I603" s="6"/>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row>
    <row r="604" spans="1:82" ht="16.5" customHeight="1" x14ac:dyDescent="0.3">
      <c r="A604" s="5"/>
      <c r="B604" s="5"/>
      <c r="C604" s="5"/>
      <c r="D604" s="5"/>
      <c r="E604" s="5"/>
      <c r="F604" s="5"/>
      <c r="G604" s="5"/>
      <c r="H604" s="4"/>
      <c r="I604" s="6"/>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row>
    <row r="605" spans="1:82" ht="16.5" customHeight="1" x14ac:dyDescent="0.3">
      <c r="A605" s="5"/>
      <c r="B605" s="5"/>
      <c r="C605" s="5"/>
      <c r="D605" s="5"/>
      <c r="E605" s="5"/>
      <c r="F605" s="5"/>
      <c r="G605" s="5"/>
      <c r="H605" s="4"/>
      <c r="I605" s="6"/>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row>
    <row r="606" spans="1:82" ht="16.5" customHeight="1" x14ac:dyDescent="0.3">
      <c r="A606" s="5"/>
      <c r="B606" s="5"/>
      <c r="C606" s="5"/>
      <c r="D606" s="5"/>
      <c r="E606" s="5"/>
      <c r="F606" s="5"/>
      <c r="G606" s="5"/>
      <c r="H606" s="4"/>
      <c r="I606" s="6"/>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row>
    <row r="607" spans="1:82" ht="16.5" customHeight="1" x14ac:dyDescent="0.3">
      <c r="A607" s="5"/>
      <c r="B607" s="5"/>
      <c r="C607" s="5"/>
      <c r="D607" s="5"/>
      <c r="E607" s="5"/>
      <c r="F607" s="5"/>
      <c r="G607" s="5"/>
      <c r="H607" s="4"/>
      <c r="I607" s="6"/>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row>
    <row r="608" spans="1:82" ht="16.5" customHeight="1" x14ac:dyDescent="0.3">
      <c r="A608" s="5"/>
      <c r="B608" s="5"/>
      <c r="C608" s="5"/>
      <c r="D608" s="5"/>
      <c r="E608" s="5"/>
      <c r="F608" s="5"/>
      <c r="G608" s="5"/>
      <c r="H608" s="4"/>
      <c r="I608" s="6"/>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row>
    <row r="609" spans="1:82" ht="16.5" customHeight="1" x14ac:dyDescent="0.3">
      <c r="A609" s="5"/>
      <c r="B609" s="5"/>
      <c r="C609" s="5"/>
      <c r="D609" s="5"/>
      <c r="E609" s="5"/>
      <c r="F609" s="5"/>
      <c r="G609" s="5"/>
      <c r="H609" s="4"/>
      <c r="I609" s="6"/>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c r="CD609" s="4"/>
    </row>
    <row r="610" spans="1:82" ht="16.5" customHeight="1" x14ac:dyDescent="0.3">
      <c r="A610" s="5"/>
      <c r="B610" s="5"/>
      <c r="C610" s="5"/>
      <c r="D610" s="5"/>
      <c r="E610" s="5"/>
      <c r="F610" s="5"/>
      <c r="G610" s="5"/>
      <c r="H610" s="4"/>
      <c r="I610" s="6"/>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c r="CD610" s="4"/>
    </row>
    <row r="611" spans="1:82" ht="16.5" customHeight="1" x14ac:dyDescent="0.3">
      <c r="A611" s="5"/>
      <c r="B611" s="5"/>
      <c r="C611" s="5"/>
      <c r="D611" s="5"/>
      <c r="E611" s="5"/>
      <c r="F611" s="5"/>
      <c r="G611" s="5"/>
      <c r="H611" s="4"/>
      <c r="I611" s="6"/>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row>
    <row r="612" spans="1:82" ht="16.5" customHeight="1" x14ac:dyDescent="0.3">
      <c r="A612" s="5"/>
      <c r="B612" s="5"/>
      <c r="C612" s="5"/>
      <c r="D612" s="5"/>
      <c r="E612" s="5"/>
      <c r="F612" s="5"/>
      <c r="G612" s="5"/>
      <c r="H612" s="4"/>
      <c r="I612" s="6"/>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c r="CD612" s="4"/>
    </row>
    <row r="613" spans="1:82" ht="16.5" customHeight="1" x14ac:dyDescent="0.3">
      <c r="A613" s="5"/>
      <c r="B613" s="5"/>
      <c r="C613" s="5"/>
      <c r="D613" s="5"/>
      <c r="E613" s="5"/>
      <c r="F613" s="5"/>
      <c r="G613" s="5"/>
      <c r="H613" s="4"/>
      <c r="I613" s="6"/>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c r="CD613" s="4"/>
    </row>
    <row r="614" spans="1:82" ht="16.5" customHeight="1" x14ac:dyDescent="0.3">
      <c r="A614" s="5"/>
      <c r="B614" s="5"/>
      <c r="C614" s="5"/>
      <c r="D614" s="5"/>
      <c r="E614" s="5"/>
      <c r="F614" s="5"/>
      <c r="G614" s="5"/>
      <c r="H614" s="4"/>
      <c r="I614" s="6"/>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row>
    <row r="615" spans="1:82" ht="16.5" customHeight="1" x14ac:dyDescent="0.3">
      <c r="A615" s="5"/>
      <c r="B615" s="5"/>
      <c r="C615" s="5"/>
      <c r="D615" s="5"/>
      <c r="E615" s="5"/>
      <c r="F615" s="5"/>
      <c r="G615" s="5"/>
      <c r="H615" s="4"/>
      <c r="I615" s="6"/>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row>
    <row r="616" spans="1:82" ht="16.5" customHeight="1" x14ac:dyDescent="0.3">
      <c r="A616" s="5"/>
      <c r="B616" s="5"/>
      <c r="C616" s="5"/>
      <c r="D616" s="5"/>
      <c r="E616" s="5"/>
      <c r="F616" s="5"/>
      <c r="G616" s="5"/>
      <c r="H616" s="4"/>
      <c r="I616" s="6"/>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row>
    <row r="617" spans="1:82" ht="16.5" customHeight="1" x14ac:dyDescent="0.3">
      <c r="A617" s="5"/>
      <c r="B617" s="5"/>
      <c r="C617" s="5"/>
      <c r="D617" s="5"/>
      <c r="E617" s="5"/>
      <c r="F617" s="5"/>
      <c r="G617" s="5"/>
      <c r="H617" s="4"/>
      <c r="I617" s="6"/>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c r="CD617" s="4"/>
    </row>
    <row r="618" spans="1:82" ht="16.5" customHeight="1" x14ac:dyDescent="0.3">
      <c r="A618" s="5"/>
      <c r="B618" s="5"/>
      <c r="C618" s="5"/>
      <c r="D618" s="5"/>
      <c r="E618" s="5"/>
      <c r="F618" s="5"/>
      <c r="G618" s="5"/>
      <c r="H618" s="4"/>
      <c r="I618" s="6"/>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c r="CD618" s="4"/>
    </row>
    <row r="619" spans="1:82" ht="16.5" customHeight="1" x14ac:dyDescent="0.3">
      <c r="A619" s="5"/>
      <c r="B619" s="5"/>
      <c r="C619" s="5"/>
      <c r="D619" s="5"/>
      <c r="E619" s="5"/>
      <c r="F619" s="5"/>
      <c r="G619" s="5"/>
      <c r="H619" s="4"/>
      <c r="I619" s="6"/>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c r="CD619" s="4"/>
    </row>
    <row r="620" spans="1:82" ht="16.5" customHeight="1" x14ac:dyDescent="0.3">
      <c r="A620" s="5"/>
      <c r="B620" s="5"/>
      <c r="C620" s="5"/>
      <c r="D620" s="5"/>
      <c r="E620" s="5"/>
      <c r="F620" s="5"/>
      <c r="G620" s="5"/>
      <c r="H620" s="4"/>
      <c r="I620" s="6"/>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c r="CD620" s="4"/>
    </row>
    <row r="621" spans="1:82" ht="16.5" customHeight="1" x14ac:dyDescent="0.3">
      <c r="A621" s="5"/>
      <c r="B621" s="5"/>
      <c r="C621" s="5"/>
      <c r="D621" s="5"/>
      <c r="E621" s="5"/>
      <c r="F621" s="5"/>
      <c r="G621" s="5"/>
      <c r="H621" s="4"/>
      <c r="I621" s="6"/>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c r="CD621" s="4"/>
    </row>
    <row r="622" spans="1:82" ht="16.5" customHeight="1" x14ac:dyDescent="0.3">
      <c r="A622" s="5"/>
      <c r="B622" s="5"/>
      <c r="C622" s="5"/>
      <c r="D622" s="5"/>
      <c r="E622" s="5"/>
      <c r="F622" s="5"/>
      <c r="G622" s="5"/>
      <c r="H622" s="4"/>
      <c r="I622" s="6"/>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row>
    <row r="623" spans="1:82" ht="16.5" customHeight="1" x14ac:dyDescent="0.3">
      <c r="A623" s="5"/>
      <c r="B623" s="5"/>
      <c r="C623" s="5"/>
      <c r="D623" s="5"/>
      <c r="E623" s="5"/>
      <c r="F623" s="5"/>
      <c r="G623" s="5"/>
      <c r="H623" s="4"/>
      <c r="I623" s="6"/>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c r="CD623" s="4"/>
    </row>
    <row r="624" spans="1:82" ht="16.5" customHeight="1" x14ac:dyDescent="0.3">
      <c r="A624" s="5"/>
      <c r="B624" s="5"/>
      <c r="C624" s="5"/>
      <c r="D624" s="5"/>
      <c r="E624" s="5"/>
      <c r="F624" s="5"/>
      <c r="G624" s="5"/>
      <c r="H624" s="4"/>
      <c r="I624" s="6"/>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c r="CD624" s="4"/>
    </row>
    <row r="625" spans="1:82" ht="16.5" customHeight="1" x14ac:dyDescent="0.3">
      <c r="A625" s="5"/>
      <c r="B625" s="5"/>
      <c r="C625" s="5"/>
      <c r="D625" s="5"/>
      <c r="E625" s="5"/>
      <c r="F625" s="5"/>
      <c r="G625" s="5"/>
      <c r="H625" s="4"/>
      <c r="I625" s="6"/>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c r="CD625" s="4"/>
    </row>
    <row r="626" spans="1:82" ht="16.5" customHeight="1" x14ac:dyDescent="0.3">
      <c r="A626" s="5"/>
      <c r="B626" s="5"/>
      <c r="C626" s="5"/>
      <c r="D626" s="5"/>
      <c r="E626" s="5"/>
      <c r="F626" s="5"/>
      <c r="G626" s="5"/>
      <c r="H626" s="4"/>
      <c r="I626" s="6"/>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row>
    <row r="627" spans="1:82" ht="16.5" customHeight="1" x14ac:dyDescent="0.3">
      <c r="A627" s="5"/>
      <c r="B627" s="5"/>
      <c r="C627" s="5"/>
      <c r="D627" s="5"/>
      <c r="E627" s="5"/>
      <c r="F627" s="5"/>
      <c r="G627" s="5"/>
      <c r="H627" s="4"/>
      <c r="I627" s="6"/>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c r="CD627" s="4"/>
    </row>
    <row r="628" spans="1:82" ht="16.5" customHeight="1" x14ac:dyDescent="0.3">
      <c r="A628" s="5"/>
      <c r="B628" s="5"/>
      <c r="C628" s="5"/>
      <c r="D628" s="5"/>
      <c r="E628" s="5"/>
      <c r="F628" s="5"/>
      <c r="G628" s="5"/>
      <c r="H628" s="4"/>
      <c r="I628" s="6"/>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c r="CD628" s="4"/>
    </row>
    <row r="629" spans="1:82" ht="16.5" customHeight="1" x14ac:dyDescent="0.3">
      <c r="A629" s="5"/>
      <c r="B629" s="5"/>
      <c r="C629" s="5"/>
      <c r="D629" s="5"/>
      <c r="E629" s="5"/>
      <c r="F629" s="5"/>
      <c r="G629" s="5"/>
      <c r="H629" s="4"/>
      <c r="I629" s="6"/>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row>
    <row r="630" spans="1:82" ht="16.5" customHeight="1" x14ac:dyDescent="0.3">
      <c r="A630" s="5"/>
      <c r="B630" s="5"/>
      <c r="C630" s="5"/>
      <c r="D630" s="5"/>
      <c r="E630" s="5"/>
      <c r="F630" s="5"/>
      <c r="G630" s="5"/>
      <c r="H630" s="4"/>
      <c r="I630" s="6"/>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c r="CD630" s="4"/>
    </row>
    <row r="631" spans="1:82" ht="16.5" customHeight="1" x14ac:dyDescent="0.3">
      <c r="A631" s="5"/>
      <c r="B631" s="5"/>
      <c r="C631" s="5"/>
      <c r="D631" s="5"/>
      <c r="E631" s="5"/>
      <c r="F631" s="5"/>
      <c r="G631" s="5"/>
      <c r="H631" s="4"/>
      <c r="I631" s="6"/>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c r="CD631" s="4"/>
    </row>
    <row r="632" spans="1:82" ht="16.5" customHeight="1" x14ac:dyDescent="0.3">
      <c r="A632" s="5"/>
      <c r="B632" s="5"/>
      <c r="C632" s="5"/>
      <c r="D632" s="5"/>
      <c r="E632" s="5"/>
      <c r="F632" s="5"/>
      <c r="G632" s="5"/>
      <c r="H632" s="4"/>
      <c r="I632" s="6"/>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row>
    <row r="633" spans="1:82" ht="16.5" customHeight="1" x14ac:dyDescent="0.3">
      <c r="A633" s="5"/>
      <c r="B633" s="5"/>
      <c r="C633" s="5"/>
      <c r="D633" s="5"/>
      <c r="E633" s="5"/>
      <c r="F633" s="5"/>
      <c r="G633" s="5"/>
      <c r="H633" s="4"/>
      <c r="I633" s="6"/>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row>
    <row r="634" spans="1:82" ht="16.5" customHeight="1" x14ac:dyDescent="0.3">
      <c r="A634" s="5"/>
      <c r="B634" s="5"/>
      <c r="C634" s="5"/>
      <c r="D634" s="5"/>
      <c r="E634" s="5"/>
      <c r="F634" s="5"/>
      <c r="G634" s="5"/>
      <c r="H634" s="4"/>
      <c r="I634" s="6"/>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c r="CD634" s="4"/>
    </row>
    <row r="635" spans="1:82" ht="16.5" customHeight="1" x14ac:dyDescent="0.3">
      <c r="A635" s="5"/>
      <c r="B635" s="5"/>
      <c r="C635" s="5"/>
      <c r="D635" s="5"/>
      <c r="E635" s="5"/>
      <c r="F635" s="5"/>
      <c r="G635" s="5"/>
      <c r="H635" s="4"/>
      <c r="I635" s="6"/>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c r="CD635" s="4"/>
    </row>
    <row r="636" spans="1:82" ht="16.5" customHeight="1" x14ac:dyDescent="0.3">
      <c r="A636" s="5"/>
      <c r="B636" s="5"/>
      <c r="C636" s="5"/>
      <c r="D636" s="5"/>
      <c r="E636" s="5"/>
      <c r="F636" s="5"/>
      <c r="G636" s="5"/>
      <c r="H636" s="4"/>
      <c r="I636" s="6"/>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c r="CD636" s="4"/>
    </row>
    <row r="637" spans="1:82" ht="16.5" customHeight="1" x14ac:dyDescent="0.3">
      <c r="A637" s="5"/>
      <c r="B637" s="5"/>
      <c r="C637" s="5"/>
      <c r="D637" s="5"/>
      <c r="E637" s="5"/>
      <c r="F637" s="5"/>
      <c r="G637" s="5"/>
      <c r="H637" s="4"/>
      <c r="I637" s="6"/>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c r="CD637" s="4"/>
    </row>
    <row r="638" spans="1:82" ht="16.5" customHeight="1" x14ac:dyDescent="0.3">
      <c r="A638" s="5"/>
      <c r="B638" s="5"/>
      <c r="C638" s="5"/>
      <c r="D638" s="5"/>
      <c r="E638" s="5"/>
      <c r="F638" s="5"/>
      <c r="G638" s="5"/>
      <c r="H638" s="4"/>
      <c r="I638" s="6"/>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c r="CD638" s="4"/>
    </row>
    <row r="639" spans="1:82" ht="16.5" customHeight="1" x14ac:dyDescent="0.3">
      <c r="A639" s="5"/>
      <c r="B639" s="5"/>
      <c r="C639" s="5"/>
      <c r="D639" s="5"/>
      <c r="E639" s="5"/>
      <c r="F639" s="5"/>
      <c r="G639" s="5"/>
      <c r="H639" s="4"/>
      <c r="I639" s="6"/>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row>
    <row r="640" spans="1:82" ht="16.5" customHeight="1" x14ac:dyDescent="0.3">
      <c r="A640" s="5"/>
      <c r="B640" s="5"/>
      <c r="C640" s="5"/>
      <c r="D640" s="5"/>
      <c r="E640" s="5"/>
      <c r="F640" s="5"/>
      <c r="G640" s="5"/>
      <c r="H640" s="4"/>
      <c r="I640" s="6"/>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c r="CD640" s="4"/>
    </row>
    <row r="641" spans="1:82" ht="16.5" customHeight="1" x14ac:dyDescent="0.3">
      <c r="A641" s="5"/>
      <c r="B641" s="5"/>
      <c r="C641" s="5"/>
      <c r="D641" s="5"/>
      <c r="E641" s="5"/>
      <c r="F641" s="5"/>
      <c r="G641" s="5"/>
      <c r="H641" s="4"/>
      <c r="I641" s="6"/>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row>
    <row r="642" spans="1:82" ht="16.5" customHeight="1" x14ac:dyDescent="0.3">
      <c r="A642" s="5"/>
      <c r="B642" s="5"/>
      <c r="C642" s="5"/>
      <c r="D642" s="5"/>
      <c r="E642" s="5"/>
      <c r="F642" s="5"/>
      <c r="G642" s="5"/>
      <c r="H642" s="4"/>
      <c r="I642" s="6"/>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row>
    <row r="643" spans="1:82" ht="16.5" customHeight="1" x14ac:dyDescent="0.3">
      <c r="A643" s="5"/>
      <c r="B643" s="5"/>
      <c r="C643" s="5"/>
      <c r="D643" s="5"/>
      <c r="E643" s="5"/>
      <c r="F643" s="5"/>
      <c r="G643" s="5"/>
      <c r="H643" s="4"/>
      <c r="I643" s="6"/>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c r="CD643" s="4"/>
    </row>
    <row r="644" spans="1:82" ht="16.5" customHeight="1" x14ac:dyDescent="0.3">
      <c r="A644" s="5"/>
      <c r="B644" s="5"/>
      <c r="C644" s="5"/>
      <c r="D644" s="5"/>
      <c r="E644" s="5"/>
      <c r="F644" s="5"/>
      <c r="G644" s="5"/>
      <c r="H644" s="4"/>
      <c r="I644" s="6"/>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c r="CD644" s="4"/>
    </row>
    <row r="645" spans="1:82" ht="16.5" customHeight="1" x14ac:dyDescent="0.3">
      <c r="A645" s="5"/>
      <c r="B645" s="5"/>
      <c r="C645" s="5"/>
      <c r="D645" s="5"/>
      <c r="E645" s="5"/>
      <c r="F645" s="5"/>
      <c r="G645" s="5"/>
      <c r="H645" s="4"/>
      <c r="I645" s="6"/>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c r="CD645" s="4"/>
    </row>
    <row r="646" spans="1:82" ht="16.5" customHeight="1" x14ac:dyDescent="0.3">
      <c r="A646" s="5"/>
      <c r="B646" s="5"/>
      <c r="C646" s="5"/>
      <c r="D646" s="5"/>
      <c r="E646" s="5"/>
      <c r="F646" s="5"/>
      <c r="G646" s="5"/>
      <c r="H646" s="4"/>
      <c r="I646" s="6"/>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row>
    <row r="647" spans="1:82" ht="16.5" customHeight="1" x14ac:dyDescent="0.3">
      <c r="A647" s="5"/>
      <c r="B647" s="5"/>
      <c r="C647" s="5"/>
      <c r="D647" s="5"/>
      <c r="E647" s="5"/>
      <c r="F647" s="5"/>
      <c r="G647" s="5"/>
      <c r="H647" s="4"/>
      <c r="I647" s="6"/>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row>
    <row r="648" spans="1:82" ht="16.5" customHeight="1" x14ac:dyDescent="0.3">
      <c r="A648" s="5"/>
      <c r="B648" s="5"/>
      <c r="C648" s="5"/>
      <c r="D648" s="5"/>
      <c r="E648" s="5"/>
      <c r="F648" s="5"/>
      <c r="G648" s="5"/>
      <c r="H648" s="4"/>
      <c r="I648" s="6"/>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row>
    <row r="649" spans="1:82" ht="16.5" customHeight="1" x14ac:dyDescent="0.3">
      <c r="A649" s="5"/>
      <c r="B649" s="5"/>
      <c r="C649" s="5"/>
      <c r="D649" s="5"/>
      <c r="E649" s="5"/>
      <c r="F649" s="5"/>
      <c r="G649" s="5"/>
      <c r="H649" s="4"/>
      <c r="I649" s="6"/>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row>
    <row r="650" spans="1:82" ht="16.5" customHeight="1" x14ac:dyDescent="0.3">
      <c r="A650" s="5"/>
      <c r="B650" s="5"/>
      <c r="C650" s="5"/>
      <c r="D650" s="5"/>
      <c r="E650" s="5"/>
      <c r="F650" s="5"/>
      <c r="G650" s="5"/>
      <c r="H650" s="4"/>
      <c r="I650" s="6"/>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c r="CD650" s="4"/>
    </row>
    <row r="651" spans="1:82" ht="16.5" customHeight="1" x14ac:dyDescent="0.3">
      <c r="A651" s="5"/>
      <c r="B651" s="5"/>
      <c r="C651" s="5"/>
      <c r="D651" s="5"/>
      <c r="E651" s="5"/>
      <c r="F651" s="5"/>
      <c r="G651" s="5"/>
      <c r="H651" s="4"/>
      <c r="I651" s="6"/>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row>
    <row r="652" spans="1:82" ht="16.5" customHeight="1" x14ac:dyDescent="0.3">
      <c r="A652" s="5"/>
      <c r="B652" s="5"/>
      <c r="C652" s="5"/>
      <c r="D652" s="5"/>
      <c r="E652" s="5"/>
      <c r="F652" s="5"/>
      <c r="G652" s="5"/>
      <c r="H652" s="4"/>
      <c r="I652" s="6"/>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c r="CD652" s="4"/>
    </row>
    <row r="653" spans="1:82" ht="16.5" customHeight="1" x14ac:dyDescent="0.3">
      <c r="A653" s="5"/>
      <c r="B653" s="5"/>
      <c r="C653" s="5"/>
      <c r="D653" s="5"/>
      <c r="E653" s="5"/>
      <c r="F653" s="5"/>
      <c r="G653" s="5"/>
      <c r="H653" s="4"/>
      <c r="I653" s="6"/>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c r="CD653" s="4"/>
    </row>
    <row r="654" spans="1:82" ht="16.5" customHeight="1" x14ac:dyDescent="0.3">
      <c r="A654" s="5"/>
      <c r="B654" s="5"/>
      <c r="C654" s="5"/>
      <c r="D654" s="5"/>
      <c r="E654" s="5"/>
      <c r="F654" s="5"/>
      <c r="G654" s="5"/>
      <c r="H654" s="4"/>
      <c r="I654" s="6"/>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c r="CD654" s="4"/>
    </row>
    <row r="655" spans="1:82" ht="16.5" customHeight="1" x14ac:dyDescent="0.3">
      <c r="A655" s="5"/>
      <c r="B655" s="5"/>
      <c r="C655" s="5"/>
      <c r="D655" s="5"/>
      <c r="E655" s="5"/>
      <c r="F655" s="5"/>
      <c r="G655" s="5"/>
      <c r="H655" s="4"/>
      <c r="I655" s="6"/>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c r="CD655" s="4"/>
    </row>
    <row r="656" spans="1:82" ht="16.5" customHeight="1" x14ac:dyDescent="0.3">
      <c r="A656" s="5"/>
      <c r="B656" s="5"/>
      <c r="C656" s="5"/>
      <c r="D656" s="5"/>
      <c r="E656" s="5"/>
      <c r="F656" s="5"/>
      <c r="G656" s="5"/>
      <c r="H656" s="4"/>
      <c r="I656" s="6"/>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c r="CD656" s="4"/>
    </row>
    <row r="657" spans="1:82" ht="16.5" customHeight="1" x14ac:dyDescent="0.3">
      <c r="A657" s="5"/>
      <c r="B657" s="5"/>
      <c r="C657" s="5"/>
      <c r="D657" s="5"/>
      <c r="E657" s="5"/>
      <c r="F657" s="5"/>
      <c r="G657" s="5"/>
      <c r="H657" s="4"/>
      <c r="I657" s="6"/>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row>
    <row r="658" spans="1:82" ht="16.5" customHeight="1" x14ac:dyDescent="0.3">
      <c r="A658" s="5"/>
      <c r="B658" s="5"/>
      <c r="C658" s="5"/>
      <c r="D658" s="5"/>
      <c r="E658" s="5"/>
      <c r="F658" s="5"/>
      <c r="G658" s="5"/>
      <c r="H658" s="4"/>
      <c r="I658" s="6"/>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row>
    <row r="659" spans="1:82" ht="16.5" customHeight="1" x14ac:dyDescent="0.3">
      <c r="A659" s="5"/>
      <c r="B659" s="5"/>
      <c r="C659" s="5"/>
      <c r="D659" s="5"/>
      <c r="E659" s="5"/>
      <c r="F659" s="5"/>
      <c r="G659" s="5"/>
      <c r="H659" s="4"/>
      <c r="I659" s="6"/>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row>
    <row r="660" spans="1:82" ht="16.5" customHeight="1" x14ac:dyDescent="0.3">
      <c r="A660" s="5"/>
      <c r="B660" s="5"/>
      <c r="C660" s="5"/>
      <c r="D660" s="5"/>
      <c r="E660" s="5"/>
      <c r="F660" s="5"/>
      <c r="G660" s="5"/>
      <c r="H660" s="4"/>
      <c r="I660" s="6"/>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c r="CD660" s="4"/>
    </row>
    <row r="661" spans="1:82" ht="16.5" customHeight="1" x14ac:dyDescent="0.3">
      <c r="A661" s="5"/>
      <c r="B661" s="5"/>
      <c r="C661" s="5"/>
      <c r="D661" s="5"/>
      <c r="E661" s="5"/>
      <c r="F661" s="5"/>
      <c r="G661" s="5"/>
      <c r="H661" s="4"/>
      <c r="I661" s="6"/>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c r="CD661" s="4"/>
    </row>
    <row r="662" spans="1:82" ht="16.5" customHeight="1" x14ac:dyDescent="0.3">
      <c r="A662" s="5"/>
      <c r="B662" s="5"/>
      <c r="C662" s="5"/>
      <c r="D662" s="5"/>
      <c r="E662" s="5"/>
      <c r="F662" s="5"/>
      <c r="G662" s="5"/>
      <c r="H662" s="4"/>
      <c r="I662" s="6"/>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4"/>
      <c r="CC662" s="4"/>
      <c r="CD662" s="4"/>
    </row>
    <row r="663" spans="1:82" ht="16.5" customHeight="1" x14ac:dyDescent="0.3">
      <c r="A663" s="5"/>
      <c r="B663" s="5"/>
      <c r="C663" s="5"/>
      <c r="D663" s="5"/>
      <c r="E663" s="5"/>
      <c r="F663" s="5"/>
      <c r="G663" s="5"/>
      <c r="H663" s="4"/>
      <c r="I663" s="6"/>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c r="BX663" s="4"/>
      <c r="BY663" s="4"/>
      <c r="BZ663" s="4"/>
      <c r="CA663" s="4"/>
      <c r="CB663" s="4"/>
      <c r="CC663" s="4"/>
      <c r="CD663" s="4"/>
    </row>
    <row r="664" spans="1:82" ht="16.5" customHeight="1" x14ac:dyDescent="0.3">
      <c r="A664" s="5"/>
      <c r="B664" s="5"/>
      <c r="C664" s="5"/>
      <c r="D664" s="5"/>
      <c r="E664" s="5"/>
      <c r="F664" s="5"/>
      <c r="G664" s="5"/>
      <c r="H664" s="4"/>
      <c r="I664" s="6"/>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4"/>
      <c r="CA664" s="4"/>
      <c r="CB664" s="4"/>
      <c r="CC664" s="4"/>
      <c r="CD664" s="4"/>
    </row>
    <row r="665" spans="1:82" ht="16.5" customHeight="1" x14ac:dyDescent="0.3">
      <c r="A665" s="5"/>
      <c r="B665" s="5"/>
      <c r="C665" s="5"/>
      <c r="D665" s="5"/>
      <c r="E665" s="5"/>
      <c r="F665" s="5"/>
      <c r="G665" s="5"/>
      <c r="H665" s="4"/>
      <c r="I665" s="6"/>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c r="BZ665" s="4"/>
      <c r="CA665" s="4"/>
      <c r="CB665" s="4"/>
      <c r="CC665" s="4"/>
      <c r="CD665" s="4"/>
    </row>
    <row r="666" spans="1:82" ht="16.5" customHeight="1" x14ac:dyDescent="0.3">
      <c r="A666" s="5"/>
      <c r="B666" s="5"/>
      <c r="C666" s="5"/>
      <c r="D666" s="5"/>
      <c r="E666" s="5"/>
      <c r="F666" s="5"/>
      <c r="G666" s="5"/>
      <c r="H666" s="4"/>
      <c r="I666" s="6"/>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4"/>
      <c r="CA666" s="4"/>
      <c r="CB666" s="4"/>
      <c r="CC666" s="4"/>
      <c r="CD666" s="4"/>
    </row>
    <row r="667" spans="1:82" ht="16.5" customHeight="1" x14ac:dyDescent="0.3">
      <c r="A667" s="5"/>
      <c r="B667" s="5"/>
      <c r="C667" s="5"/>
      <c r="D667" s="5"/>
      <c r="E667" s="5"/>
      <c r="F667" s="5"/>
      <c r="G667" s="5"/>
      <c r="H667" s="4"/>
      <c r="I667" s="6"/>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c r="BZ667" s="4"/>
      <c r="CA667" s="4"/>
      <c r="CB667" s="4"/>
      <c r="CC667" s="4"/>
      <c r="CD667" s="4"/>
    </row>
    <row r="668" spans="1:82" ht="16.5" customHeight="1" x14ac:dyDescent="0.3">
      <c r="A668" s="5"/>
      <c r="B668" s="5"/>
      <c r="C668" s="5"/>
      <c r="D668" s="5"/>
      <c r="E668" s="5"/>
      <c r="F668" s="5"/>
      <c r="G668" s="5"/>
      <c r="H668" s="4"/>
      <c r="I668" s="6"/>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4"/>
      <c r="CA668" s="4"/>
      <c r="CB668" s="4"/>
      <c r="CC668" s="4"/>
      <c r="CD668" s="4"/>
    </row>
    <row r="669" spans="1:82" ht="16.5" customHeight="1" x14ac:dyDescent="0.3">
      <c r="A669" s="5"/>
      <c r="B669" s="5"/>
      <c r="C669" s="5"/>
      <c r="D669" s="5"/>
      <c r="E669" s="5"/>
      <c r="F669" s="5"/>
      <c r="G669" s="5"/>
      <c r="H669" s="4"/>
      <c r="I669" s="6"/>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c r="BZ669" s="4"/>
      <c r="CA669" s="4"/>
      <c r="CB669" s="4"/>
      <c r="CC669" s="4"/>
      <c r="CD669" s="4"/>
    </row>
    <row r="670" spans="1:82" ht="16.5" customHeight="1" x14ac:dyDescent="0.3">
      <c r="A670" s="5"/>
      <c r="B670" s="5"/>
      <c r="C670" s="5"/>
      <c r="D670" s="5"/>
      <c r="E670" s="5"/>
      <c r="F670" s="5"/>
      <c r="G670" s="5"/>
      <c r="H670" s="4"/>
      <c r="I670" s="6"/>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4"/>
      <c r="CA670" s="4"/>
      <c r="CB670" s="4"/>
      <c r="CC670" s="4"/>
      <c r="CD670" s="4"/>
    </row>
    <row r="671" spans="1:82" ht="16.5" customHeight="1" x14ac:dyDescent="0.3">
      <c r="A671" s="5"/>
      <c r="B671" s="5"/>
      <c r="C671" s="5"/>
      <c r="D671" s="5"/>
      <c r="E671" s="5"/>
      <c r="F671" s="5"/>
      <c r="G671" s="5"/>
      <c r="H671" s="4"/>
      <c r="I671" s="6"/>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4"/>
      <c r="CA671" s="4"/>
      <c r="CB671" s="4"/>
      <c r="CC671" s="4"/>
      <c r="CD671" s="4"/>
    </row>
    <row r="672" spans="1:82" ht="16.5" customHeight="1" x14ac:dyDescent="0.3">
      <c r="A672" s="5"/>
      <c r="B672" s="5"/>
      <c r="C672" s="5"/>
      <c r="D672" s="5"/>
      <c r="E672" s="5"/>
      <c r="F672" s="5"/>
      <c r="G672" s="5"/>
      <c r="H672" s="4"/>
      <c r="I672" s="6"/>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4"/>
      <c r="CA672" s="4"/>
      <c r="CB672" s="4"/>
      <c r="CC672" s="4"/>
      <c r="CD672" s="4"/>
    </row>
    <row r="673" spans="1:82" ht="16.5" customHeight="1" x14ac:dyDescent="0.3">
      <c r="A673" s="5"/>
      <c r="B673" s="5"/>
      <c r="C673" s="5"/>
      <c r="D673" s="5"/>
      <c r="E673" s="5"/>
      <c r="F673" s="5"/>
      <c r="G673" s="5"/>
      <c r="H673" s="4"/>
      <c r="I673" s="6"/>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c r="BZ673" s="4"/>
      <c r="CA673" s="4"/>
      <c r="CB673" s="4"/>
      <c r="CC673" s="4"/>
      <c r="CD673" s="4"/>
    </row>
    <row r="674" spans="1:82" ht="16.5" customHeight="1" x14ac:dyDescent="0.3">
      <c r="A674" s="5"/>
      <c r="B674" s="5"/>
      <c r="C674" s="5"/>
      <c r="D674" s="5"/>
      <c r="E674" s="5"/>
      <c r="F674" s="5"/>
      <c r="G674" s="5"/>
      <c r="H674" s="4"/>
      <c r="I674" s="6"/>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4"/>
      <c r="CA674" s="4"/>
      <c r="CB674" s="4"/>
      <c r="CC674" s="4"/>
      <c r="CD674" s="4"/>
    </row>
    <row r="675" spans="1:82" ht="16.5" customHeight="1" x14ac:dyDescent="0.3">
      <c r="A675" s="5"/>
      <c r="B675" s="5"/>
      <c r="C675" s="5"/>
      <c r="D675" s="5"/>
      <c r="E675" s="5"/>
      <c r="F675" s="5"/>
      <c r="G675" s="5"/>
      <c r="H675" s="4"/>
      <c r="I675" s="6"/>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c r="BZ675" s="4"/>
      <c r="CA675" s="4"/>
      <c r="CB675" s="4"/>
      <c r="CC675" s="4"/>
      <c r="CD675" s="4"/>
    </row>
    <row r="676" spans="1:82" ht="16.5" customHeight="1" x14ac:dyDescent="0.3">
      <c r="A676" s="5"/>
      <c r="B676" s="5"/>
      <c r="C676" s="5"/>
      <c r="D676" s="5"/>
      <c r="E676" s="5"/>
      <c r="F676" s="5"/>
      <c r="G676" s="5"/>
      <c r="H676" s="4"/>
      <c r="I676" s="6"/>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4"/>
      <c r="CC676" s="4"/>
      <c r="CD676" s="4"/>
    </row>
    <row r="677" spans="1:82" ht="16.5" customHeight="1" x14ac:dyDescent="0.3">
      <c r="A677" s="5"/>
      <c r="B677" s="5"/>
      <c r="C677" s="5"/>
      <c r="D677" s="5"/>
      <c r="E677" s="5"/>
      <c r="F677" s="5"/>
      <c r="G677" s="5"/>
      <c r="H677" s="4"/>
      <c r="I677" s="6"/>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c r="BZ677" s="4"/>
      <c r="CA677" s="4"/>
      <c r="CB677" s="4"/>
      <c r="CC677" s="4"/>
      <c r="CD677" s="4"/>
    </row>
    <row r="678" spans="1:82" ht="16.5" customHeight="1" x14ac:dyDescent="0.3">
      <c r="A678" s="5"/>
      <c r="B678" s="5"/>
      <c r="C678" s="5"/>
      <c r="D678" s="5"/>
      <c r="E678" s="5"/>
      <c r="F678" s="5"/>
      <c r="G678" s="5"/>
      <c r="H678" s="4"/>
      <c r="I678" s="6"/>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4"/>
      <c r="CA678" s="4"/>
      <c r="CB678" s="4"/>
      <c r="CC678" s="4"/>
      <c r="CD678" s="4"/>
    </row>
    <row r="679" spans="1:82" ht="16.5" customHeight="1" x14ac:dyDescent="0.3">
      <c r="A679" s="5"/>
      <c r="B679" s="5"/>
      <c r="C679" s="5"/>
      <c r="D679" s="5"/>
      <c r="E679" s="5"/>
      <c r="F679" s="5"/>
      <c r="G679" s="5"/>
      <c r="H679" s="4"/>
      <c r="I679" s="6"/>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c r="BZ679" s="4"/>
      <c r="CA679" s="4"/>
      <c r="CB679" s="4"/>
      <c r="CC679" s="4"/>
      <c r="CD679" s="4"/>
    </row>
    <row r="680" spans="1:82" ht="16.5" customHeight="1" x14ac:dyDescent="0.3">
      <c r="A680" s="5"/>
      <c r="B680" s="5"/>
      <c r="C680" s="5"/>
      <c r="D680" s="5"/>
      <c r="E680" s="5"/>
      <c r="F680" s="5"/>
      <c r="G680" s="5"/>
      <c r="H680" s="4"/>
      <c r="I680" s="6"/>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4"/>
      <c r="CA680" s="4"/>
      <c r="CB680" s="4"/>
      <c r="CC680" s="4"/>
      <c r="CD680" s="4"/>
    </row>
    <row r="681" spans="1:82" ht="16.5" customHeight="1" x14ac:dyDescent="0.3">
      <c r="A681" s="5"/>
      <c r="B681" s="5"/>
      <c r="C681" s="5"/>
      <c r="D681" s="5"/>
      <c r="E681" s="5"/>
      <c r="F681" s="5"/>
      <c r="G681" s="5"/>
      <c r="H681" s="4"/>
      <c r="I681" s="6"/>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c r="BZ681" s="4"/>
      <c r="CA681" s="4"/>
      <c r="CB681" s="4"/>
      <c r="CC681" s="4"/>
      <c r="CD681" s="4"/>
    </row>
    <row r="682" spans="1:82" ht="16.5" customHeight="1" x14ac:dyDescent="0.3">
      <c r="A682" s="5"/>
      <c r="B682" s="5"/>
      <c r="C682" s="5"/>
      <c r="D682" s="5"/>
      <c r="E682" s="5"/>
      <c r="F682" s="5"/>
      <c r="G682" s="5"/>
      <c r="H682" s="4"/>
      <c r="I682" s="6"/>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c r="CD682" s="4"/>
    </row>
    <row r="683" spans="1:82" ht="16.5" customHeight="1" x14ac:dyDescent="0.3">
      <c r="A683" s="5"/>
      <c r="B683" s="5"/>
      <c r="C683" s="5"/>
      <c r="D683" s="5"/>
      <c r="E683" s="5"/>
      <c r="F683" s="5"/>
      <c r="G683" s="5"/>
      <c r="H683" s="4"/>
      <c r="I683" s="6"/>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4"/>
      <c r="CA683" s="4"/>
      <c r="CB683" s="4"/>
      <c r="CC683" s="4"/>
      <c r="CD683" s="4"/>
    </row>
    <row r="684" spans="1:82" ht="16.5" customHeight="1" x14ac:dyDescent="0.3">
      <c r="A684" s="5"/>
      <c r="B684" s="5"/>
      <c r="C684" s="5"/>
      <c r="D684" s="5"/>
      <c r="E684" s="5"/>
      <c r="F684" s="5"/>
      <c r="G684" s="5"/>
      <c r="H684" s="4"/>
      <c r="I684" s="6"/>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4"/>
      <c r="CC684" s="4"/>
      <c r="CD684" s="4"/>
    </row>
    <row r="685" spans="1:82" ht="16.5" customHeight="1" x14ac:dyDescent="0.3">
      <c r="A685" s="5"/>
      <c r="B685" s="5"/>
      <c r="C685" s="5"/>
      <c r="D685" s="5"/>
      <c r="E685" s="5"/>
      <c r="F685" s="5"/>
      <c r="G685" s="5"/>
      <c r="H685" s="4"/>
      <c r="I685" s="6"/>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c r="BZ685" s="4"/>
      <c r="CA685" s="4"/>
      <c r="CB685" s="4"/>
      <c r="CC685" s="4"/>
      <c r="CD685" s="4"/>
    </row>
    <row r="686" spans="1:82" ht="16.5" customHeight="1" x14ac:dyDescent="0.3">
      <c r="A686" s="5"/>
      <c r="B686" s="5"/>
      <c r="C686" s="5"/>
      <c r="D686" s="5"/>
      <c r="E686" s="5"/>
      <c r="F686" s="5"/>
      <c r="G686" s="5"/>
      <c r="H686" s="4"/>
      <c r="I686" s="6"/>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c r="CD686" s="4"/>
    </row>
    <row r="687" spans="1:82" ht="16.5" customHeight="1" x14ac:dyDescent="0.3">
      <c r="A687" s="5"/>
      <c r="B687" s="5"/>
      <c r="C687" s="5"/>
      <c r="D687" s="5"/>
      <c r="E687" s="5"/>
      <c r="F687" s="5"/>
      <c r="G687" s="5"/>
      <c r="H687" s="4"/>
      <c r="I687" s="6"/>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c r="BZ687" s="4"/>
      <c r="CA687" s="4"/>
      <c r="CB687" s="4"/>
      <c r="CC687" s="4"/>
      <c r="CD687" s="4"/>
    </row>
    <row r="688" spans="1:82" ht="16.5" customHeight="1" x14ac:dyDescent="0.3">
      <c r="A688" s="5"/>
      <c r="B688" s="5"/>
      <c r="C688" s="5"/>
      <c r="D688" s="5"/>
      <c r="E688" s="5"/>
      <c r="F688" s="5"/>
      <c r="G688" s="5"/>
      <c r="H688" s="4"/>
      <c r="I688" s="6"/>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4"/>
      <c r="CA688" s="4"/>
      <c r="CB688" s="4"/>
      <c r="CC688" s="4"/>
      <c r="CD688" s="4"/>
    </row>
    <row r="689" spans="1:82" ht="16.5" customHeight="1" x14ac:dyDescent="0.3">
      <c r="A689" s="5"/>
      <c r="B689" s="5"/>
      <c r="C689" s="5"/>
      <c r="D689" s="5"/>
      <c r="E689" s="5"/>
      <c r="F689" s="5"/>
      <c r="G689" s="5"/>
      <c r="H689" s="4"/>
      <c r="I689" s="6"/>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4"/>
      <c r="CA689" s="4"/>
      <c r="CB689" s="4"/>
      <c r="CC689" s="4"/>
      <c r="CD689" s="4"/>
    </row>
    <row r="690" spans="1:82" ht="16.5" customHeight="1" x14ac:dyDescent="0.3">
      <c r="A690" s="5"/>
      <c r="B690" s="5"/>
      <c r="C690" s="5"/>
      <c r="D690" s="5"/>
      <c r="E690" s="5"/>
      <c r="F690" s="5"/>
      <c r="G690" s="5"/>
      <c r="H690" s="4"/>
      <c r="I690" s="6"/>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4"/>
      <c r="CC690" s="4"/>
      <c r="CD690" s="4"/>
    </row>
    <row r="691" spans="1:82" ht="16.5" customHeight="1" x14ac:dyDescent="0.3">
      <c r="A691" s="5"/>
      <c r="B691" s="5"/>
      <c r="C691" s="5"/>
      <c r="D691" s="5"/>
      <c r="E691" s="5"/>
      <c r="F691" s="5"/>
      <c r="G691" s="5"/>
      <c r="H691" s="4"/>
      <c r="I691" s="6"/>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c r="BZ691" s="4"/>
      <c r="CA691" s="4"/>
      <c r="CB691" s="4"/>
      <c r="CC691" s="4"/>
      <c r="CD691" s="4"/>
    </row>
    <row r="692" spans="1:82" ht="16.5" customHeight="1" x14ac:dyDescent="0.3">
      <c r="A692" s="5"/>
      <c r="B692" s="5"/>
      <c r="C692" s="5"/>
      <c r="D692" s="5"/>
      <c r="E692" s="5"/>
      <c r="F692" s="5"/>
      <c r="G692" s="5"/>
      <c r="H692" s="4"/>
      <c r="I692" s="6"/>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4"/>
      <c r="CC692" s="4"/>
      <c r="CD692" s="4"/>
    </row>
    <row r="693" spans="1:82" ht="16.5" customHeight="1" x14ac:dyDescent="0.3">
      <c r="A693" s="5"/>
      <c r="B693" s="5"/>
      <c r="C693" s="5"/>
      <c r="D693" s="5"/>
      <c r="E693" s="5"/>
      <c r="F693" s="5"/>
      <c r="G693" s="5"/>
      <c r="H693" s="4"/>
      <c r="I693" s="6"/>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c r="BZ693" s="4"/>
      <c r="CA693" s="4"/>
      <c r="CB693" s="4"/>
      <c r="CC693" s="4"/>
      <c r="CD693" s="4"/>
    </row>
    <row r="694" spans="1:82" ht="16.5" customHeight="1" x14ac:dyDescent="0.3">
      <c r="A694" s="5"/>
      <c r="B694" s="5"/>
      <c r="C694" s="5"/>
      <c r="D694" s="5"/>
      <c r="E694" s="5"/>
      <c r="F694" s="5"/>
      <c r="G694" s="5"/>
      <c r="H694" s="4"/>
      <c r="I694" s="6"/>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4"/>
      <c r="CC694" s="4"/>
      <c r="CD694" s="4"/>
    </row>
    <row r="695" spans="1:82" ht="16.5" customHeight="1" x14ac:dyDescent="0.3">
      <c r="A695" s="5"/>
      <c r="B695" s="5"/>
      <c r="C695" s="5"/>
      <c r="D695" s="5"/>
      <c r="E695" s="5"/>
      <c r="F695" s="5"/>
      <c r="G695" s="5"/>
      <c r="H695" s="4"/>
      <c r="I695" s="6"/>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c r="BZ695" s="4"/>
      <c r="CA695" s="4"/>
      <c r="CB695" s="4"/>
      <c r="CC695" s="4"/>
      <c r="CD695" s="4"/>
    </row>
    <row r="696" spans="1:82" ht="16.5" customHeight="1" x14ac:dyDescent="0.3">
      <c r="A696" s="5"/>
      <c r="B696" s="5"/>
      <c r="C696" s="5"/>
      <c r="D696" s="5"/>
      <c r="E696" s="5"/>
      <c r="F696" s="5"/>
      <c r="G696" s="5"/>
      <c r="H696" s="4"/>
      <c r="I696" s="6"/>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4"/>
      <c r="CA696" s="4"/>
      <c r="CB696" s="4"/>
      <c r="CC696" s="4"/>
      <c r="CD696" s="4"/>
    </row>
    <row r="697" spans="1:82" ht="16.5" customHeight="1" x14ac:dyDescent="0.3">
      <c r="A697" s="5"/>
      <c r="B697" s="5"/>
      <c r="C697" s="5"/>
      <c r="D697" s="5"/>
      <c r="E697" s="5"/>
      <c r="F697" s="5"/>
      <c r="G697" s="5"/>
      <c r="H697" s="4"/>
      <c r="I697" s="6"/>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c r="BZ697" s="4"/>
      <c r="CA697" s="4"/>
      <c r="CB697" s="4"/>
      <c r="CC697" s="4"/>
      <c r="CD697" s="4"/>
    </row>
    <row r="698" spans="1:82" ht="16.5" customHeight="1" x14ac:dyDescent="0.3">
      <c r="A698" s="5"/>
      <c r="B698" s="5"/>
      <c r="C698" s="5"/>
      <c r="D698" s="5"/>
      <c r="E698" s="5"/>
      <c r="F698" s="5"/>
      <c r="G698" s="5"/>
      <c r="H698" s="4"/>
      <c r="I698" s="6"/>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4"/>
      <c r="CC698" s="4"/>
      <c r="CD698" s="4"/>
    </row>
    <row r="699" spans="1:82" ht="16.5" customHeight="1" x14ac:dyDescent="0.3">
      <c r="A699" s="5"/>
      <c r="B699" s="5"/>
      <c r="C699" s="5"/>
      <c r="D699" s="5"/>
      <c r="E699" s="5"/>
      <c r="F699" s="5"/>
      <c r="G699" s="5"/>
      <c r="H699" s="4"/>
      <c r="I699" s="6"/>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c r="BZ699" s="4"/>
      <c r="CA699" s="4"/>
      <c r="CB699" s="4"/>
      <c r="CC699" s="4"/>
      <c r="CD699" s="4"/>
    </row>
    <row r="700" spans="1:82" ht="16.5" customHeight="1" x14ac:dyDescent="0.3">
      <c r="A700" s="5"/>
      <c r="B700" s="5"/>
      <c r="C700" s="5"/>
      <c r="D700" s="5"/>
      <c r="E700" s="5"/>
      <c r="F700" s="5"/>
      <c r="G700" s="5"/>
      <c r="H700" s="4"/>
      <c r="I700" s="6"/>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4"/>
      <c r="CA700" s="4"/>
      <c r="CB700" s="4"/>
      <c r="CC700" s="4"/>
      <c r="CD700" s="4"/>
    </row>
    <row r="701" spans="1:82" ht="16.5" customHeight="1" x14ac:dyDescent="0.3">
      <c r="A701" s="5"/>
      <c r="B701" s="5"/>
      <c r="C701" s="5"/>
      <c r="D701" s="5"/>
      <c r="E701" s="5"/>
      <c r="F701" s="5"/>
      <c r="G701" s="5"/>
      <c r="H701" s="4"/>
      <c r="I701" s="6"/>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4"/>
      <c r="CA701" s="4"/>
      <c r="CB701" s="4"/>
      <c r="CC701" s="4"/>
      <c r="CD701" s="4"/>
    </row>
    <row r="702" spans="1:82" ht="16.5" customHeight="1" x14ac:dyDescent="0.3">
      <c r="A702" s="5"/>
      <c r="B702" s="5"/>
      <c r="C702" s="5"/>
      <c r="D702" s="5"/>
      <c r="E702" s="5"/>
      <c r="F702" s="5"/>
      <c r="G702" s="5"/>
      <c r="H702" s="4"/>
      <c r="I702" s="6"/>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4"/>
      <c r="CA702" s="4"/>
      <c r="CB702" s="4"/>
      <c r="CC702" s="4"/>
      <c r="CD702" s="4"/>
    </row>
    <row r="703" spans="1:82" ht="16.5" customHeight="1" x14ac:dyDescent="0.3">
      <c r="A703" s="5"/>
      <c r="B703" s="5"/>
      <c r="C703" s="5"/>
      <c r="D703" s="5"/>
      <c r="E703" s="5"/>
      <c r="F703" s="5"/>
      <c r="G703" s="5"/>
      <c r="H703" s="4"/>
      <c r="I703" s="6"/>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c r="BZ703" s="4"/>
      <c r="CA703" s="4"/>
      <c r="CB703" s="4"/>
      <c r="CC703" s="4"/>
      <c r="CD703" s="4"/>
    </row>
    <row r="704" spans="1:82" ht="16.5" customHeight="1" x14ac:dyDescent="0.3">
      <c r="A704" s="5"/>
      <c r="B704" s="5"/>
      <c r="C704" s="5"/>
      <c r="D704" s="5"/>
      <c r="E704" s="5"/>
      <c r="F704" s="5"/>
      <c r="G704" s="5"/>
      <c r="H704" s="4"/>
      <c r="I704" s="6"/>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4"/>
      <c r="CA704" s="4"/>
      <c r="CB704" s="4"/>
      <c r="CC704" s="4"/>
      <c r="CD704" s="4"/>
    </row>
    <row r="705" spans="1:82" ht="16.5" customHeight="1" x14ac:dyDescent="0.3">
      <c r="A705" s="5"/>
      <c r="B705" s="5"/>
      <c r="C705" s="5"/>
      <c r="D705" s="5"/>
      <c r="E705" s="5"/>
      <c r="F705" s="5"/>
      <c r="G705" s="5"/>
      <c r="H705" s="4"/>
      <c r="I705" s="6"/>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c r="CD705" s="4"/>
    </row>
    <row r="706" spans="1:82" ht="16.5" customHeight="1" x14ac:dyDescent="0.3">
      <c r="A706" s="5"/>
      <c r="B706" s="5"/>
      <c r="C706" s="5"/>
      <c r="D706" s="5"/>
      <c r="E706" s="5"/>
      <c r="F706" s="5"/>
      <c r="G706" s="5"/>
      <c r="H706" s="4"/>
      <c r="I706" s="6"/>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4"/>
      <c r="CC706" s="4"/>
      <c r="CD706" s="4"/>
    </row>
    <row r="707" spans="1:82" ht="16.5" customHeight="1" x14ac:dyDescent="0.3">
      <c r="A707" s="5"/>
      <c r="B707" s="5"/>
      <c r="C707" s="5"/>
      <c r="D707" s="5"/>
      <c r="E707" s="5"/>
      <c r="F707" s="5"/>
      <c r="G707" s="5"/>
      <c r="H707" s="4"/>
      <c r="I707" s="6"/>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c r="BZ707" s="4"/>
      <c r="CA707" s="4"/>
      <c r="CB707" s="4"/>
      <c r="CC707" s="4"/>
      <c r="CD707" s="4"/>
    </row>
    <row r="708" spans="1:82" ht="16.5" customHeight="1" x14ac:dyDescent="0.3">
      <c r="A708" s="5"/>
      <c r="B708" s="5"/>
      <c r="C708" s="5"/>
      <c r="D708" s="5"/>
      <c r="E708" s="5"/>
      <c r="F708" s="5"/>
      <c r="G708" s="5"/>
      <c r="H708" s="4"/>
      <c r="I708" s="6"/>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4"/>
      <c r="CA708" s="4"/>
      <c r="CB708" s="4"/>
      <c r="CC708" s="4"/>
      <c r="CD708" s="4"/>
    </row>
    <row r="709" spans="1:82" ht="16.5" customHeight="1" x14ac:dyDescent="0.3">
      <c r="A709" s="5"/>
      <c r="B709" s="5"/>
      <c r="C709" s="5"/>
      <c r="D709" s="5"/>
      <c r="E709" s="5"/>
      <c r="F709" s="5"/>
      <c r="G709" s="5"/>
      <c r="H709" s="4"/>
      <c r="I709" s="6"/>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4"/>
      <c r="CA709" s="4"/>
      <c r="CB709" s="4"/>
      <c r="CC709" s="4"/>
      <c r="CD709" s="4"/>
    </row>
    <row r="710" spans="1:82" ht="16.5" customHeight="1" x14ac:dyDescent="0.3">
      <c r="A710" s="5"/>
      <c r="B710" s="5"/>
      <c r="C710" s="5"/>
      <c r="D710" s="5"/>
      <c r="E710" s="5"/>
      <c r="F710" s="5"/>
      <c r="G710" s="5"/>
      <c r="H710" s="4"/>
      <c r="I710" s="6"/>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c r="CD710" s="4"/>
    </row>
    <row r="711" spans="1:82" ht="16.5" customHeight="1" x14ac:dyDescent="0.3">
      <c r="A711" s="5"/>
      <c r="B711" s="5"/>
      <c r="C711" s="5"/>
      <c r="D711" s="5"/>
      <c r="E711" s="5"/>
      <c r="F711" s="5"/>
      <c r="G711" s="5"/>
      <c r="H711" s="4"/>
      <c r="I711" s="6"/>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c r="CD711" s="4"/>
    </row>
    <row r="712" spans="1:82" ht="16.5" customHeight="1" x14ac:dyDescent="0.3">
      <c r="A712" s="5"/>
      <c r="B712" s="5"/>
      <c r="C712" s="5"/>
      <c r="D712" s="5"/>
      <c r="E712" s="5"/>
      <c r="F712" s="5"/>
      <c r="G712" s="5"/>
      <c r="H712" s="4"/>
      <c r="I712" s="6"/>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4"/>
      <c r="CA712" s="4"/>
      <c r="CB712" s="4"/>
      <c r="CC712" s="4"/>
      <c r="CD712" s="4"/>
    </row>
    <row r="713" spans="1:82" ht="16.5" customHeight="1" x14ac:dyDescent="0.3">
      <c r="A713" s="5"/>
      <c r="B713" s="5"/>
      <c r="C713" s="5"/>
      <c r="D713" s="5"/>
      <c r="E713" s="5"/>
      <c r="F713" s="5"/>
      <c r="G713" s="5"/>
      <c r="H713" s="4"/>
      <c r="I713" s="6"/>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4"/>
      <c r="CA713" s="4"/>
      <c r="CB713" s="4"/>
      <c r="CC713" s="4"/>
      <c r="CD713" s="4"/>
    </row>
    <row r="714" spans="1:82" ht="16.5" customHeight="1" x14ac:dyDescent="0.3">
      <c r="A714" s="5"/>
      <c r="B714" s="5"/>
      <c r="C714" s="5"/>
      <c r="D714" s="5"/>
      <c r="E714" s="5"/>
      <c r="F714" s="5"/>
      <c r="G714" s="5"/>
      <c r="H714" s="4"/>
      <c r="I714" s="6"/>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4"/>
      <c r="CC714" s="4"/>
      <c r="CD714" s="4"/>
    </row>
    <row r="715" spans="1:82" ht="16.5" customHeight="1" x14ac:dyDescent="0.3">
      <c r="A715" s="5"/>
      <c r="B715" s="5"/>
      <c r="C715" s="5"/>
      <c r="D715" s="5"/>
      <c r="E715" s="5"/>
      <c r="F715" s="5"/>
      <c r="G715" s="5"/>
      <c r="H715" s="4"/>
      <c r="I715" s="6"/>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4"/>
      <c r="CA715" s="4"/>
      <c r="CB715" s="4"/>
      <c r="CC715" s="4"/>
      <c r="CD715" s="4"/>
    </row>
    <row r="716" spans="1:82" ht="16.5" customHeight="1" x14ac:dyDescent="0.3">
      <c r="A716" s="5"/>
      <c r="B716" s="5"/>
      <c r="C716" s="5"/>
      <c r="D716" s="5"/>
      <c r="E716" s="5"/>
      <c r="F716" s="5"/>
      <c r="G716" s="5"/>
      <c r="H716" s="4"/>
      <c r="I716" s="6"/>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4"/>
      <c r="CC716" s="4"/>
      <c r="CD716" s="4"/>
    </row>
    <row r="717" spans="1:82" ht="16.5" customHeight="1" x14ac:dyDescent="0.3">
      <c r="A717" s="5"/>
      <c r="B717" s="5"/>
      <c r="C717" s="5"/>
      <c r="D717" s="5"/>
      <c r="E717" s="5"/>
      <c r="F717" s="5"/>
      <c r="G717" s="5"/>
      <c r="H717" s="4"/>
      <c r="I717" s="6"/>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c r="BZ717" s="4"/>
      <c r="CA717" s="4"/>
      <c r="CB717" s="4"/>
      <c r="CC717" s="4"/>
      <c r="CD717" s="4"/>
    </row>
    <row r="718" spans="1:82" ht="16.5" customHeight="1" x14ac:dyDescent="0.3">
      <c r="A718" s="5"/>
      <c r="B718" s="5"/>
      <c r="C718" s="5"/>
      <c r="D718" s="5"/>
      <c r="E718" s="5"/>
      <c r="F718" s="5"/>
      <c r="G718" s="5"/>
      <c r="H718" s="4"/>
      <c r="I718" s="6"/>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4"/>
      <c r="CA718" s="4"/>
      <c r="CB718" s="4"/>
      <c r="CC718" s="4"/>
      <c r="CD718" s="4"/>
    </row>
    <row r="719" spans="1:82" ht="16.5" customHeight="1" x14ac:dyDescent="0.3">
      <c r="A719" s="5"/>
      <c r="B719" s="5"/>
      <c r="C719" s="5"/>
      <c r="D719" s="5"/>
      <c r="E719" s="5"/>
      <c r="F719" s="5"/>
      <c r="G719" s="5"/>
      <c r="H719" s="4"/>
      <c r="I719" s="6"/>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c r="BZ719" s="4"/>
      <c r="CA719" s="4"/>
      <c r="CB719" s="4"/>
      <c r="CC719" s="4"/>
      <c r="CD719" s="4"/>
    </row>
    <row r="720" spans="1:82" ht="16.5" customHeight="1" x14ac:dyDescent="0.3">
      <c r="A720" s="5"/>
      <c r="B720" s="5"/>
      <c r="C720" s="5"/>
      <c r="D720" s="5"/>
      <c r="E720" s="5"/>
      <c r="F720" s="5"/>
      <c r="G720" s="5"/>
      <c r="H720" s="4"/>
      <c r="I720" s="6"/>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4"/>
      <c r="CA720" s="4"/>
      <c r="CB720" s="4"/>
      <c r="CC720" s="4"/>
      <c r="CD720" s="4"/>
    </row>
    <row r="721" spans="1:82" ht="16.5" customHeight="1" x14ac:dyDescent="0.3">
      <c r="A721" s="5"/>
      <c r="B721" s="5"/>
      <c r="C721" s="5"/>
      <c r="D721" s="5"/>
      <c r="E721" s="5"/>
      <c r="F721" s="5"/>
      <c r="G721" s="5"/>
      <c r="H721" s="4"/>
      <c r="I721" s="6"/>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4"/>
      <c r="CA721" s="4"/>
      <c r="CB721" s="4"/>
      <c r="CC721" s="4"/>
      <c r="CD721" s="4"/>
    </row>
    <row r="722" spans="1:82" ht="16.5" customHeight="1" x14ac:dyDescent="0.3">
      <c r="A722" s="5"/>
      <c r="B722" s="5"/>
      <c r="C722" s="5"/>
      <c r="D722" s="5"/>
      <c r="E722" s="5"/>
      <c r="F722" s="5"/>
      <c r="G722" s="5"/>
      <c r="H722" s="4"/>
      <c r="I722" s="6"/>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4"/>
      <c r="CA722" s="4"/>
      <c r="CB722" s="4"/>
      <c r="CC722" s="4"/>
      <c r="CD722" s="4"/>
    </row>
    <row r="723" spans="1:82" ht="16.5" customHeight="1" x14ac:dyDescent="0.3">
      <c r="A723" s="5"/>
      <c r="B723" s="5"/>
      <c r="C723" s="5"/>
      <c r="D723" s="5"/>
      <c r="E723" s="5"/>
      <c r="F723" s="5"/>
      <c r="G723" s="5"/>
      <c r="H723" s="4"/>
      <c r="I723" s="6"/>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c r="BZ723" s="4"/>
      <c r="CA723" s="4"/>
      <c r="CB723" s="4"/>
      <c r="CC723" s="4"/>
      <c r="CD723" s="4"/>
    </row>
    <row r="724" spans="1:82" ht="16.5" customHeight="1" x14ac:dyDescent="0.3">
      <c r="A724" s="5"/>
      <c r="B724" s="5"/>
      <c r="C724" s="5"/>
      <c r="D724" s="5"/>
      <c r="E724" s="5"/>
      <c r="F724" s="5"/>
      <c r="G724" s="5"/>
      <c r="H724" s="4"/>
      <c r="I724" s="6"/>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4"/>
      <c r="CA724" s="4"/>
      <c r="CB724" s="4"/>
      <c r="CC724" s="4"/>
      <c r="CD724" s="4"/>
    </row>
    <row r="725" spans="1:82" ht="16.5" customHeight="1" x14ac:dyDescent="0.3">
      <c r="A725" s="5"/>
      <c r="B725" s="5"/>
      <c r="C725" s="5"/>
      <c r="D725" s="5"/>
      <c r="E725" s="5"/>
      <c r="F725" s="5"/>
      <c r="G725" s="5"/>
      <c r="H725" s="4"/>
      <c r="I725" s="6"/>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c r="BZ725" s="4"/>
      <c r="CA725" s="4"/>
      <c r="CB725" s="4"/>
      <c r="CC725" s="4"/>
      <c r="CD725" s="4"/>
    </row>
    <row r="726" spans="1:82" ht="16.5" customHeight="1" x14ac:dyDescent="0.3">
      <c r="A726" s="5"/>
      <c r="B726" s="5"/>
      <c r="C726" s="5"/>
      <c r="D726" s="5"/>
      <c r="E726" s="5"/>
      <c r="F726" s="5"/>
      <c r="G726" s="5"/>
      <c r="H726" s="4"/>
      <c r="I726" s="6"/>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4"/>
      <c r="CA726" s="4"/>
      <c r="CB726" s="4"/>
      <c r="CC726" s="4"/>
      <c r="CD726" s="4"/>
    </row>
    <row r="727" spans="1:82" ht="16.5" customHeight="1" x14ac:dyDescent="0.3">
      <c r="A727" s="5"/>
      <c r="B727" s="5"/>
      <c r="C727" s="5"/>
      <c r="D727" s="5"/>
      <c r="E727" s="5"/>
      <c r="F727" s="5"/>
      <c r="G727" s="5"/>
      <c r="H727" s="4"/>
      <c r="I727" s="6"/>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c r="BZ727" s="4"/>
      <c r="CA727" s="4"/>
      <c r="CB727" s="4"/>
      <c r="CC727" s="4"/>
      <c r="CD727" s="4"/>
    </row>
    <row r="728" spans="1:82" ht="16.5" customHeight="1" x14ac:dyDescent="0.3">
      <c r="A728" s="5"/>
      <c r="B728" s="5"/>
      <c r="C728" s="5"/>
      <c r="D728" s="5"/>
      <c r="E728" s="5"/>
      <c r="F728" s="5"/>
      <c r="G728" s="5"/>
      <c r="H728" s="4"/>
      <c r="I728" s="6"/>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4"/>
      <c r="CA728" s="4"/>
      <c r="CB728" s="4"/>
      <c r="CC728" s="4"/>
      <c r="CD728" s="4"/>
    </row>
    <row r="729" spans="1:82" ht="16.5" customHeight="1" x14ac:dyDescent="0.3">
      <c r="A729" s="5"/>
      <c r="B729" s="5"/>
      <c r="C729" s="5"/>
      <c r="D729" s="5"/>
      <c r="E729" s="5"/>
      <c r="F729" s="5"/>
      <c r="G729" s="5"/>
      <c r="H729" s="4"/>
      <c r="I729" s="6"/>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c r="BZ729" s="4"/>
      <c r="CA729" s="4"/>
      <c r="CB729" s="4"/>
      <c r="CC729" s="4"/>
      <c r="CD729" s="4"/>
    </row>
    <row r="730" spans="1:82" ht="16.5" customHeight="1" x14ac:dyDescent="0.3">
      <c r="A730" s="5"/>
      <c r="B730" s="5"/>
      <c r="C730" s="5"/>
      <c r="D730" s="5"/>
      <c r="E730" s="5"/>
      <c r="F730" s="5"/>
      <c r="G730" s="5"/>
      <c r="H730" s="4"/>
      <c r="I730" s="6"/>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4"/>
      <c r="CA730" s="4"/>
      <c r="CB730" s="4"/>
      <c r="CC730" s="4"/>
      <c r="CD730" s="4"/>
    </row>
    <row r="731" spans="1:82" ht="16.5" customHeight="1" x14ac:dyDescent="0.3">
      <c r="A731" s="5"/>
      <c r="B731" s="5"/>
      <c r="C731" s="5"/>
      <c r="D731" s="5"/>
      <c r="E731" s="5"/>
      <c r="F731" s="5"/>
      <c r="G731" s="5"/>
      <c r="H731" s="4"/>
      <c r="I731" s="6"/>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c r="BZ731" s="4"/>
      <c r="CA731" s="4"/>
      <c r="CB731" s="4"/>
      <c r="CC731" s="4"/>
      <c r="CD731" s="4"/>
    </row>
    <row r="732" spans="1:82" ht="16.5" customHeight="1" x14ac:dyDescent="0.3">
      <c r="A732" s="5"/>
      <c r="B732" s="5"/>
      <c r="C732" s="5"/>
      <c r="D732" s="5"/>
      <c r="E732" s="5"/>
      <c r="F732" s="5"/>
      <c r="G732" s="5"/>
      <c r="H732" s="4"/>
      <c r="I732" s="6"/>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4"/>
      <c r="CA732" s="4"/>
      <c r="CB732" s="4"/>
      <c r="CC732" s="4"/>
      <c r="CD732" s="4"/>
    </row>
    <row r="733" spans="1:82" ht="16.5" customHeight="1" x14ac:dyDescent="0.3">
      <c r="A733" s="5"/>
      <c r="B733" s="5"/>
      <c r="C733" s="5"/>
      <c r="D733" s="5"/>
      <c r="E733" s="5"/>
      <c r="F733" s="5"/>
      <c r="G733" s="5"/>
      <c r="H733" s="4"/>
      <c r="I733" s="6"/>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4"/>
      <c r="CA733" s="4"/>
      <c r="CB733" s="4"/>
      <c r="CC733" s="4"/>
      <c r="CD733" s="4"/>
    </row>
    <row r="734" spans="1:82" ht="16.5" customHeight="1" x14ac:dyDescent="0.3">
      <c r="A734" s="5"/>
      <c r="B734" s="5"/>
      <c r="C734" s="5"/>
      <c r="D734" s="5"/>
      <c r="E734" s="5"/>
      <c r="F734" s="5"/>
      <c r="G734" s="5"/>
      <c r="H734" s="4"/>
      <c r="I734" s="6"/>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4"/>
      <c r="CC734" s="4"/>
      <c r="CD734" s="4"/>
    </row>
    <row r="735" spans="1:82" ht="16.5" customHeight="1" x14ac:dyDescent="0.3">
      <c r="A735" s="5"/>
      <c r="B735" s="5"/>
      <c r="C735" s="5"/>
      <c r="D735" s="5"/>
      <c r="E735" s="5"/>
      <c r="F735" s="5"/>
      <c r="G735" s="5"/>
      <c r="H735" s="4"/>
      <c r="I735" s="6"/>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c r="BZ735" s="4"/>
      <c r="CA735" s="4"/>
      <c r="CB735" s="4"/>
      <c r="CC735" s="4"/>
      <c r="CD735" s="4"/>
    </row>
    <row r="736" spans="1:82" ht="16.5" customHeight="1" x14ac:dyDescent="0.3">
      <c r="A736" s="5"/>
      <c r="B736" s="5"/>
      <c r="C736" s="5"/>
      <c r="D736" s="5"/>
      <c r="E736" s="5"/>
      <c r="F736" s="5"/>
      <c r="G736" s="5"/>
      <c r="H736" s="4"/>
      <c r="I736" s="6"/>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
      <c r="CA736" s="4"/>
      <c r="CB736" s="4"/>
      <c r="CC736" s="4"/>
      <c r="CD736" s="4"/>
    </row>
    <row r="737" spans="1:82" ht="16.5" customHeight="1" x14ac:dyDescent="0.3">
      <c r="A737" s="5"/>
      <c r="B737" s="5"/>
      <c r="C737" s="5"/>
      <c r="D737" s="5"/>
      <c r="E737" s="5"/>
      <c r="F737" s="5"/>
      <c r="G737" s="5"/>
      <c r="H737" s="4"/>
      <c r="I737" s="6"/>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c r="BZ737" s="4"/>
      <c r="CA737" s="4"/>
      <c r="CB737" s="4"/>
      <c r="CC737" s="4"/>
      <c r="CD737" s="4"/>
    </row>
    <row r="738" spans="1:82" ht="16.5" customHeight="1" x14ac:dyDescent="0.3">
      <c r="A738" s="5"/>
      <c r="B738" s="5"/>
      <c r="C738" s="5"/>
      <c r="D738" s="5"/>
      <c r="E738" s="5"/>
      <c r="F738" s="5"/>
      <c r="G738" s="5"/>
      <c r="H738" s="4"/>
      <c r="I738" s="6"/>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4"/>
      <c r="CA738" s="4"/>
      <c r="CB738" s="4"/>
      <c r="CC738" s="4"/>
      <c r="CD738" s="4"/>
    </row>
    <row r="739" spans="1:82" ht="16.5" customHeight="1" x14ac:dyDescent="0.3">
      <c r="A739" s="5"/>
      <c r="B739" s="5"/>
      <c r="C739" s="5"/>
      <c r="D739" s="5"/>
      <c r="E739" s="5"/>
      <c r="F739" s="5"/>
      <c r="G739" s="5"/>
      <c r="H739" s="4"/>
      <c r="I739" s="6"/>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c r="BZ739" s="4"/>
      <c r="CA739" s="4"/>
      <c r="CB739" s="4"/>
      <c r="CC739" s="4"/>
      <c r="CD739" s="4"/>
    </row>
    <row r="740" spans="1:82" ht="16.5" customHeight="1" x14ac:dyDescent="0.3">
      <c r="A740" s="5"/>
      <c r="B740" s="5"/>
      <c r="C740" s="5"/>
      <c r="D740" s="5"/>
      <c r="E740" s="5"/>
      <c r="F740" s="5"/>
      <c r="G740" s="5"/>
      <c r="H740" s="4"/>
      <c r="I740" s="6"/>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4"/>
      <c r="CA740" s="4"/>
      <c r="CB740" s="4"/>
      <c r="CC740" s="4"/>
      <c r="CD740" s="4"/>
    </row>
    <row r="741" spans="1:82" ht="16.5" customHeight="1" x14ac:dyDescent="0.3">
      <c r="A741" s="5"/>
      <c r="B741" s="5"/>
      <c r="C741" s="5"/>
      <c r="D741" s="5"/>
      <c r="E741" s="5"/>
      <c r="F741" s="5"/>
      <c r="G741" s="5"/>
      <c r="H741" s="4"/>
      <c r="I741" s="6"/>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c r="BZ741" s="4"/>
      <c r="CA741" s="4"/>
      <c r="CB741" s="4"/>
      <c r="CC741" s="4"/>
      <c r="CD741" s="4"/>
    </row>
    <row r="742" spans="1:82" ht="16.5" customHeight="1" x14ac:dyDescent="0.3">
      <c r="A742" s="5"/>
      <c r="B742" s="5"/>
      <c r="C742" s="5"/>
      <c r="D742" s="5"/>
      <c r="E742" s="5"/>
      <c r="F742" s="5"/>
      <c r="G742" s="5"/>
      <c r="H742" s="4"/>
      <c r="I742" s="6"/>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4"/>
      <c r="CA742" s="4"/>
      <c r="CB742" s="4"/>
      <c r="CC742" s="4"/>
      <c r="CD742" s="4"/>
    </row>
    <row r="743" spans="1:82" ht="16.5" customHeight="1" x14ac:dyDescent="0.3">
      <c r="A743" s="5"/>
      <c r="B743" s="5"/>
      <c r="C743" s="5"/>
      <c r="D743" s="5"/>
      <c r="E743" s="5"/>
      <c r="F743" s="5"/>
      <c r="G743" s="5"/>
      <c r="H743" s="4"/>
      <c r="I743" s="6"/>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4"/>
      <c r="CA743" s="4"/>
      <c r="CB743" s="4"/>
      <c r="CC743" s="4"/>
      <c r="CD743" s="4"/>
    </row>
    <row r="744" spans="1:82" ht="16.5" customHeight="1" x14ac:dyDescent="0.3">
      <c r="A744" s="5"/>
      <c r="B744" s="5"/>
      <c r="C744" s="5"/>
      <c r="D744" s="5"/>
      <c r="E744" s="5"/>
      <c r="F744" s="5"/>
      <c r="G744" s="5"/>
      <c r="H744" s="4"/>
      <c r="I744" s="6"/>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4"/>
      <c r="CA744" s="4"/>
      <c r="CB744" s="4"/>
      <c r="CC744" s="4"/>
      <c r="CD744" s="4"/>
    </row>
    <row r="745" spans="1:82" ht="16.5" customHeight="1" x14ac:dyDescent="0.3">
      <c r="A745" s="5"/>
      <c r="B745" s="5"/>
      <c r="C745" s="5"/>
      <c r="D745" s="5"/>
      <c r="E745" s="5"/>
      <c r="F745" s="5"/>
      <c r="G745" s="5"/>
      <c r="H745" s="4"/>
      <c r="I745" s="6"/>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c r="BZ745" s="4"/>
      <c r="CA745" s="4"/>
      <c r="CB745" s="4"/>
      <c r="CC745" s="4"/>
      <c r="CD745" s="4"/>
    </row>
    <row r="746" spans="1:82" ht="16.5" customHeight="1" x14ac:dyDescent="0.3">
      <c r="A746" s="5"/>
      <c r="B746" s="5"/>
      <c r="C746" s="5"/>
      <c r="D746" s="5"/>
      <c r="E746" s="5"/>
      <c r="F746" s="5"/>
      <c r="G746" s="5"/>
      <c r="H746" s="4"/>
      <c r="I746" s="6"/>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4"/>
      <c r="CA746" s="4"/>
      <c r="CB746" s="4"/>
      <c r="CC746" s="4"/>
      <c r="CD746" s="4"/>
    </row>
    <row r="747" spans="1:82" ht="16.5" customHeight="1" x14ac:dyDescent="0.3">
      <c r="A747" s="5"/>
      <c r="B747" s="5"/>
      <c r="C747" s="5"/>
      <c r="D747" s="5"/>
      <c r="E747" s="5"/>
      <c r="F747" s="5"/>
      <c r="G747" s="5"/>
      <c r="H747" s="4"/>
      <c r="I747" s="6"/>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4"/>
      <c r="CA747" s="4"/>
      <c r="CB747" s="4"/>
      <c r="CC747" s="4"/>
      <c r="CD747" s="4"/>
    </row>
    <row r="748" spans="1:82" ht="16.5" customHeight="1" x14ac:dyDescent="0.3">
      <c r="A748" s="5"/>
      <c r="B748" s="5"/>
      <c r="C748" s="5"/>
      <c r="D748" s="5"/>
      <c r="E748" s="5"/>
      <c r="F748" s="5"/>
      <c r="G748" s="5"/>
      <c r="H748" s="4"/>
      <c r="I748" s="6"/>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c r="BZ748" s="4"/>
      <c r="CA748" s="4"/>
      <c r="CB748" s="4"/>
      <c r="CC748" s="4"/>
      <c r="CD748" s="4"/>
    </row>
    <row r="749" spans="1:82" ht="16.5" customHeight="1" x14ac:dyDescent="0.3">
      <c r="A749" s="5"/>
      <c r="B749" s="5"/>
      <c r="C749" s="5"/>
      <c r="D749" s="5"/>
      <c r="E749" s="5"/>
      <c r="F749" s="5"/>
      <c r="G749" s="5"/>
      <c r="H749" s="4"/>
      <c r="I749" s="6"/>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c r="BX749" s="4"/>
      <c r="BY749" s="4"/>
      <c r="BZ749" s="4"/>
      <c r="CA749" s="4"/>
      <c r="CB749" s="4"/>
      <c r="CC749" s="4"/>
      <c r="CD749" s="4"/>
    </row>
    <row r="750" spans="1:82" ht="16.5" customHeight="1" x14ac:dyDescent="0.3">
      <c r="A750" s="5"/>
      <c r="B750" s="5"/>
      <c r="C750" s="5"/>
      <c r="D750" s="5"/>
      <c r="E750" s="5"/>
      <c r="F750" s="5"/>
      <c r="G750" s="5"/>
      <c r="H750" s="4"/>
      <c r="I750" s="6"/>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c r="BZ750" s="4"/>
      <c r="CA750" s="4"/>
      <c r="CB750" s="4"/>
      <c r="CC750" s="4"/>
      <c r="CD750" s="4"/>
    </row>
    <row r="751" spans="1:82" ht="16.5" customHeight="1" x14ac:dyDescent="0.3">
      <c r="A751" s="5"/>
      <c r="B751" s="5"/>
      <c r="C751" s="5"/>
      <c r="D751" s="5"/>
      <c r="E751" s="5"/>
      <c r="F751" s="5"/>
      <c r="G751" s="5"/>
      <c r="H751" s="4"/>
      <c r="I751" s="6"/>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c r="BX751" s="4"/>
      <c r="BY751" s="4"/>
      <c r="BZ751" s="4"/>
      <c r="CA751" s="4"/>
      <c r="CB751" s="4"/>
      <c r="CC751" s="4"/>
      <c r="CD751" s="4"/>
    </row>
    <row r="752" spans="1:82" ht="16.5" customHeight="1" x14ac:dyDescent="0.3">
      <c r="A752" s="5"/>
      <c r="B752" s="5"/>
      <c r="C752" s="5"/>
      <c r="D752" s="5"/>
      <c r="E752" s="5"/>
      <c r="F752" s="5"/>
      <c r="G752" s="5"/>
      <c r="H752" s="4"/>
      <c r="I752" s="6"/>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c r="BZ752" s="4"/>
      <c r="CA752" s="4"/>
      <c r="CB752" s="4"/>
      <c r="CC752" s="4"/>
      <c r="CD752" s="4"/>
    </row>
    <row r="753" spans="1:82" ht="16.5" customHeight="1" x14ac:dyDescent="0.3">
      <c r="A753" s="5"/>
      <c r="B753" s="5"/>
      <c r="C753" s="5"/>
      <c r="D753" s="5"/>
      <c r="E753" s="5"/>
      <c r="F753" s="5"/>
      <c r="G753" s="5"/>
      <c r="H753" s="4"/>
      <c r="I753" s="6"/>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4"/>
      <c r="CA753" s="4"/>
      <c r="CB753" s="4"/>
      <c r="CC753" s="4"/>
      <c r="CD753" s="4"/>
    </row>
    <row r="754" spans="1:82" ht="16.5" customHeight="1" x14ac:dyDescent="0.3">
      <c r="A754" s="5"/>
      <c r="B754" s="5"/>
      <c r="C754" s="5"/>
      <c r="D754" s="5"/>
      <c r="E754" s="5"/>
      <c r="F754" s="5"/>
      <c r="G754" s="5"/>
      <c r="H754" s="4"/>
      <c r="I754" s="6"/>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4"/>
      <c r="CA754" s="4"/>
      <c r="CB754" s="4"/>
      <c r="CC754" s="4"/>
      <c r="CD754" s="4"/>
    </row>
    <row r="755" spans="1:82" ht="16.5" customHeight="1" x14ac:dyDescent="0.3">
      <c r="A755" s="5"/>
      <c r="B755" s="5"/>
      <c r="C755" s="5"/>
      <c r="D755" s="5"/>
      <c r="E755" s="5"/>
      <c r="F755" s="5"/>
      <c r="G755" s="5"/>
      <c r="H755" s="4"/>
      <c r="I755" s="6"/>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c r="BZ755" s="4"/>
      <c r="CA755" s="4"/>
      <c r="CB755" s="4"/>
      <c r="CC755" s="4"/>
      <c r="CD755" s="4"/>
    </row>
    <row r="756" spans="1:82" ht="16.5" customHeight="1" x14ac:dyDescent="0.3">
      <c r="A756" s="5"/>
      <c r="B756" s="5"/>
      <c r="C756" s="5"/>
      <c r="D756" s="5"/>
      <c r="E756" s="5"/>
      <c r="F756" s="5"/>
      <c r="G756" s="5"/>
      <c r="H756" s="4"/>
      <c r="I756" s="6"/>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c r="BZ756" s="4"/>
      <c r="CA756" s="4"/>
      <c r="CB756" s="4"/>
      <c r="CC756" s="4"/>
      <c r="CD756" s="4"/>
    </row>
    <row r="757" spans="1:82" ht="16.5" customHeight="1" x14ac:dyDescent="0.3">
      <c r="A757" s="5"/>
      <c r="B757" s="5"/>
      <c r="C757" s="5"/>
      <c r="D757" s="5"/>
      <c r="E757" s="5"/>
      <c r="F757" s="5"/>
      <c r="G757" s="5"/>
      <c r="H757" s="4"/>
      <c r="I757" s="6"/>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c r="BX757" s="4"/>
      <c r="BY757" s="4"/>
      <c r="BZ757" s="4"/>
      <c r="CA757" s="4"/>
      <c r="CB757" s="4"/>
      <c r="CC757" s="4"/>
      <c r="CD757" s="4"/>
    </row>
    <row r="758" spans="1:82" ht="16.5" customHeight="1" x14ac:dyDescent="0.3">
      <c r="A758" s="5"/>
      <c r="B758" s="5"/>
      <c r="C758" s="5"/>
      <c r="D758" s="5"/>
      <c r="E758" s="5"/>
      <c r="F758" s="5"/>
      <c r="G758" s="5"/>
      <c r="H758" s="4"/>
      <c r="I758" s="6"/>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4"/>
      <c r="CA758" s="4"/>
      <c r="CB758" s="4"/>
      <c r="CC758" s="4"/>
      <c r="CD758" s="4"/>
    </row>
    <row r="759" spans="1:82" ht="16.5" customHeight="1" x14ac:dyDescent="0.3">
      <c r="A759" s="5"/>
      <c r="B759" s="5"/>
      <c r="C759" s="5"/>
      <c r="D759" s="5"/>
      <c r="E759" s="5"/>
      <c r="F759" s="5"/>
      <c r="G759" s="5"/>
      <c r="H759" s="4"/>
      <c r="I759" s="6"/>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
      <c r="CA759" s="4"/>
      <c r="CB759" s="4"/>
      <c r="CC759" s="4"/>
      <c r="CD759" s="4"/>
    </row>
    <row r="760" spans="1:82" ht="16.5" customHeight="1" x14ac:dyDescent="0.3">
      <c r="A760" s="5"/>
      <c r="B760" s="5"/>
      <c r="C760" s="5"/>
      <c r="D760" s="5"/>
      <c r="E760" s="5"/>
      <c r="F760" s="5"/>
      <c r="G760" s="5"/>
      <c r="H760" s="4"/>
      <c r="I760" s="6"/>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4"/>
      <c r="CA760" s="4"/>
      <c r="CB760" s="4"/>
      <c r="CC760" s="4"/>
      <c r="CD760" s="4"/>
    </row>
    <row r="761" spans="1:82" ht="16.5" customHeight="1" x14ac:dyDescent="0.3">
      <c r="A761" s="5"/>
      <c r="B761" s="5"/>
      <c r="C761" s="5"/>
      <c r="D761" s="5"/>
      <c r="E761" s="5"/>
      <c r="F761" s="5"/>
      <c r="G761" s="5"/>
      <c r="H761" s="4"/>
      <c r="I761" s="6"/>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4"/>
      <c r="CA761" s="4"/>
      <c r="CB761" s="4"/>
      <c r="CC761" s="4"/>
      <c r="CD761" s="4"/>
    </row>
    <row r="762" spans="1:82" ht="16.5" customHeight="1" x14ac:dyDescent="0.3">
      <c r="A762" s="5"/>
      <c r="B762" s="5"/>
      <c r="C762" s="5"/>
      <c r="D762" s="5"/>
      <c r="E762" s="5"/>
      <c r="F762" s="5"/>
      <c r="G762" s="5"/>
      <c r="H762" s="4"/>
      <c r="I762" s="6"/>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4"/>
      <c r="CA762" s="4"/>
      <c r="CB762" s="4"/>
      <c r="CC762" s="4"/>
      <c r="CD762" s="4"/>
    </row>
    <row r="763" spans="1:82" ht="16.5" customHeight="1" x14ac:dyDescent="0.3">
      <c r="A763" s="5"/>
      <c r="B763" s="5"/>
      <c r="C763" s="5"/>
      <c r="D763" s="5"/>
      <c r="E763" s="5"/>
      <c r="F763" s="5"/>
      <c r="G763" s="5"/>
      <c r="H763" s="4"/>
      <c r="I763" s="6"/>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c r="BZ763" s="4"/>
      <c r="CA763" s="4"/>
      <c r="CB763" s="4"/>
      <c r="CC763" s="4"/>
      <c r="CD763" s="4"/>
    </row>
    <row r="764" spans="1:82" ht="16.5" customHeight="1" x14ac:dyDescent="0.3">
      <c r="A764" s="5"/>
      <c r="B764" s="5"/>
      <c r="C764" s="5"/>
      <c r="D764" s="5"/>
      <c r="E764" s="5"/>
      <c r="F764" s="5"/>
      <c r="G764" s="5"/>
      <c r="H764" s="4"/>
      <c r="I764" s="6"/>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c r="CD764" s="4"/>
    </row>
    <row r="765" spans="1:82" ht="16.5" customHeight="1" x14ac:dyDescent="0.3">
      <c r="A765" s="5"/>
      <c r="B765" s="5"/>
      <c r="C765" s="5"/>
      <c r="D765" s="5"/>
      <c r="E765" s="5"/>
      <c r="F765" s="5"/>
      <c r="G765" s="5"/>
      <c r="H765" s="4"/>
      <c r="I765" s="6"/>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4"/>
      <c r="CA765" s="4"/>
      <c r="CB765" s="4"/>
      <c r="CC765" s="4"/>
      <c r="CD765" s="4"/>
    </row>
    <row r="766" spans="1:82" ht="16.5" customHeight="1" x14ac:dyDescent="0.3">
      <c r="A766" s="5"/>
      <c r="B766" s="5"/>
      <c r="C766" s="5"/>
      <c r="D766" s="5"/>
      <c r="E766" s="5"/>
      <c r="F766" s="5"/>
      <c r="G766" s="5"/>
      <c r="H766" s="4"/>
      <c r="I766" s="6"/>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4"/>
      <c r="CC766" s="4"/>
      <c r="CD766" s="4"/>
    </row>
    <row r="767" spans="1:82" ht="16.5" customHeight="1" x14ac:dyDescent="0.3">
      <c r="A767" s="5"/>
      <c r="B767" s="5"/>
      <c r="C767" s="5"/>
      <c r="D767" s="5"/>
      <c r="E767" s="5"/>
      <c r="F767" s="5"/>
      <c r="G767" s="5"/>
      <c r="H767" s="4"/>
      <c r="I767" s="6"/>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c r="BZ767" s="4"/>
      <c r="CA767" s="4"/>
      <c r="CB767" s="4"/>
      <c r="CC767" s="4"/>
      <c r="CD767" s="4"/>
    </row>
    <row r="768" spans="1:82" ht="16.5" customHeight="1" x14ac:dyDescent="0.3">
      <c r="A768" s="5"/>
      <c r="B768" s="5"/>
      <c r="C768" s="5"/>
      <c r="D768" s="5"/>
      <c r="E768" s="5"/>
      <c r="F768" s="5"/>
      <c r="G768" s="5"/>
      <c r="H768" s="4"/>
      <c r="I768" s="6"/>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4"/>
      <c r="CC768" s="4"/>
      <c r="CD768" s="4"/>
    </row>
    <row r="769" spans="1:82" ht="16.5" customHeight="1" x14ac:dyDescent="0.3">
      <c r="A769" s="5"/>
      <c r="B769" s="5"/>
      <c r="C769" s="5"/>
      <c r="D769" s="5"/>
      <c r="E769" s="5"/>
      <c r="F769" s="5"/>
      <c r="G769" s="5"/>
      <c r="H769" s="4"/>
      <c r="I769" s="6"/>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c r="BZ769" s="4"/>
      <c r="CA769" s="4"/>
      <c r="CB769" s="4"/>
      <c r="CC769" s="4"/>
      <c r="CD769" s="4"/>
    </row>
    <row r="770" spans="1:82" ht="16.5" customHeight="1" x14ac:dyDescent="0.3">
      <c r="A770" s="5"/>
      <c r="B770" s="5"/>
      <c r="C770" s="5"/>
      <c r="D770" s="5"/>
      <c r="E770" s="5"/>
      <c r="F770" s="5"/>
      <c r="G770" s="5"/>
      <c r="H770" s="4"/>
      <c r="I770" s="6"/>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4"/>
      <c r="CC770" s="4"/>
      <c r="CD770" s="4"/>
    </row>
    <row r="771" spans="1:82" ht="16.5" customHeight="1" x14ac:dyDescent="0.3">
      <c r="A771" s="5"/>
      <c r="B771" s="5"/>
      <c r="C771" s="5"/>
      <c r="D771" s="5"/>
      <c r="E771" s="5"/>
      <c r="F771" s="5"/>
      <c r="G771" s="5"/>
      <c r="H771" s="4"/>
      <c r="I771" s="6"/>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c r="BZ771" s="4"/>
      <c r="CA771" s="4"/>
      <c r="CB771" s="4"/>
      <c r="CC771" s="4"/>
      <c r="CD771" s="4"/>
    </row>
    <row r="772" spans="1:82" ht="16.5" customHeight="1" x14ac:dyDescent="0.3">
      <c r="A772" s="5"/>
      <c r="B772" s="5"/>
      <c r="C772" s="5"/>
      <c r="D772" s="5"/>
      <c r="E772" s="5"/>
      <c r="F772" s="5"/>
      <c r="G772" s="5"/>
      <c r="H772" s="4"/>
      <c r="I772" s="6"/>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4"/>
      <c r="CC772" s="4"/>
      <c r="CD772" s="4"/>
    </row>
    <row r="773" spans="1:82" ht="16.5" customHeight="1" x14ac:dyDescent="0.3">
      <c r="A773" s="5"/>
      <c r="B773" s="5"/>
      <c r="C773" s="5"/>
      <c r="D773" s="5"/>
      <c r="E773" s="5"/>
      <c r="F773" s="5"/>
      <c r="G773" s="5"/>
      <c r="H773" s="4"/>
      <c r="I773" s="6"/>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4"/>
      <c r="CA773" s="4"/>
      <c r="CB773" s="4"/>
      <c r="CC773" s="4"/>
      <c r="CD773" s="4"/>
    </row>
    <row r="774" spans="1:82" ht="16.5" customHeight="1" x14ac:dyDescent="0.3">
      <c r="A774" s="5"/>
      <c r="B774" s="5"/>
      <c r="C774" s="5"/>
      <c r="D774" s="5"/>
      <c r="E774" s="5"/>
      <c r="F774" s="5"/>
      <c r="G774" s="5"/>
      <c r="H774" s="4"/>
      <c r="I774" s="6"/>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4"/>
      <c r="CC774" s="4"/>
      <c r="CD774" s="4"/>
    </row>
    <row r="775" spans="1:82" ht="16.5" customHeight="1" x14ac:dyDescent="0.3">
      <c r="A775" s="5"/>
      <c r="B775" s="5"/>
      <c r="C775" s="5"/>
      <c r="D775" s="5"/>
      <c r="E775" s="5"/>
      <c r="F775" s="5"/>
      <c r="G775" s="5"/>
      <c r="H775" s="4"/>
      <c r="I775" s="6"/>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4"/>
      <c r="CA775" s="4"/>
      <c r="CB775" s="4"/>
      <c r="CC775" s="4"/>
      <c r="CD775" s="4"/>
    </row>
    <row r="776" spans="1:82" ht="16.5" customHeight="1" x14ac:dyDescent="0.3">
      <c r="A776" s="5"/>
      <c r="B776" s="5"/>
      <c r="C776" s="5"/>
      <c r="D776" s="5"/>
      <c r="E776" s="5"/>
      <c r="F776" s="5"/>
      <c r="G776" s="5"/>
      <c r="H776" s="4"/>
      <c r="I776" s="6"/>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row>
    <row r="777" spans="1:82" ht="16.5" customHeight="1" x14ac:dyDescent="0.3">
      <c r="A777" s="5"/>
      <c r="B777" s="5"/>
      <c r="C777" s="5"/>
      <c r="D777" s="5"/>
      <c r="E777" s="5"/>
      <c r="F777" s="5"/>
      <c r="G777" s="5"/>
      <c r="H777" s="4"/>
      <c r="I777" s="6"/>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4"/>
      <c r="CA777" s="4"/>
      <c r="CB777" s="4"/>
      <c r="CC777" s="4"/>
      <c r="CD777" s="4"/>
    </row>
    <row r="778" spans="1:82" ht="16.5" customHeight="1" x14ac:dyDescent="0.3">
      <c r="A778" s="5"/>
      <c r="B778" s="5"/>
      <c r="C778" s="5"/>
      <c r="D778" s="5"/>
      <c r="E778" s="5"/>
      <c r="F778" s="5"/>
      <c r="G778" s="5"/>
      <c r="H778" s="4"/>
      <c r="I778" s="6"/>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4"/>
      <c r="CA778" s="4"/>
      <c r="CB778" s="4"/>
      <c r="CC778" s="4"/>
      <c r="CD778" s="4"/>
    </row>
    <row r="779" spans="1:82" ht="16.5" customHeight="1" x14ac:dyDescent="0.3">
      <c r="A779" s="5"/>
      <c r="B779" s="5"/>
      <c r="C779" s="5"/>
      <c r="D779" s="5"/>
      <c r="E779" s="5"/>
      <c r="F779" s="5"/>
      <c r="G779" s="5"/>
      <c r="H779" s="4"/>
      <c r="I779" s="6"/>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4"/>
      <c r="CA779" s="4"/>
      <c r="CB779" s="4"/>
      <c r="CC779" s="4"/>
      <c r="CD779" s="4"/>
    </row>
    <row r="780" spans="1:82" ht="16.5" customHeight="1" x14ac:dyDescent="0.3">
      <c r="A780" s="5"/>
      <c r="B780" s="5"/>
      <c r="C780" s="5"/>
      <c r="D780" s="5"/>
      <c r="E780" s="5"/>
      <c r="F780" s="5"/>
      <c r="G780" s="5"/>
      <c r="H780" s="4"/>
      <c r="I780" s="6"/>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4"/>
      <c r="CA780" s="4"/>
      <c r="CB780" s="4"/>
      <c r="CC780" s="4"/>
      <c r="CD780" s="4"/>
    </row>
    <row r="781" spans="1:82" ht="16.5" customHeight="1" x14ac:dyDescent="0.3">
      <c r="A781" s="5"/>
      <c r="B781" s="5"/>
      <c r="C781" s="5"/>
      <c r="D781" s="5"/>
      <c r="E781" s="5"/>
      <c r="F781" s="5"/>
      <c r="G781" s="5"/>
      <c r="H781" s="4"/>
      <c r="I781" s="6"/>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c r="BZ781" s="4"/>
      <c r="CA781" s="4"/>
      <c r="CB781" s="4"/>
      <c r="CC781" s="4"/>
      <c r="CD781" s="4"/>
    </row>
    <row r="782" spans="1:82" ht="16.5" customHeight="1" x14ac:dyDescent="0.3">
      <c r="A782" s="5"/>
      <c r="B782" s="5"/>
      <c r="C782" s="5"/>
      <c r="D782" s="5"/>
      <c r="E782" s="5"/>
      <c r="F782" s="5"/>
      <c r="G782" s="5"/>
      <c r="H782" s="4"/>
      <c r="I782" s="6"/>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4"/>
      <c r="CC782" s="4"/>
      <c r="CD782" s="4"/>
    </row>
    <row r="783" spans="1:82" ht="16.5" customHeight="1" x14ac:dyDescent="0.3">
      <c r="A783" s="5"/>
      <c r="B783" s="5"/>
      <c r="C783" s="5"/>
      <c r="D783" s="5"/>
      <c r="E783" s="5"/>
      <c r="F783" s="5"/>
      <c r="G783" s="5"/>
      <c r="H783" s="4"/>
      <c r="I783" s="6"/>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c r="BZ783" s="4"/>
      <c r="CA783" s="4"/>
      <c r="CB783" s="4"/>
      <c r="CC783" s="4"/>
      <c r="CD783" s="4"/>
    </row>
    <row r="784" spans="1:82" ht="16.5" customHeight="1" x14ac:dyDescent="0.3">
      <c r="A784" s="5"/>
      <c r="B784" s="5"/>
      <c r="C784" s="5"/>
      <c r="D784" s="5"/>
      <c r="E784" s="5"/>
      <c r="F784" s="5"/>
      <c r="G784" s="5"/>
      <c r="H784" s="4"/>
      <c r="I784" s="6"/>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4"/>
      <c r="CA784" s="4"/>
      <c r="CB784" s="4"/>
      <c r="CC784" s="4"/>
      <c r="CD784" s="4"/>
    </row>
    <row r="785" spans="1:82" ht="16.5" customHeight="1" x14ac:dyDescent="0.3">
      <c r="A785" s="5"/>
      <c r="B785" s="5"/>
      <c r="C785" s="5"/>
      <c r="D785" s="5"/>
      <c r="E785" s="5"/>
      <c r="F785" s="5"/>
      <c r="G785" s="5"/>
      <c r="H785" s="4"/>
      <c r="I785" s="6"/>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c r="BZ785" s="4"/>
      <c r="CA785" s="4"/>
      <c r="CB785" s="4"/>
      <c r="CC785" s="4"/>
      <c r="CD785" s="4"/>
    </row>
    <row r="786" spans="1:82" ht="16.5" customHeight="1" x14ac:dyDescent="0.3">
      <c r="A786" s="5"/>
      <c r="B786" s="5"/>
      <c r="C786" s="5"/>
      <c r="D786" s="5"/>
      <c r="E786" s="5"/>
      <c r="F786" s="5"/>
      <c r="G786" s="5"/>
      <c r="H786" s="4"/>
      <c r="I786" s="6"/>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4"/>
      <c r="CA786" s="4"/>
      <c r="CB786" s="4"/>
      <c r="CC786" s="4"/>
      <c r="CD786" s="4"/>
    </row>
    <row r="787" spans="1:82" ht="16.5" customHeight="1" x14ac:dyDescent="0.3">
      <c r="A787" s="5"/>
      <c r="B787" s="5"/>
      <c r="C787" s="5"/>
      <c r="D787" s="5"/>
      <c r="E787" s="5"/>
      <c r="F787" s="5"/>
      <c r="G787" s="5"/>
      <c r="H787" s="4"/>
      <c r="I787" s="6"/>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c r="BZ787" s="4"/>
      <c r="CA787" s="4"/>
      <c r="CB787" s="4"/>
      <c r="CC787" s="4"/>
      <c r="CD787" s="4"/>
    </row>
    <row r="788" spans="1:82" ht="16.5" customHeight="1" x14ac:dyDescent="0.3">
      <c r="A788" s="5"/>
      <c r="B788" s="5"/>
      <c r="C788" s="5"/>
      <c r="D788" s="5"/>
      <c r="E788" s="5"/>
      <c r="F788" s="5"/>
      <c r="G788" s="5"/>
      <c r="H788" s="4"/>
      <c r="I788" s="6"/>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c r="BZ788" s="4"/>
      <c r="CA788" s="4"/>
      <c r="CB788" s="4"/>
      <c r="CC788" s="4"/>
      <c r="CD788" s="4"/>
    </row>
    <row r="789" spans="1:82" ht="16.5" customHeight="1" x14ac:dyDescent="0.3">
      <c r="A789" s="5"/>
      <c r="B789" s="5"/>
      <c r="C789" s="5"/>
      <c r="D789" s="5"/>
      <c r="E789" s="5"/>
      <c r="F789" s="5"/>
      <c r="G789" s="5"/>
      <c r="H789" s="4"/>
      <c r="I789" s="6"/>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c r="BZ789" s="4"/>
      <c r="CA789" s="4"/>
      <c r="CB789" s="4"/>
      <c r="CC789" s="4"/>
      <c r="CD789" s="4"/>
    </row>
    <row r="790" spans="1:82" ht="16.5" customHeight="1" x14ac:dyDescent="0.3">
      <c r="A790" s="5"/>
      <c r="B790" s="5"/>
      <c r="C790" s="5"/>
      <c r="D790" s="5"/>
      <c r="E790" s="5"/>
      <c r="F790" s="5"/>
      <c r="G790" s="5"/>
      <c r="H790" s="4"/>
      <c r="I790" s="6"/>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4"/>
      <c r="CA790" s="4"/>
      <c r="CB790" s="4"/>
      <c r="CC790" s="4"/>
      <c r="CD790" s="4"/>
    </row>
    <row r="791" spans="1:82" ht="16.5" customHeight="1" x14ac:dyDescent="0.3">
      <c r="A791" s="5"/>
      <c r="B791" s="5"/>
      <c r="C791" s="5"/>
      <c r="D791" s="5"/>
      <c r="E791" s="5"/>
      <c r="F791" s="5"/>
      <c r="G791" s="5"/>
      <c r="H791" s="4"/>
      <c r="I791" s="6"/>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c r="BZ791" s="4"/>
      <c r="CA791" s="4"/>
      <c r="CB791" s="4"/>
      <c r="CC791" s="4"/>
      <c r="CD791" s="4"/>
    </row>
    <row r="792" spans="1:82" ht="16.5" customHeight="1" x14ac:dyDescent="0.3">
      <c r="A792" s="5"/>
      <c r="B792" s="5"/>
      <c r="C792" s="5"/>
      <c r="D792" s="5"/>
      <c r="E792" s="5"/>
      <c r="F792" s="5"/>
      <c r="G792" s="5"/>
      <c r="H792" s="4"/>
      <c r="I792" s="6"/>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4"/>
      <c r="CA792" s="4"/>
      <c r="CB792" s="4"/>
      <c r="CC792" s="4"/>
      <c r="CD792" s="4"/>
    </row>
    <row r="793" spans="1:82" ht="16.5" customHeight="1" x14ac:dyDescent="0.3">
      <c r="A793" s="5"/>
      <c r="B793" s="5"/>
      <c r="C793" s="5"/>
      <c r="D793" s="5"/>
      <c r="E793" s="5"/>
      <c r="F793" s="5"/>
      <c r="G793" s="5"/>
      <c r="H793" s="4"/>
      <c r="I793" s="6"/>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c r="BZ793" s="4"/>
      <c r="CA793" s="4"/>
      <c r="CB793" s="4"/>
      <c r="CC793" s="4"/>
      <c r="CD793" s="4"/>
    </row>
    <row r="794" spans="1:82" ht="16.5" customHeight="1" x14ac:dyDescent="0.3">
      <c r="A794" s="5"/>
      <c r="B794" s="5"/>
      <c r="C794" s="5"/>
      <c r="D794" s="5"/>
      <c r="E794" s="5"/>
      <c r="F794" s="5"/>
      <c r="G794" s="5"/>
      <c r="H794" s="4"/>
      <c r="I794" s="6"/>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c r="BZ794" s="4"/>
      <c r="CA794" s="4"/>
      <c r="CB794" s="4"/>
      <c r="CC794" s="4"/>
      <c r="CD794" s="4"/>
    </row>
    <row r="795" spans="1:82" ht="16.5" customHeight="1" x14ac:dyDescent="0.3">
      <c r="A795" s="5"/>
      <c r="B795" s="5"/>
      <c r="C795" s="5"/>
      <c r="D795" s="5"/>
      <c r="E795" s="5"/>
      <c r="F795" s="5"/>
      <c r="G795" s="5"/>
      <c r="H795" s="4"/>
      <c r="I795" s="6"/>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c r="BZ795" s="4"/>
      <c r="CA795" s="4"/>
      <c r="CB795" s="4"/>
      <c r="CC795" s="4"/>
      <c r="CD795" s="4"/>
    </row>
    <row r="796" spans="1:82" ht="16.5" customHeight="1" x14ac:dyDescent="0.3">
      <c r="A796" s="5"/>
      <c r="B796" s="5"/>
      <c r="C796" s="5"/>
      <c r="D796" s="5"/>
      <c r="E796" s="5"/>
      <c r="F796" s="5"/>
      <c r="G796" s="5"/>
      <c r="H796" s="4"/>
      <c r="I796" s="6"/>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4"/>
      <c r="CA796" s="4"/>
      <c r="CB796" s="4"/>
      <c r="CC796" s="4"/>
      <c r="CD796" s="4"/>
    </row>
    <row r="797" spans="1:82" ht="16.5" customHeight="1" x14ac:dyDescent="0.3">
      <c r="A797" s="5"/>
      <c r="B797" s="5"/>
      <c r="C797" s="5"/>
      <c r="D797" s="5"/>
      <c r="E797" s="5"/>
      <c r="F797" s="5"/>
      <c r="G797" s="5"/>
      <c r="H797" s="4"/>
      <c r="I797" s="6"/>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c r="BZ797" s="4"/>
      <c r="CA797" s="4"/>
      <c r="CB797" s="4"/>
      <c r="CC797" s="4"/>
      <c r="CD797" s="4"/>
    </row>
    <row r="798" spans="1:82" ht="16.5" customHeight="1" x14ac:dyDescent="0.3">
      <c r="A798" s="5"/>
      <c r="B798" s="5"/>
      <c r="C798" s="5"/>
      <c r="D798" s="5"/>
      <c r="E798" s="5"/>
      <c r="F798" s="5"/>
      <c r="G798" s="5"/>
      <c r="H798" s="4"/>
      <c r="I798" s="6"/>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4"/>
      <c r="CA798" s="4"/>
      <c r="CB798" s="4"/>
      <c r="CC798" s="4"/>
      <c r="CD798" s="4"/>
    </row>
    <row r="799" spans="1:82" ht="16.5" customHeight="1" x14ac:dyDescent="0.3">
      <c r="A799" s="5"/>
      <c r="B799" s="5"/>
      <c r="C799" s="5"/>
      <c r="D799" s="5"/>
      <c r="E799" s="5"/>
      <c r="F799" s="5"/>
      <c r="G799" s="5"/>
      <c r="H799" s="4"/>
      <c r="I799" s="6"/>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row>
    <row r="800" spans="1:82" ht="16.5" customHeight="1" x14ac:dyDescent="0.3">
      <c r="A800" s="5"/>
      <c r="B800" s="5"/>
      <c r="C800" s="5"/>
      <c r="D800" s="5"/>
      <c r="E800" s="5"/>
      <c r="F800" s="5"/>
      <c r="G800" s="5"/>
      <c r="H800" s="4"/>
      <c r="I800" s="6"/>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4"/>
      <c r="CA800" s="4"/>
      <c r="CB800" s="4"/>
      <c r="CC800" s="4"/>
      <c r="CD800" s="4"/>
    </row>
    <row r="801" spans="1:82" ht="16.5" customHeight="1" x14ac:dyDescent="0.3">
      <c r="A801" s="5"/>
      <c r="B801" s="5"/>
      <c r="C801" s="5"/>
      <c r="D801" s="5"/>
      <c r="E801" s="5"/>
      <c r="F801" s="5"/>
      <c r="G801" s="5"/>
      <c r="H801" s="4"/>
      <c r="I801" s="6"/>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4"/>
      <c r="CA801" s="4"/>
      <c r="CB801" s="4"/>
      <c r="CC801" s="4"/>
      <c r="CD801" s="4"/>
    </row>
    <row r="802" spans="1:82" ht="16.5" customHeight="1" x14ac:dyDescent="0.3">
      <c r="A802" s="5"/>
      <c r="B802" s="5"/>
      <c r="C802" s="5"/>
      <c r="D802" s="5"/>
      <c r="E802" s="5"/>
      <c r="F802" s="5"/>
      <c r="G802" s="5"/>
      <c r="H802" s="4"/>
      <c r="I802" s="6"/>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4"/>
      <c r="CA802" s="4"/>
      <c r="CB802" s="4"/>
      <c r="CC802" s="4"/>
      <c r="CD802" s="4"/>
    </row>
    <row r="803" spans="1:82" ht="16.5" customHeight="1" x14ac:dyDescent="0.3">
      <c r="A803" s="5"/>
      <c r="B803" s="5"/>
      <c r="C803" s="5"/>
      <c r="D803" s="5"/>
      <c r="E803" s="5"/>
      <c r="F803" s="5"/>
      <c r="G803" s="5"/>
      <c r="H803" s="4"/>
      <c r="I803" s="6"/>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c r="BZ803" s="4"/>
      <c r="CA803" s="4"/>
      <c r="CB803" s="4"/>
      <c r="CC803" s="4"/>
      <c r="CD803" s="4"/>
    </row>
    <row r="804" spans="1:82" ht="16.5" customHeight="1" x14ac:dyDescent="0.3">
      <c r="A804" s="5"/>
      <c r="B804" s="5"/>
      <c r="C804" s="5"/>
      <c r="D804" s="5"/>
      <c r="E804" s="5"/>
      <c r="F804" s="5"/>
      <c r="G804" s="5"/>
      <c r="H804" s="4"/>
      <c r="I804" s="6"/>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4"/>
      <c r="CC804" s="4"/>
      <c r="CD804" s="4"/>
    </row>
    <row r="805" spans="1:82" ht="16.5" customHeight="1" x14ac:dyDescent="0.3">
      <c r="A805" s="5"/>
      <c r="B805" s="5"/>
      <c r="C805" s="5"/>
      <c r="D805" s="5"/>
      <c r="E805" s="5"/>
      <c r="F805" s="5"/>
      <c r="G805" s="5"/>
      <c r="H805" s="4"/>
      <c r="I805" s="6"/>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c r="BZ805" s="4"/>
      <c r="CA805" s="4"/>
      <c r="CB805" s="4"/>
      <c r="CC805" s="4"/>
      <c r="CD805" s="4"/>
    </row>
    <row r="806" spans="1:82" ht="16.5" customHeight="1" x14ac:dyDescent="0.3">
      <c r="A806" s="5"/>
      <c r="B806" s="5"/>
      <c r="C806" s="5"/>
      <c r="D806" s="5"/>
      <c r="E806" s="5"/>
      <c r="F806" s="5"/>
      <c r="G806" s="5"/>
      <c r="H806" s="4"/>
      <c r="I806" s="6"/>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4"/>
      <c r="CA806" s="4"/>
      <c r="CB806" s="4"/>
      <c r="CC806" s="4"/>
      <c r="CD806" s="4"/>
    </row>
    <row r="807" spans="1:82" ht="16.5" customHeight="1" x14ac:dyDescent="0.3">
      <c r="A807" s="5"/>
      <c r="B807" s="5"/>
      <c r="C807" s="5"/>
      <c r="D807" s="5"/>
      <c r="E807" s="5"/>
      <c r="F807" s="5"/>
      <c r="G807" s="5"/>
      <c r="H807" s="4"/>
      <c r="I807" s="6"/>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4"/>
      <c r="CA807" s="4"/>
      <c r="CB807" s="4"/>
      <c r="CC807" s="4"/>
      <c r="CD807" s="4"/>
    </row>
    <row r="808" spans="1:82" ht="16.5" customHeight="1" x14ac:dyDescent="0.3">
      <c r="A808" s="5"/>
      <c r="B808" s="5"/>
      <c r="C808" s="5"/>
      <c r="D808" s="5"/>
      <c r="E808" s="5"/>
      <c r="F808" s="5"/>
      <c r="G808" s="5"/>
      <c r="H808" s="4"/>
      <c r="I808" s="6"/>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4"/>
      <c r="CC808" s="4"/>
      <c r="CD808" s="4"/>
    </row>
    <row r="809" spans="1:82" ht="16.5" customHeight="1" x14ac:dyDescent="0.3">
      <c r="A809" s="5"/>
      <c r="B809" s="5"/>
      <c r="C809" s="5"/>
      <c r="D809" s="5"/>
      <c r="E809" s="5"/>
      <c r="F809" s="5"/>
      <c r="G809" s="5"/>
      <c r="H809" s="4"/>
      <c r="I809" s="6"/>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c r="BZ809" s="4"/>
      <c r="CA809" s="4"/>
      <c r="CB809" s="4"/>
      <c r="CC809" s="4"/>
      <c r="CD809" s="4"/>
    </row>
    <row r="810" spans="1:82" ht="16.5" customHeight="1" x14ac:dyDescent="0.3">
      <c r="A810" s="5"/>
      <c r="B810" s="5"/>
      <c r="C810" s="5"/>
      <c r="D810" s="5"/>
      <c r="E810" s="5"/>
      <c r="F810" s="5"/>
      <c r="G810" s="5"/>
      <c r="H810" s="4"/>
      <c r="I810" s="6"/>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4"/>
      <c r="CC810" s="4"/>
      <c r="CD810" s="4"/>
    </row>
    <row r="811" spans="1:82" ht="16.5" customHeight="1" x14ac:dyDescent="0.3">
      <c r="A811" s="5"/>
      <c r="B811" s="5"/>
      <c r="C811" s="5"/>
      <c r="D811" s="5"/>
      <c r="E811" s="5"/>
      <c r="F811" s="5"/>
      <c r="G811" s="5"/>
      <c r="H811" s="4"/>
      <c r="I811" s="6"/>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c r="BZ811" s="4"/>
      <c r="CA811" s="4"/>
      <c r="CB811" s="4"/>
      <c r="CC811" s="4"/>
      <c r="CD811" s="4"/>
    </row>
    <row r="812" spans="1:82" ht="16.5" customHeight="1" x14ac:dyDescent="0.3">
      <c r="A812" s="5"/>
      <c r="B812" s="5"/>
      <c r="C812" s="5"/>
      <c r="D812" s="5"/>
      <c r="E812" s="5"/>
      <c r="F812" s="5"/>
      <c r="G812" s="5"/>
      <c r="H812" s="4"/>
      <c r="I812" s="6"/>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4"/>
      <c r="CA812" s="4"/>
      <c r="CB812" s="4"/>
      <c r="CC812" s="4"/>
      <c r="CD812" s="4"/>
    </row>
    <row r="813" spans="1:82" ht="16.5" customHeight="1" x14ac:dyDescent="0.3">
      <c r="A813" s="5"/>
      <c r="B813" s="5"/>
      <c r="C813" s="5"/>
      <c r="D813" s="5"/>
      <c r="E813" s="5"/>
      <c r="F813" s="5"/>
      <c r="G813" s="5"/>
      <c r="H813" s="4"/>
      <c r="I813" s="6"/>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4"/>
      <c r="CA813" s="4"/>
      <c r="CB813" s="4"/>
      <c r="CC813" s="4"/>
      <c r="CD813" s="4"/>
    </row>
    <row r="814" spans="1:82" ht="16.5" customHeight="1" x14ac:dyDescent="0.3">
      <c r="A814" s="5"/>
      <c r="B814" s="5"/>
      <c r="C814" s="5"/>
      <c r="D814" s="5"/>
      <c r="E814" s="5"/>
      <c r="F814" s="5"/>
      <c r="G814" s="5"/>
      <c r="H814" s="4"/>
      <c r="I814" s="6"/>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4"/>
      <c r="CA814" s="4"/>
      <c r="CB814" s="4"/>
      <c r="CC814" s="4"/>
      <c r="CD814" s="4"/>
    </row>
    <row r="815" spans="1:82" ht="16.5" customHeight="1" x14ac:dyDescent="0.3">
      <c r="A815" s="5"/>
      <c r="B815" s="5"/>
      <c r="C815" s="5"/>
      <c r="D815" s="5"/>
      <c r="E815" s="5"/>
      <c r="F815" s="5"/>
      <c r="G815" s="5"/>
      <c r="H815" s="4"/>
      <c r="I815" s="6"/>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c r="BZ815" s="4"/>
      <c r="CA815" s="4"/>
      <c r="CB815" s="4"/>
      <c r="CC815" s="4"/>
      <c r="CD815" s="4"/>
    </row>
    <row r="816" spans="1:82" ht="16.5" customHeight="1" x14ac:dyDescent="0.3">
      <c r="A816" s="5"/>
      <c r="B816" s="5"/>
      <c r="C816" s="5"/>
      <c r="D816" s="5"/>
      <c r="E816" s="5"/>
      <c r="F816" s="5"/>
      <c r="G816" s="5"/>
      <c r="H816" s="4"/>
      <c r="I816" s="6"/>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4"/>
      <c r="CA816" s="4"/>
      <c r="CB816" s="4"/>
      <c r="CC816" s="4"/>
      <c r="CD816" s="4"/>
    </row>
    <row r="817" spans="1:82" ht="16.5" customHeight="1" x14ac:dyDescent="0.3">
      <c r="A817" s="5"/>
      <c r="B817" s="5"/>
      <c r="C817" s="5"/>
      <c r="D817" s="5"/>
      <c r="E817" s="5"/>
      <c r="F817" s="5"/>
      <c r="G817" s="5"/>
      <c r="H817" s="4"/>
      <c r="I817" s="6"/>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c r="BZ817" s="4"/>
      <c r="CA817" s="4"/>
      <c r="CB817" s="4"/>
      <c r="CC817" s="4"/>
      <c r="CD817" s="4"/>
    </row>
    <row r="818" spans="1:82" ht="16.5" customHeight="1" x14ac:dyDescent="0.3">
      <c r="A818" s="5"/>
      <c r="B818" s="5"/>
      <c r="C818" s="5"/>
      <c r="D818" s="5"/>
      <c r="E818" s="5"/>
      <c r="F818" s="5"/>
      <c r="G818" s="5"/>
      <c r="H818" s="4"/>
      <c r="I818" s="6"/>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4"/>
      <c r="CA818" s="4"/>
      <c r="CB818" s="4"/>
      <c r="CC818" s="4"/>
      <c r="CD818" s="4"/>
    </row>
    <row r="819" spans="1:82" ht="16.5" customHeight="1" x14ac:dyDescent="0.3">
      <c r="A819" s="5"/>
      <c r="B819" s="5"/>
      <c r="C819" s="5"/>
      <c r="D819" s="5"/>
      <c r="E819" s="5"/>
      <c r="F819" s="5"/>
      <c r="G819" s="5"/>
      <c r="H819" s="4"/>
      <c r="I819" s="6"/>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c r="BZ819" s="4"/>
      <c r="CA819" s="4"/>
      <c r="CB819" s="4"/>
      <c r="CC819" s="4"/>
      <c r="CD819" s="4"/>
    </row>
    <row r="820" spans="1:82" ht="16.5" customHeight="1" x14ac:dyDescent="0.3">
      <c r="A820" s="5"/>
      <c r="B820" s="5"/>
      <c r="C820" s="5"/>
      <c r="D820" s="5"/>
      <c r="E820" s="5"/>
      <c r="F820" s="5"/>
      <c r="G820" s="5"/>
      <c r="H820" s="4"/>
      <c r="I820" s="6"/>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4"/>
      <c r="CC820" s="4"/>
      <c r="CD820" s="4"/>
    </row>
    <row r="821" spans="1:82" ht="16.5" customHeight="1" x14ac:dyDescent="0.3">
      <c r="A821" s="5"/>
      <c r="B821" s="5"/>
      <c r="C821" s="5"/>
      <c r="D821" s="5"/>
      <c r="E821" s="5"/>
      <c r="F821" s="5"/>
      <c r="G821" s="5"/>
      <c r="H821" s="4"/>
      <c r="I821" s="6"/>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4"/>
      <c r="CA821" s="4"/>
      <c r="CB821" s="4"/>
      <c r="CC821" s="4"/>
      <c r="CD821" s="4"/>
    </row>
    <row r="822" spans="1:82" ht="16.5" customHeight="1" x14ac:dyDescent="0.3">
      <c r="A822" s="5"/>
      <c r="B822" s="5"/>
      <c r="C822" s="5"/>
      <c r="D822" s="5"/>
      <c r="E822" s="5"/>
      <c r="F822" s="5"/>
      <c r="G822" s="5"/>
      <c r="H822" s="4"/>
      <c r="I822" s="6"/>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4"/>
      <c r="CA822" s="4"/>
      <c r="CB822" s="4"/>
      <c r="CC822" s="4"/>
      <c r="CD822" s="4"/>
    </row>
    <row r="823" spans="1:82" ht="16.5" customHeight="1" x14ac:dyDescent="0.3">
      <c r="A823" s="5"/>
      <c r="B823" s="5"/>
      <c r="C823" s="5"/>
      <c r="D823" s="5"/>
      <c r="E823" s="5"/>
      <c r="F823" s="5"/>
      <c r="G823" s="5"/>
      <c r="H823" s="4"/>
      <c r="I823" s="6"/>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c r="BZ823" s="4"/>
      <c r="CA823" s="4"/>
      <c r="CB823" s="4"/>
      <c r="CC823" s="4"/>
      <c r="CD823" s="4"/>
    </row>
    <row r="824" spans="1:82" ht="16.5" customHeight="1" x14ac:dyDescent="0.3">
      <c r="A824" s="5"/>
      <c r="B824" s="5"/>
      <c r="C824" s="5"/>
      <c r="D824" s="5"/>
      <c r="E824" s="5"/>
      <c r="F824" s="5"/>
      <c r="G824" s="5"/>
      <c r="H824" s="4"/>
      <c r="I824" s="6"/>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4"/>
      <c r="CA824" s="4"/>
      <c r="CB824" s="4"/>
      <c r="CC824" s="4"/>
      <c r="CD824" s="4"/>
    </row>
    <row r="825" spans="1:82" ht="16.5" customHeight="1" x14ac:dyDescent="0.3">
      <c r="A825" s="5"/>
      <c r="B825" s="5"/>
      <c r="C825" s="5"/>
      <c r="D825" s="5"/>
      <c r="E825" s="5"/>
      <c r="F825" s="5"/>
      <c r="G825" s="5"/>
      <c r="H825" s="4"/>
      <c r="I825" s="6"/>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c r="BZ825" s="4"/>
      <c r="CA825" s="4"/>
      <c r="CB825" s="4"/>
      <c r="CC825" s="4"/>
      <c r="CD825" s="4"/>
    </row>
    <row r="826" spans="1:82" ht="16.5" customHeight="1" x14ac:dyDescent="0.3">
      <c r="A826" s="5"/>
      <c r="B826" s="5"/>
      <c r="C826" s="5"/>
      <c r="D826" s="5"/>
      <c r="E826" s="5"/>
      <c r="F826" s="5"/>
      <c r="G826" s="5"/>
      <c r="H826" s="4"/>
      <c r="I826" s="6"/>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
      <c r="CA826" s="4"/>
      <c r="CB826" s="4"/>
      <c r="CC826" s="4"/>
      <c r="CD826" s="4"/>
    </row>
    <row r="827" spans="1:82" ht="16.5" customHeight="1" x14ac:dyDescent="0.3">
      <c r="A827" s="5"/>
      <c r="B827" s="5"/>
      <c r="C827" s="5"/>
      <c r="D827" s="5"/>
      <c r="E827" s="5"/>
      <c r="F827" s="5"/>
      <c r="G827" s="5"/>
      <c r="H827" s="4"/>
      <c r="I827" s="6"/>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4"/>
      <c r="CA827" s="4"/>
      <c r="CB827" s="4"/>
      <c r="CC827" s="4"/>
      <c r="CD827" s="4"/>
    </row>
    <row r="828" spans="1:82" ht="16.5" customHeight="1" x14ac:dyDescent="0.3">
      <c r="A828" s="5"/>
      <c r="B828" s="5"/>
      <c r="C828" s="5"/>
      <c r="D828" s="5"/>
      <c r="E828" s="5"/>
      <c r="F828" s="5"/>
      <c r="G828" s="5"/>
      <c r="H828" s="4"/>
      <c r="I828" s="6"/>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4"/>
      <c r="CC828" s="4"/>
      <c r="CD828" s="4"/>
    </row>
    <row r="829" spans="1:82" ht="16.5" customHeight="1" x14ac:dyDescent="0.3">
      <c r="A829" s="5"/>
      <c r="B829" s="5"/>
      <c r="C829" s="5"/>
      <c r="D829" s="5"/>
      <c r="E829" s="5"/>
      <c r="F829" s="5"/>
      <c r="G829" s="5"/>
      <c r="H829" s="4"/>
      <c r="I829" s="6"/>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c r="BX829" s="4"/>
      <c r="BY829" s="4"/>
      <c r="BZ829" s="4"/>
      <c r="CA829" s="4"/>
      <c r="CB829" s="4"/>
      <c r="CC829" s="4"/>
      <c r="CD829" s="4"/>
    </row>
    <row r="830" spans="1:82" ht="16.5" customHeight="1" x14ac:dyDescent="0.3">
      <c r="A830" s="5"/>
      <c r="B830" s="5"/>
      <c r="C830" s="5"/>
      <c r="D830" s="5"/>
      <c r="E830" s="5"/>
      <c r="F830" s="5"/>
      <c r="G830" s="5"/>
      <c r="H830" s="4"/>
      <c r="I830" s="6"/>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4"/>
      <c r="CC830" s="4"/>
      <c r="CD830" s="4"/>
    </row>
    <row r="831" spans="1:82" ht="16.5" customHeight="1" x14ac:dyDescent="0.3">
      <c r="A831" s="5"/>
      <c r="B831" s="5"/>
      <c r="C831" s="5"/>
      <c r="D831" s="5"/>
      <c r="E831" s="5"/>
      <c r="F831" s="5"/>
      <c r="G831" s="5"/>
      <c r="H831" s="4"/>
      <c r="I831" s="6"/>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c r="BZ831" s="4"/>
      <c r="CA831" s="4"/>
      <c r="CB831" s="4"/>
      <c r="CC831" s="4"/>
      <c r="CD831" s="4"/>
    </row>
    <row r="832" spans="1:82" ht="16.5" customHeight="1" x14ac:dyDescent="0.3">
      <c r="A832" s="5"/>
      <c r="B832" s="5"/>
      <c r="C832" s="5"/>
      <c r="D832" s="5"/>
      <c r="E832" s="5"/>
      <c r="F832" s="5"/>
      <c r="G832" s="5"/>
      <c r="H832" s="4"/>
      <c r="I832" s="6"/>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4"/>
      <c r="CA832" s="4"/>
      <c r="CB832" s="4"/>
      <c r="CC832" s="4"/>
      <c r="CD832" s="4"/>
    </row>
    <row r="833" spans="1:82" ht="16.5" customHeight="1" x14ac:dyDescent="0.3">
      <c r="A833" s="5"/>
      <c r="B833" s="5"/>
      <c r="C833" s="5"/>
      <c r="D833" s="5"/>
      <c r="E833" s="5"/>
      <c r="F833" s="5"/>
      <c r="G833" s="5"/>
      <c r="H833" s="4"/>
      <c r="I833" s="6"/>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4"/>
      <c r="CA833" s="4"/>
      <c r="CB833" s="4"/>
      <c r="CC833" s="4"/>
      <c r="CD833" s="4"/>
    </row>
    <row r="834" spans="1:82" ht="16.5" customHeight="1" x14ac:dyDescent="0.3">
      <c r="A834" s="5"/>
      <c r="B834" s="5"/>
      <c r="C834" s="5"/>
      <c r="D834" s="5"/>
      <c r="E834" s="5"/>
      <c r="F834" s="5"/>
      <c r="G834" s="5"/>
      <c r="H834" s="4"/>
      <c r="I834" s="6"/>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4"/>
      <c r="CC834" s="4"/>
      <c r="CD834" s="4"/>
    </row>
    <row r="835" spans="1:82" ht="16.5" customHeight="1" x14ac:dyDescent="0.3">
      <c r="A835" s="5"/>
      <c r="B835" s="5"/>
      <c r="C835" s="5"/>
      <c r="D835" s="5"/>
      <c r="E835" s="5"/>
      <c r="F835" s="5"/>
      <c r="G835" s="5"/>
      <c r="H835" s="4"/>
      <c r="I835" s="6"/>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c r="BZ835" s="4"/>
      <c r="CA835" s="4"/>
      <c r="CB835" s="4"/>
      <c r="CC835" s="4"/>
      <c r="CD835" s="4"/>
    </row>
    <row r="836" spans="1:82" ht="16.5" customHeight="1" x14ac:dyDescent="0.3">
      <c r="A836" s="5"/>
      <c r="B836" s="5"/>
      <c r="C836" s="5"/>
      <c r="D836" s="5"/>
      <c r="E836" s="5"/>
      <c r="F836" s="5"/>
      <c r="G836" s="5"/>
      <c r="H836" s="4"/>
      <c r="I836" s="6"/>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4"/>
      <c r="CC836" s="4"/>
      <c r="CD836" s="4"/>
    </row>
    <row r="837" spans="1:82" ht="16.5" customHeight="1" x14ac:dyDescent="0.3">
      <c r="A837" s="5"/>
      <c r="B837" s="5"/>
      <c r="C837" s="5"/>
      <c r="D837" s="5"/>
      <c r="E837" s="5"/>
      <c r="F837" s="5"/>
      <c r="G837" s="5"/>
      <c r="H837" s="4"/>
      <c r="I837" s="6"/>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c r="BX837" s="4"/>
      <c r="BY837" s="4"/>
      <c r="BZ837" s="4"/>
      <c r="CA837" s="4"/>
      <c r="CB837" s="4"/>
      <c r="CC837" s="4"/>
      <c r="CD837" s="4"/>
    </row>
    <row r="838" spans="1:82" ht="16.5" customHeight="1" x14ac:dyDescent="0.3">
      <c r="A838" s="5"/>
      <c r="B838" s="5"/>
      <c r="C838" s="5"/>
      <c r="D838" s="5"/>
      <c r="E838" s="5"/>
      <c r="F838" s="5"/>
      <c r="G838" s="5"/>
      <c r="H838" s="4"/>
      <c r="I838" s="6"/>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c r="BZ838" s="4"/>
      <c r="CA838" s="4"/>
      <c r="CB838" s="4"/>
      <c r="CC838" s="4"/>
      <c r="CD838" s="4"/>
    </row>
    <row r="839" spans="1:82" ht="16.5" customHeight="1" x14ac:dyDescent="0.3">
      <c r="A839" s="5"/>
      <c r="B839" s="5"/>
      <c r="C839" s="5"/>
      <c r="D839" s="5"/>
      <c r="E839" s="5"/>
      <c r="F839" s="5"/>
      <c r="G839" s="5"/>
      <c r="H839" s="4"/>
      <c r="I839" s="6"/>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c r="BZ839" s="4"/>
      <c r="CA839" s="4"/>
      <c r="CB839" s="4"/>
      <c r="CC839" s="4"/>
      <c r="CD839" s="4"/>
    </row>
    <row r="840" spans="1:82" ht="16.5" customHeight="1" x14ac:dyDescent="0.3">
      <c r="A840" s="5"/>
      <c r="B840" s="5"/>
      <c r="C840" s="5"/>
      <c r="D840" s="5"/>
      <c r="E840" s="5"/>
      <c r="F840" s="5"/>
      <c r="G840" s="5"/>
      <c r="H840" s="4"/>
      <c r="I840" s="6"/>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4"/>
      <c r="CA840" s="4"/>
      <c r="CB840" s="4"/>
      <c r="CC840" s="4"/>
      <c r="CD840" s="4"/>
    </row>
    <row r="841" spans="1:82" ht="16.5" customHeight="1" x14ac:dyDescent="0.3">
      <c r="A841" s="5"/>
      <c r="B841" s="5"/>
      <c r="C841" s="5"/>
      <c r="D841" s="5"/>
      <c r="E841" s="5"/>
      <c r="F841" s="5"/>
      <c r="G841" s="5"/>
      <c r="H841" s="4"/>
      <c r="I841" s="6"/>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c r="BZ841" s="4"/>
      <c r="CA841" s="4"/>
      <c r="CB841" s="4"/>
      <c r="CC841" s="4"/>
      <c r="CD841" s="4"/>
    </row>
    <row r="842" spans="1:82" ht="16.5" customHeight="1" x14ac:dyDescent="0.3">
      <c r="A842" s="5"/>
      <c r="B842" s="5"/>
      <c r="C842" s="5"/>
      <c r="D842" s="5"/>
      <c r="E842" s="5"/>
      <c r="F842" s="5"/>
      <c r="G842" s="5"/>
      <c r="H842" s="4"/>
      <c r="I842" s="6"/>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4"/>
      <c r="CA842" s="4"/>
      <c r="CB842" s="4"/>
      <c r="CC842" s="4"/>
      <c r="CD842" s="4"/>
    </row>
    <row r="843" spans="1:82" ht="16.5" customHeight="1" x14ac:dyDescent="0.3">
      <c r="A843" s="5"/>
      <c r="B843" s="5"/>
      <c r="C843" s="5"/>
      <c r="D843" s="5"/>
      <c r="E843" s="5"/>
      <c r="F843" s="5"/>
      <c r="G843" s="5"/>
      <c r="H843" s="4"/>
      <c r="I843" s="6"/>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c r="BZ843" s="4"/>
      <c r="CA843" s="4"/>
      <c r="CB843" s="4"/>
      <c r="CC843" s="4"/>
      <c r="CD843" s="4"/>
    </row>
    <row r="844" spans="1:82" ht="16.5" customHeight="1" x14ac:dyDescent="0.3">
      <c r="A844" s="5"/>
      <c r="B844" s="5"/>
      <c r="C844" s="5"/>
      <c r="D844" s="5"/>
      <c r="E844" s="5"/>
      <c r="F844" s="5"/>
      <c r="G844" s="5"/>
      <c r="H844" s="4"/>
      <c r="I844" s="6"/>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
      <c r="CA844" s="4"/>
      <c r="CB844" s="4"/>
      <c r="CC844" s="4"/>
      <c r="CD844" s="4"/>
    </row>
    <row r="845" spans="1:82" ht="16.5" customHeight="1" x14ac:dyDescent="0.3">
      <c r="A845" s="5"/>
      <c r="B845" s="5"/>
      <c r="C845" s="5"/>
      <c r="D845" s="5"/>
      <c r="E845" s="5"/>
      <c r="F845" s="5"/>
      <c r="G845" s="5"/>
      <c r="H845" s="4"/>
      <c r="I845" s="6"/>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c r="CD845" s="4"/>
    </row>
    <row r="846" spans="1:82" ht="16.5" customHeight="1" x14ac:dyDescent="0.3">
      <c r="A846" s="5"/>
      <c r="B846" s="5"/>
      <c r="C846" s="5"/>
      <c r="D846" s="5"/>
      <c r="E846" s="5"/>
      <c r="F846" s="5"/>
      <c r="G846" s="5"/>
      <c r="H846" s="4"/>
      <c r="I846" s="6"/>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4"/>
      <c r="CC846" s="4"/>
      <c r="CD846" s="4"/>
    </row>
    <row r="847" spans="1:82" ht="16.5" customHeight="1" x14ac:dyDescent="0.3">
      <c r="A847" s="5"/>
      <c r="B847" s="5"/>
      <c r="C847" s="5"/>
      <c r="D847" s="5"/>
      <c r="E847" s="5"/>
      <c r="F847" s="5"/>
      <c r="G847" s="5"/>
      <c r="H847" s="4"/>
      <c r="I847" s="6"/>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c r="BZ847" s="4"/>
      <c r="CA847" s="4"/>
      <c r="CB847" s="4"/>
      <c r="CC847" s="4"/>
      <c r="CD847" s="4"/>
    </row>
    <row r="848" spans="1:82" ht="16.5" customHeight="1" x14ac:dyDescent="0.3">
      <c r="A848" s="5"/>
      <c r="B848" s="5"/>
      <c r="C848" s="5"/>
      <c r="D848" s="5"/>
      <c r="E848" s="5"/>
      <c r="F848" s="5"/>
      <c r="G848" s="5"/>
      <c r="H848" s="4"/>
      <c r="I848" s="6"/>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4"/>
      <c r="CA848" s="4"/>
      <c r="CB848" s="4"/>
      <c r="CC848" s="4"/>
      <c r="CD848" s="4"/>
    </row>
    <row r="849" spans="1:82" ht="16.5" customHeight="1" x14ac:dyDescent="0.3">
      <c r="A849" s="5"/>
      <c r="B849" s="5"/>
      <c r="C849" s="5"/>
      <c r="D849" s="5"/>
      <c r="E849" s="5"/>
      <c r="F849" s="5"/>
      <c r="G849" s="5"/>
      <c r="H849" s="4"/>
      <c r="I849" s="6"/>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c r="BZ849" s="4"/>
      <c r="CA849" s="4"/>
      <c r="CB849" s="4"/>
      <c r="CC849" s="4"/>
      <c r="CD849" s="4"/>
    </row>
    <row r="850" spans="1:82" ht="16.5" customHeight="1" x14ac:dyDescent="0.3">
      <c r="A850" s="5"/>
      <c r="B850" s="5"/>
      <c r="C850" s="5"/>
      <c r="D850" s="5"/>
      <c r="E850" s="5"/>
      <c r="F850" s="5"/>
      <c r="G850" s="5"/>
      <c r="H850" s="4"/>
      <c r="I850" s="6"/>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4"/>
      <c r="CA850" s="4"/>
      <c r="CB850" s="4"/>
      <c r="CC850" s="4"/>
      <c r="CD850" s="4"/>
    </row>
    <row r="851" spans="1:82" ht="16.5" customHeight="1" x14ac:dyDescent="0.3">
      <c r="A851" s="5"/>
      <c r="B851" s="5"/>
      <c r="C851" s="5"/>
      <c r="D851" s="5"/>
      <c r="E851" s="5"/>
      <c r="F851" s="5"/>
      <c r="G851" s="5"/>
      <c r="H851" s="4"/>
      <c r="I851" s="6"/>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c r="BZ851" s="4"/>
      <c r="CA851" s="4"/>
      <c r="CB851" s="4"/>
      <c r="CC851" s="4"/>
      <c r="CD851" s="4"/>
    </row>
    <row r="852" spans="1:82" ht="16.5" customHeight="1" x14ac:dyDescent="0.3">
      <c r="A852" s="5"/>
      <c r="B852" s="5"/>
      <c r="C852" s="5"/>
      <c r="D852" s="5"/>
      <c r="E852" s="5"/>
      <c r="F852" s="5"/>
      <c r="G852" s="5"/>
      <c r="H852" s="4"/>
      <c r="I852" s="6"/>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4"/>
      <c r="CA852" s="4"/>
      <c r="CB852" s="4"/>
      <c r="CC852" s="4"/>
      <c r="CD852" s="4"/>
    </row>
    <row r="853" spans="1:82" ht="16.5" customHeight="1" x14ac:dyDescent="0.3">
      <c r="A853" s="5"/>
      <c r="B853" s="5"/>
      <c r="C853" s="5"/>
      <c r="D853" s="5"/>
      <c r="E853" s="5"/>
      <c r="F853" s="5"/>
      <c r="G853" s="5"/>
      <c r="H853" s="4"/>
      <c r="I853" s="6"/>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c r="BZ853" s="4"/>
      <c r="CA853" s="4"/>
      <c r="CB853" s="4"/>
      <c r="CC853" s="4"/>
      <c r="CD853" s="4"/>
    </row>
    <row r="854" spans="1:82" ht="16.5" customHeight="1" x14ac:dyDescent="0.3">
      <c r="A854" s="5"/>
      <c r="B854" s="5"/>
      <c r="C854" s="5"/>
      <c r="D854" s="5"/>
      <c r="E854" s="5"/>
      <c r="F854" s="5"/>
      <c r="G854" s="5"/>
      <c r="H854" s="4"/>
      <c r="I854" s="6"/>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4"/>
      <c r="CA854" s="4"/>
      <c r="CB854" s="4"/>
      <c r="CC854" s="4"/>
      <c r="CD854" s="4"/>
    </row>
    <row r="855" spans="1:82" ht="16.5" customHeight="1" x14ac:dyDescent="0.3">
      <c r="A855" s="5"/>
      <c r="B855" s="5"/>
      <c r="C855" s="5"/>
      <c r="D855" s="5"/>
      <c r="E855" s="5"/>
      <c r="F855" s="5"/>
      <c r="G855" s="5"/>
      <c r="H855" s="4"/>
      <c r="I855" s="6"/>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c r="BZ855" s="4"/>
      <c r="CA855" s="4"/>
      <c r="CB855" s="4"/>
      <c r="CC855" s="4"/>
      <c r="CD855" s="4"/>
    </row>
    <row r="856" spans="1:82" ht="16.5" customHeight="1" x14ac:dyDescent="0.3">
      <c r="A856" s="5"/>
      <c r="B856" s="5"/>
      <c r="C856" s="5"/>
      <c r="D856" s="5"/>
      <c r="E856" s="5"/>
      <c r="F856" s="5"/>
      <c r="G856" s="5"/>
      <c r="H856" s="4"/>
      <c r="I856" s="6"/>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4"/>
      <c r="CA856" s="4"/>
      <c r="CB856" s="4"/>
      <c r="CC856" s="4"/>
      <c r="CD856" s="4"/>
    </row>
    <row r="857" spans="1:82" ht="16.5" customHeight="1" x14ac:dyDescent="0.3">
      <c r="A857" s="5"/>
      <c r="B857" s="5"/>
      <c r="C857" s="5"/>
      <c r="D857" s="5"/>
      <c r="E857" s="5"/>
      <c r="F857" s="5"/>
      <c r="G857" s="5"/>
      <c r="H857" s="4"/>
      <c r="I857" s="6"/>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c r="BZ857" s="4"/>
      <c r="CA857" s="4"/>
      <c r="CB857" s="4"/>
      <c r="CC857" s="4"/>
      <c r="CD857" s="4"/>
    </row>
    <row r="858" spans="1:82" ht="16.5" customHeight="1" x14ac:dyDescent="0.3">
      <c r="A858" s="5"/>
      <c r="B858" s="5"/>
      <c r="C858" s="5"/>
      <c r="D858" s="5"/>
      <c r="E858" s="5"/>
      <c r="F858" s="5"/>
      <c r="G858" s="5"/>
      <c r="H858" s="4"/>
      <c r="I858" s="6"/>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4"/>
      <c r="CA858" s="4"/>
      <c r="CB858" s="4"/>
      <c r="CC858" s="4"/>
      <c r="CD858" s="4"/>
    </row>
    <row r="859" spans="1:82" ht="16.5" customHeight="1" x14ac:dyDescent="0.3">
      <c r="A859" s="5"/>
      <c r="B859" s="5"/>
      <c r="C859" s="5"/>
      <c r="D859" s="5"/>
      <c r="E859" s="5"/>
      <c r="F859" s="5"/>
      <c r="G859" s="5"/>
      <c r="H859" s="4"/>
      <c r="I859" s="6"/>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c r="BZ859" s="4"/>
      <c r="CA859" s="4"/>
      <c r="CB859" s="4"/>
      <c r="CC859" s="4"/>
      <c r="CD859" s="4"/>
    </row>
    <row r="860" spans="1:82" ht="16.5" customHeight="1" x14ac:dyDescent="0.3">
      <c r="A860" s="5"/>
      <c r="B860" s="5"/>
      <c r="C860" s="5"/>
      <c r="D860" s="5"/>
      <c r="E860" s="5"/>
      <c r="F860" s="5"/>
      <c r="G860" s="5"/>
      <c r="H860" s="4"/>
      <c r="I860" s="6"/>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4"/>
      <c r="CA860" s="4"/>
      <c r="CB860" s="4"/>
      <c r="CC860" s="4"/>
      <c r="CD860" s="4"/>
    </row>
    <row r="861" spans="1:82" ht="16.5" customHeight="1" x14ac:dyDescent="0.3">
      <c r="A861" s="5"/>
      <c r="B861" s="5"/>
      <c r="C861" s="5"/>
      <c r="D861" s="5"/>
      <c r="E861" s="5"/>
      <c r="F861" s="5"/>
      <c r="G861" s="5"/>
      <c r="H861" s="4"/>
      <c r="I861" s="6"/>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c r="BZ861" s="4"/>
      <c r="CA861" s="4"/>
      <c r="CB861" s="4"/>
      <c r="CC861" s="4"/>
      <c r="CD861" s="4"/>
    </row>
    <row r="862" spans="1:82" ht="16.5" customHeight="1" x14ac:dyDescent="0.3">
      <c r="A862" s="5"/>
      <c r="B862" s="5"/>
      <c r="C862" s="5"/>
      <c r="D862" s="5"/>
      <c r="E862" s="5"/>
      <c r="F862" s="5"/>
      <c r="G862" s="5"/>
      <c r="H862" s="4"/>
      <c r="I862" s="6"/>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
      <c r="CA862" s="4"/>
      <c r="CB862" s="4"/>
      <c r="CC862" s="4"/>
      <c r="CD862" s="4"/>
    </row>
    <row r="863" spans="1:82" ht="16.5" customHeight="1" x14ac:dyDescent="0.3">
      <c r="A863" s="5"/>
      <c r="B863" s="5"/>
      <c r="C863" s="5"/>
      <c r="D863" s="5"/>
      <c r="E863" s="5"/>
      <c r="F863" s="5"/>
      <c r="G863" s="5"/>
      <c r="H863" s="4"/>
      <c r="I863" s="6"/>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c r="BX863" s="4"/>
      <c r="BY863" s="4"/>
      <c r="BZ863" s="4"/>
      <c r="CA863" s="4"/>
      <c r="CB863" s="4"/>
      <c r="CC863" s="4"/>
      <c r="CD863" s="4"/>
    </row>
    <row r="864" spans="1:82" ht="16.5" customHeight="1" x14ac:dyDescent="0.3">
      <c r="A864" s="5"/>
      <c r="B864" s="5"/>
      <c r="C864" s="5"/>
      <c r="D864" s="5"/>
      <c r="E864" s="5"/>
      <c r="F864" s="5"/>
      <c r="G864" s="5"/>
      <c r="H864" s="4"/>
      <c r="I864" s="6"/>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c r="BZ864" s="4"/>
      <c r="CA864" s="4"/>
      <c r="CB864" s="4"/>
      <c r="CC864" s="4"/>
      <c r="CD864" s="4"/>
    </row>
    <row r="865" spans="1:82" ht="16.5" customHeight="1" x14ac:dyDescent="0.3">
      <c r="A865" s="5"/>
      <c r="B865" s="5"/>
      <c r="C865" s="5"/>
      <c r="D865" s="5"/>
      <c r="E865" s="5"/>
      <c r="F865" s="5"/>
      <c r="G865" s="5"/>
      <c r="H865" s="4"/>
      <c r="I865" s="6"/>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c r="BZ865" s="4"/>
      <c r="CA865" s="4"/>
      <c r="CB865" s="4"/>
      <c r="CC865" s="4"/>
      <c r="CD865" s="4"/>
    </row>
    <row r="866" spans="1:82" ht="16.5" customHeight="1" x14ac:dyDescent="0.3">
      <c r="A866" s="5"/>
      <c r="B866" s="5"/>
      <c r="C866" s="5"/>
      <c r="D866" s="5"/>
      <c r="E866" s="5"/>
      <c r="F866" s="5"/>
      <c r="G866" s="5"/>
      <c r="H866" s="4"/>
      <c r="I866" s="6"/>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4"/>
      <c r="CA866" s="4"/>
      <c r="CB866" s="4"/>
      <c r="CC866" s="4"/>
      <c r="CD866" s="4"/>
    </row>
    <row r="867" spans="1:82" ht="16.5" customHeight="1" x14ac:dyDescent="0.3">
      <c r="A867" s="5"/>
      <c r="B867" s="5"/>
      <c r="C867" s="5"/>
      <c r="D867" s="5"/>
      <c r="E867" s="5"/>
      <c r="F867" s="5"/>
      <c r="G867" s="5"/>
      <c r="H867" s="4"/>
      <c r="I867" s="6"/>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c r="BZ867" s="4"/>
      <c r="CA867" s="4"/>
      <c r="CB867" s="4"/>
      <c r="CC867" s="4"/>
      <c r="CD867" s="4"/>
    </row>
    <row r="868" spans="1:82" ht="16.5" customHeight="1" x14ac:dyDescent="0.3">
      <c r="A868" s="5"/>
      <c r="B868" s="5"/>
      <c r="C868" s="5"/>
      <c r="D868" s="5"/>
      <c r="E868" s="5"/>
      <c r="F868" s="5"/>
      <c r="G868" s="5"/>
      <c r="H868" s="4"/>
      <c r="I868" s="6"/>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c r="BZ868" s="4"/>
      <c r="CA868" s="4"/>
      <c r="CB868" s="4"/>
      <c r="CC868" s="4"/>
      <c r="CD868" s="4"/>
    </row>
    <row r="869" spans="1:82" ht="16.5" customHeight="1" x14ac:dyDescent="0.3">
      <c r="A869" s="5"/>
      <c r="B869" s="5"/>
      <c r="C869" s="5"/>
      <c r="D869" s="5"/>
      <c r="E869" s="5"/>
      <c r="F869" s="5"/>
      <c r="G869" s="5"/>
      <c r="H869" s="4"/>
      <c r="I869" s="6"/>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c r="BX869" s="4"/>
      <c r="BY869" s="4"/>
      <c r="BZ869" s="4"/>
      <c r="CA869" s="4"/>
      <c r="CB869" s="4"/>
      <c r="CC869" s="4"/>
      <c r="CD869" s="4"/>
    </row>
    <row r="870" spans="1:82" ht="16.5" customHeight="1" x14ac:dyDescent="0.3">
      <c r="A870" s="5"/>
      <c r="B870" s="5"/>
      <c r="C870" s="5"/>
      <c r="D870" s="5"/>
      <c r="E870" s="5"/>
      <c r="F870" s="5"/>
      <c r="G870" s="5"/>
      <c r="H870" s="4"/>
      <c r="I870" s="6"/>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c r="BZ870" s="4"/>
      <c r="CA870" s="4"/>
      <c r="CB870" s="4"/>
      <c r="CC870" s="4"/>
      <c r="CD870" s="4"/>
    </row>
    <row r="871" spans="1:82" ht="16.5" customHeight="1" x14ac:dyDescent="0.3">
      <c r="A871" s="5"/>
      <c r="B871" s="5"/>
      <c r="C871" s="5"/>
      <c r="D871" s="5"/>
      <c r="E871" s="5"/>
      <c r="F871" s="5"/>
      <c r="G871" s="5"/>
      <c r="H871" s="4"/>
      <c r="I871" s="6"/>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c r="BZ871" s="4"/>
      <c r="CA871" s="4"/>
      <c r="CB871" s="4"/>
      <c r="CC871" s="4"/>
      <c r="CD871" s="4"/>
    </row>
    <row r="872" spans="1:82" ht="16.5" customHeight="1" x14ac:dyDescent="0.3">
      <c r="A872" s="5"/>
      <c r="B872" s="5"/>
      <c r="C872" s="5"/>
      <c r="D872" s="5"/>
      <c r="E872" s="5"/>
      <c r="F872" s="5"/>
      <c r="G872" s="5"/>
      <c r="H872" s="4"/>
      <c r="I872" s="6"/>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c r="BZ872" s="4"/>
      <c r="CA872" s="4"/>
      <c r="CB872" s="4"/>
      <c r="CC872" s="4"/>
      <c r="CD872" s="4"/>
    </row>
    <row r="873" spans="1:82" ht="16.5" customHeight="1" x14ac:dyDescent="0.3">
      <c r="A873" s="5"/>
      <c r="B873" s="5"/>
      <c r="C873" s="5"/>
      <c r="D873" s="5"/>
      <c r="E873" s="5"/>
      <c r="F873" s="5"/>
      <c r="G873" s="5"/>
      <c r="H873" s="4"/>
      <c r="I873" s="6"/>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c r="BX873" s="4"/>
      <c r="BY873" s="4"/>
      <c r="BZ873" s="4"/>
      <c r="CA873" s="4"/>
      <c r="CB873" s="4"/>
      <c r="CC873" s="4"/>
      <c r="CD873" s="4"/>
    </row>
    <row r="874" spans="1:82" ht="16.5" customHeight="1" x14ac:dyDescent="0.3">
      <c r="A874" s="5"/>
      <c r="B874" s="5"/>
      <c r="C874" s="5"/>
      <c r="D874" s="5"/>
      <c r="E874" s="5"/>
      <c r="F874" s="5"/>
      <c r="G874" s="5"/>
      <c r="H874" s="4"/>
      <c r="I874" s="6"/>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4"/>
      <c r="CA874" s="4"/>
      <c r="CB874" s="4"/>
      <c r="CC874" s="4"/>
      <c r="CD874" s="4"/>
    </row>
    <row r="875" spans="1:82" ht="16.5" customHeight="1" x14ac:dyDescent="0.3">
      <c r="A875" s="5"/>
      <c r="B875" s="5"/>
      <c r="C875" s="5"/>
      <c r="D875" s="5"/>
      <c r="E875" s="5"/>
      <c r="F875" s="5"/>
      <c r="G875" s="5"/>
      <c r="H875" s="4"/>
      <c r="I875" s="6"/>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c r="BX875" s="4"/>
      <c r="BY875" s="4"/>
      <c r="BZ875" s="4"/>
      <c r="CA875" s="4"/>
      <c r="CB875" s="4"/>
      <c r="CC875" s="4"/>
      <c r="CD875" s="4"/>
    </row>
    <row r="876" spans="1:82" ht="16.5" customHeight="1" x14ac:dyDescent="0.3">
      <c r="A876" s="5"/>
      <c r="B876" s="5"/>
      <c r="C876" s="5"/>
      <c r="D876" s="5"/>
      <c r="E876" s="5"/>
      <c r="F876" s="5"/>
      <c r="G876" s="5"/>
      <c r="H876" s="4"/>
      <c r="I876" s="6"/>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c r="BZ876" s="4"/>
      <c r="CA876" s="4"/>
      <c r="CB876" s="4"/>
      <c r="CC876" s="4"/>
      <c r="CD876" s="4"/>
    </row>
    <row r="877" spans="1:82" ht="16.5" customHeight="1" x14ac:dyDescent="0.3">
      <c r="A877" s="5"/>
      <c r="B877" s="5"/>
      <c r="C877" s="5"/>
      <c r="D877" s="5"/>
      <c r="E877" s="5"/>
      <c r="F877" s="5"/>
      <c r="G877" s="5"/>
      <c r="H877" s="4"/>
      <c r="I877" s="6"/>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c r="BX877" s="4"/>
      <c r="BY877" s="4"/>
      <c r="BZ877" s="4"/>
      <c r="CA877" s="4"/>
      <c r="CB877" s="4"/>
      <c r="CC877" s="4"/>
      <c r="CD877" s="4"/>
    </row>
    <row r="878" spans="1:82" ht="16.5" customHeight="1" x14ac:dyDescent="0.3">
      <c r="A878" s="5"/>
      <c r="B878" s="5"/>
      <c r="C878" s="5"/>
      <c r="D878" s="5"/>
      <c r="E878" s="5"/>
      <c r="F878" s="5"/>
      <c r="G878" s="5"/>
      <c r="H878" s="4"/>
      <c r="I878" s="6"/>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c r="BZ878" s="4"/>
      <c r="CA878" s="4"/>
      <c r="CB878" s="4"/>
      <c r="CC878" s="4"/>
      <c r="CD878" s="4"/>
    </row>
    <row r="879" spans="1:82" ht="16.5" customHeight="1" x14ac:dyDescent="0.3">
      <c r="A879" s="5"/>
      <c r="B879" s="5"/>
      <c r="C879" s="5"/>
      <c r="D879" s="5"/>
      <c r="E879" s="5"/>
      <c r="F879" s="5"/>
      <c r="G879" s="5"/>
      <c r="H879" s="4"/>
      <c r="I879" s="6"/>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c r="BX879" s="4"/>
      <c r="BY879" s="4"/>
      <c r="BZ879" s="4"/>
      <c r="CA879" s="4"/>
      <c r="CB879" s="4"/>
      <c r="CC879" s="4"/>
      <c r="CD879" s="4"/>
    </row>
    <row r="880" spans="1:82" ht="16.5" customHeight="1" x14ac:dyDescent="0.3">
      <c r="A880" s="5"/>
      <c r="B880" s="5"/>
      <c r="C880" s="5"/>
      <c r="D880" s="5"/>
      <c r="E880" s="5"/>
      <c r="F880" s="5"/>
      <c r="G880" s="5"/>
      <c r="H880" s="4"/>
      <c r="I880" s="6"/>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c r="BZ880" s="4"/>
      <c r="CA880" s="4"/>
      <c r="CB880" s="4"/>
      <c r="CC880" s="4"/>
      <c r="CD880" s="4"/>
    </row>
    <row r="881" spans="1:82" ht="16.5" customHeight="1" x14ac:dyDescent="0.3">
      <c r="A881" s="5"/>
      <c r="B881" s="5"/>
      <c r="C881" s="5"/>
      <c r="D881" s="5"/>
      <c r="E881" s="5"/>
      <c r="F881" s="5"/>
      <c r="G881" s="5"/>
      <c r="H881" s="4"/>
      <c r="I881" s="6"/>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c r="BX881" s="4"/>
      <c r="BY881" s="4"/>
      <c r="BZ881" s="4"/>
      <c r="CA881" s="4"/>
      <c r="CB881" s="4"/>
      <c r="CC881" s="4"/>
      <c r="CD881" s="4"/>
    </row>
    <row r="882" spans="1:82" ht="16.5" customHeight="1" x14ac:dyDescent="0.3">
      <c r="A882" s="5"/>
      <c r="B882" s="5"/>
      <c r="C882" s="5"/>
      <c r="D882" s="5"/>
      <c r="E882" s="5"/>
      <c r="F882" s="5"/>
      <c r="G882" s="5"/>
      <c r="H882" s="4"/>
      <c r="I882" s="6"/>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4"/>
      <c r="CC882" s="4"/>
      <c r="CD882" s="4"/>
    </row>
    <row r="883" spans="1:82" ht="16.5" customHeight="1" x14ac:dyDescent="0.3">
      <c r="A883" s="5"/>
      <c r="B883" s="5"/>
      <c r="C883" s="5"/>
      <c r="D883" s="5"/>
      <c r="E883" s="5"/>
      <c r="F883" s="5"/>
      <c r="G883" s="5"/>
      <c r="H883" s="4"/>
      <c r="I883" s="6"/>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c r="BX883" s="4"/>
      <c r="BY883" s="4"/>
      <c r="BZ883" s="4"/>
      <c r="CA883" s="4"/>
      <c r="CB883" s="4"/>
      <c r="CC883" s="4"/>
      <c r="CD883" s="4"/>
    </row>
    <row r="884" spans="1:82" ht="16.5" customHeight="1" x14ac:dyDescent="0.3">
      <c r="A884" s="5"/>
      <c r="B884" s="5"/>
      <c r="C884" s="5"/>
      <c r="D884" s="5"/>
      <c r="E884" s="5"/>
      <c r="F884" s="5"/>
      <c r="G884" s="5"/>
      <c r="H884" s="4"/>
      <c r="I884" s="6"/>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c r="BZ884" s="4"/>
      <c r="CA884" s="4"/>
      <c r="CB884" s="4"/>
      <c r="CC884" s="4"/>
      <c r="CD884" s="4"/>
    </row>
    <row r="885" spans="1:82" ht="16.5" customHeight="1" x14ac:dyDescent="0.3">
      <c r="A885" s="5"/>
      <c r="B885" s="5"/>
      <c r="C885" s="5"/>
      <c r="D885" s="5"/>
      <c r="E885" s="5"/>
      <c r="F885" s="5"/>
      <c r="G885" s="5"/>
      <c r="H885" s="4"/>
      <c r="I885" s="6"/>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c r="BX885" s="4"/>
      <c r="BY885" s="4"/>
      <c r="BZ885" s="4"/>
      <c r="CA885" s="4"/>
      <c r="CB885" s="4"/>
      <c r="CC885" s="4"/>
      <c r="CD885" s="4"/>
    </row>
    <row r="886" spans="1:82" ht="16.5" customHeight="1" x14ac:dyDescent="0.3">
      <c r="A886" s="5"/>
      <c r="B886" s="5"/>
      <c r="C886" s="5"/>
      <c r="D886" s="5"/>
      <c r="E886" s="5"/>
      <c r="F886" s="5"/>
      <c r="G886" s="5"/>
      <c r="H886" s="4"/>
      <c r="I886" s="6"/>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4"/>
      <c r="CC886" s="4"/>
      <c r="CD886" s="4"/>
    </row>
    <row r="887" spans="1:82" ht="16.5" customHeight="1" x14ac:dyDescent="0.3">
      <c r="A887" s="5"/>
      <c r="B887" s="5"/>
      <c r="C887" s="5"/>
      <c r="D887" s="5"/>
      <c r="E887" s="5"/>
      <c r="F887" s="5"/>
      <c r="G887" s="5"/>
      <c r="H887" s="4"/>
      <c r="I887" s="6"/>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c r="BX887" s="4"/>
      <c r="BY887" s="4"/>
      <c r="BZ887" s="4"/>
      <c r="CA887" s="4"/>
      <c r="CB887" s="4"/>
      <c r="CC887" s="4"/>
      <c r="CD887" s="4"/>
    </row>
    <row r="888" spans="1:82" ht="16.5" customHeight="1" x14ac:dyDescent="0.3">
      <c r="A888" s="5"/>
      <c r="B888" s="5"/>
      <c r="C888" s="5"/>
      <c r="D888" s="5"/>
      <c r="E888" s="5"/>
      <c r="F888" s="5"/>
      <c r="G888" s="5"/>
      <c r="H888" s="4"/>
      <c r="I888" s="6"/>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c r="BZ888" s="4"/>
      <c r="CA888" s="4"/>
      <c r="CB888" s="4"/>
      <c r="CC888" s="4"/>
      <c r="CD888" s="4"/>
    </row>
    <row r="889" spans="1:82" ht="16.5" customHeight="1" x14ac:dyDescent="0.3">
      <c r="A889" s="5"/>
      <c r="B889" s="5"/>
      <c r="C889" s="5"/>
      <c r="D889" s="5"/>
      <c r="E889" s="5"/>
      <c r="F889" s="5"/>
      <c r="G889" s="5"/>
      <c r="H889" s="4"/>
      <c r="I889" s="6"/>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c r="BX889" s="4"/>
      <c r="BY889" s="4"/>
      <c r="BZ889" s="4"/>
      <c r="CA889" s="4"/>
      <c r="CB889" s="4"/>
      <c r="CC889" s="4"/>
      <c r="CD889" s="4"/>
    </row>
    <row r="890" spans="1:82" ht="16.5" customHeight="1" x14ac:dyDescent="0.3">
      <c r="A890" s="5"/>
      <c r="B890" s="5"/>
      <c r="C890" s="5"/>
      <c r="D890" s="5"/>
      <c r="E890" s="5"/>
      <c r="F890" s="5"/>
      <c r="G890" s="5"/>
      <c r="H890" s="4"/>
      <c r="I890" s="6"/>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c r="BZ890" s="4"/>
      <c r="CA890" s="4"/>
      <c r="CB890" s="4"/>
      <c r="CC890" s="4"/>
      <c r="CD890" s="4"/>
    </row>
    <row r="891" spans="1:82" ht="16.5" customHeight="1" x14ac:dyDescent="0.3">
      <c r="A891" s="5"/>
      <c r="B891" s="5"/>
      <c r="C891" s="5"/>
      <c r="D891" s="5"/>
      <c r="E891" s="5"/>
      <c r="F891" s="5"/>
      <c r="G891" s="5"/>
      <c r="H891" s="4"/>
      <c r="I891" s="6"/>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c r="BX891" s="4"/>
      <c r="BY891" s="4"/>
      <c r="BZ891" s="4"/>
      <c r="CA891" s="4"/>
      <c r="CB891" s="4"/>
      <c r="CC891" s="4"/>
      <c r="CD891" s="4"/>
    </row>
    <row r="892" spans="1:82" ht="16.5" customHeight="1" x14ac:dyDescent="0.3">
      <c r="A892" s="5"/>
      <c r="B892" s="5"/>
      <c r="C892" s="5"/>
      <c r="D892" s="5"/>
      <c r="E892" s="5"/>
      <c r="F892" s="5"/>
      <c r="G892" s="5"/>
      <c r="H892" s="4"/>
      <c r="I892" s="6"/>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c r="BZ892" s="4"/>
      <c r="CA892" s="4"/>
      <c r="CB892" s="4"/>
      <c r="CC892" s="4"/>
      <c r="CD892" s="4"/>
    </row>
    <row r="893" spans="1:82" ht="16.5" customHeight="1" x14ac:dyDescent="0.3">
      <c r="A893" s="5"/>
      <c r="B893" s="5"/>
      <c r="C893" s="5"/>
      <c r="D893" s="5"/>
      <c r="E893" s="5"/>
      <c r="F893" s="5"/>
      <c r="G893" s="5"/>
      <c r="H893" s="4"/>
      <c r="I893" s="6"/>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c r="BX893" s="4"/>
      <c r="BY893" s="4"/>
      <c r="BZ893" s="4"/>
      <c r="CA893" s="4"/>
      <c r="CB893" s="4"/>
      <c r="CC893" s="4"/>
      <c r="CD893" s="4"/>
    </row>
    <row r="894" spans="1:82" ht="16.5" customHeight="1" x14ac:dyDescent="0.3">
      <c r="A894" s="5"/>
      <c r="B894" s="5"/>
      <c r="C894" s="5"/>
      <c r="D894" s="5"/>
      <c r="E894" s="5"/>
      <c r="F894" s="5"/>
      <c r="G894" s="5"/>
      <c r="H894" s="4"/>
      <c r="I894" s="6"/>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4"/>
      <c r="CC894" s="4"/>
      <c r="CD894" s="4"/>
    </row>
    <row r="895" spans="1:82" ht="16.5" customHeight="1" x14ac:dyDescent="0.3">
      <c r="A895" s="5"/>
      <c r="B895" s="5"/>
      <c r="C895" s="5"/>
      <c r="D895" s="5"/>
      <c r="E895" s="5"/>
      <c r="F895" s="5"/>
      <c r="G895" s="5"/>
      <c r="H895" s="4"/>
      <c r="I895" s="6"/>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c r="BX895" s="4"/>
      <c r="BY895" s="4"/>
      <c r="BZ895" s="4"/>
      <c r="CA895" s="4"/>
      <c r="CB895" s="4"/>
      <c r="CC895" s="4"/>
      <c r="CD895" s="4"/>
    </row>
    <row r="896" spans="1:82" ht="16.5" customHeight="1" x14ac:dyDescent="0.3">
      <c r="A896" s="5"/>
      <c r="B896" s="5"/>
      <c r="C896" s="5"/>
      <c r="D896" s="5"/>
      <c r="E896" s="5"/>
      <c r="F896" s="5"/>
      <c r="G896" s="5"/>
      <c r="H896" s="4"/>
      <c r="I896" s="6"/>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4"/>
      <c r="CC896" s="4"/>
      <c r="CD896" s="4"/>
    </row>
    <row r="897" spans="1:82" ht="16.5" customHeight="1" x14ac:dyDescent="0.3">
      <c r="A897" s="5"/>
      <c r="B897" s="5"/>
      <c r="C897" s="5"/>
      <c r="D897" s="5"/>
      <c r="E897" s="5"/>
      <c r="F897" s="5"/>
      <c r="G897" s="5"/>
      <c r="H897" s="4"/>
      <c r="I897" s="6"/>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c r="BX897" s="4"/>
      <c r="BY897" s="4"/>
      <c r="BZ897" s="4"/>
      <c r="CA897" s="4"/>
      <c r="CB897" s="4"/>
      <c r="CC897" s="4"/>
      <c r="CD897" s="4"/>
    </row>
    <row r="898" spans="1:82" ht="16.5" customHeight="1" x14ac:dyDescent="0.3">
      <c r="A898" s="5"/>
      <c r="B898" s="5"/>
      <c r="C898" s="5"/>
      <c r="D898" s="5"/>
      <c r="E898" s="5"/>
      <c r="F898" s="5"/>
      <c r="G898" s="5"/>
      <c r="H898" s="4"/>
      <c r="I898" s="6"/>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4"/>
      <c r="CC898" s="4"/>
      <c r="CD898" s="4"/>
    </row>
    <row r="899" spans="1:82" ht="16.5" customHeight="1" x14ac:dyDescent="0.3">
      <c r="A899" s="5"/>
      <c r="B899" s="5"/>
      <c r="C899" s="5"/>
      <c r="D899" s="5"/>
      <c r="E899" s="5"/>
      <c r="F899" s="5"/>
      <c r="G899" s="5"/>
      <c r="H899" s="4"/>
      <c r="I899" s="6"/>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c r="BZ899" s="4"/>
      <c r="CA899" s="4"/>
      <c r="CB899" s="4"/>
      <c r="CC899" s="4"/>
      <c r="CD899" s="4"/>
    </row>
    <row r="900" spans="1:82" ht="16.5" customHeight="1" x14ac:dyDescent="0.3">
      <c r="A900" s="5"/>
      <c r="B900" s="5"/>
      <c r="C900" s="5"/>
      <c r="D900" s="5"/>
      <c r="E900" s="5"/>
      <c r="F900" s="5"/>
      <c r="G900" s="5"/>
      <c r="H900" s="4"/>
      <c r="I900" s="6"/>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c r="BZ900" s="4"/>
      <c r="CA900" s="4"/>
      <c r="CB900" s="4"/>
      <c r="CC900" s="4"/>
      <c r="CD900" s="4"/>
    </row>
    <row r="901" spans="1:82" ht="16.5" customHeight="1" x14ac:dyDescent="0.3">
      <c r="A901" s="5"/>
      <c r="B901" s="5"/>
      <c r="C901" s="5"/>
      <c r="D901" s="5"/>
      <c r="E901" s="5"/>
      <c r="F901" s="5"/>
      <c r="G901" s="5"/>
      <c r="H901" s="4"/>
      <c r="I901" s="6"/>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c r="BX901" s="4"/>
      <c r="BY901" s="4"/>
      <c r="BZ901" s="4"/>
      <c r="CA901" s="4"/>
      <c r="CB901" s="4"/>
      <c r="CC901" s="4"/>
      <c r="CD901" s="4"/>
    </row>
    <row r="902" spans="1:82" ht="16.5" customHeight="1" x14ac:dyDescent="0.3">
      <c r="A902" s="5"/>
      <c r="B902" s="5"/>
      <c r="C902" s="5"/>
      <c r="D902" s="5"/>
      <c r="E902" s="5"/>
      <c r="F902" s="5"/>
      <c r="G902" s="5"/>
      <c r="H902" s="4"/>
      <c r="I902" s="6"/>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c r="BZ902" s="4"/>
      <c r="CA902" s="4"/>
      <c r="CB902" s="4"/>
      <c r="CC902" s="4"/>
      <c r="CD902" s="4"/>
    </row>
    <row r="903" spans="1:82" ht="16.5" customHeight="1" x14ac:dyDescent="0.3">
      <c r="A903" s="5"/>
      <c r="B903" s="5"/>
      <c r="C903" s="5"/>
      <c r="D903" s="5"/>
      <c r="E903" s="5"/>
      <c r="F903" s="5"/>
      <c r="G903" s="5"/>
      <c r="H903" s="4"/>
      <c r="I903" s="6"/>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c r="BZ903" s="4"/>
      <c r="CA903" s="4"/>
      <c r="CB903" s="4"/>
      <c r="CC903" s="4"/>
      <c r="CD903" s="4"/>
    </row>
    <row r="904" spans="1:82" ht="16.5" customHeight="1" x14ac:dyDescent="0.3">
      <c r="A904" s="5"/>
      <c r="B904" s="5"/>
      <c r="C904" s="5"/>
      <c r="D904" s="5"/>
      <c r="E904" s="5"/>
      <c r="F904" s="5"/>
      <c r="G904" s="5"/>
      <c r="H904" s="4"/>
      <c r="I904" s="6"/>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4"/>
      <c r="CC904" s="4"/>
      <c r="CD904" s="4"/>
    </row>
    <row r="905" spans="1:82" ht="16.5" customHeight="1" x14ac:dyDescent="0.3">
      <c r="A905" s="5"/>
      <c r="B905" s="5"/>
      <c r="C905" s="5"/>
      <c r="D905" s="5"/>
      <c r="E905" s="5"/>
      <c r="F905" s="5"/>
      <c r="G905" s="5"/>
      <c r="H905" s="4"/>
      <c r="I905" s="6"/>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c r="BX905" s="4"/>
      <c r="BY905" s="4"/>
      <c r="BZ905" s="4"/>
      <c r="CA905" s="4"/>
      <c r="CB905" s="4"/>
      <c r="CC905" s="4"/>
      <c r="CD905" s="4"/>
    </row>
    <row r="906" spans="1:82" ht="16.5" customHeight="1" x14ac:dyDescent="0.3">
      <c r="A906" s="5"/>
      <c r="B906" s="5"/>
      <c r="C906" s="5"/>
      <c r="D906" s="5"/>
      <c r="E906" s="5"/>
      <c r="F906" s="5"/>
      <c r="G906" s="5"/>
      <c r="H906" s="4"/>
      <c r="I906" s="6"/>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c r="BZ906" s="4"/>
      <c r="CA906" s="4"/>
      <c r="CB906" s="4"/>
      <c r="CC906" s="4"/>
      <c r="CD906" s="4"/>
    </row>
    <row r="907" spans="1:82" ht="16.5" customHeight="1" x14ac:dyDescent="0.3">
      <c r="A907" s="5"/>
      <c r="B907" s="5"/>
      <c r="C907" s="5"/>
      <c r="D907" s="5"/>
      <c r="E907" s="5"/>
      <c r="F907" s="5"/>
      <c r="G907" s="5"/>
      <c r="H907" s="4"/>
      <c r="I907" s="6"/>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c r="BZ907" s="4"/>
      <c r="CA907" s="4"/>
      <c r="CB907" s="4"/>
      <c r="CC907" s="4"/>
      <c r="CD907" s="4"/>
    </row>
    <row r="908" spans="1:82" ht="16.5" customHeight="1" x14ac:dyDescent="0.3">
      <c r="A908" s="5"/>
      <c r="B908" s="5"/>
      <c r="C908" s="5"/>
      <c r="D908" s="5"/>
      <c r="E908" s="5"/>
      <c r="F908" s="5"/>
      <c r="G908" s="5"/>
      <c r="H908" s="4"/>
      <c r="I908" s="6"/>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c r="BZ908" s="4"/>
      <c r="CA908" s="4"/>
      <c r="CB908" s="4"/>
      <c r="CC908" s="4"/>
      <c r="CD908" s="4"/>
    </row>
    <row r="909" spans="1:82" ht="16.5" customHeight="1" x14ac:dyDescent="0.3">
      <c r="A909" s="5"/>
      <c r="B909" s="5"/>
      <c r="C909" s="5"/>
      <c r="D909" s="5"/>
      <c r="E909" s="5"/>
      <c r="F909" s="5"/>
      <c r="G909" s="5"/>
      <c r="H909" s="4"/>
      <c r="I909" s="6"/>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c r="BX909" s="4"/>
      <c r="BY909" s="4"/>
      <c r="BZ909" s="4"/>
      <c r="CA909" s="4"/>
      <c r="CB909" s="4"/>
      <c r="CC909" s="4"/>
      <c r="CD909" s="4"/>
    </row>
    <row r="910" spans="1:82" ht="16.5" customHeight="1" x14ac:dyDescent="0.3">
      <c r="A910" s="5"/>
      <c r="B910" s="5"/>
      <c r="C910" s="5"/>
      <c r="D910" s="5"/>
      <c r="E910" s="5"/>
      <c r="F910" s="5"/>
      <c r="G910" s="5"/>
      <c r="H910" s="4"/>
      <c r="I910" s="6"/>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c r="BZ910" s="4"/>
      <c r="CA910" s="4"/>
      <c r="CB910" s="4"/>
      <c r="CC910" s="4"/>
      <c r="CD910" s="4"/>
    </row>
    <row r="911" spans="1:82" ht="16.5" customHeight="1" x14ac:dyDescent="0.3">
      <c r="A911" s="5"/>
      <c r="B911" s="5"/>
      <c r="C911" s="5"/>
      <c r="D911" s="5"/>
      <c r="E911" s="5"/>
      <c r="F911" s="5"/>
      <c r="G911" s="5"/>
      <c r="H911" s="4"/>
      <c r="I911" s="6"/>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c r="BX911" s="4"/>
      <c r="BY911" s="4"/>
      <c r="BZ911" s="4"/>
      <c r="CA911" s="4"/>
      <c r="CB911" s="4"/>
      <c r="CC911" s="4"/>
      <c r="CD911" s="4"/>
    </row>
    <row r="912" spans="1:82" ht="16.5" customHeight="1" x14ac:dyDescent="0.3">
      <c r="A912" s="5"/>
      <c r="B912" s="5"/>
      <c r="C912" s="5"/>
      <c r="D912" s="5"/>
      <c r="E912" s="5"/>
      <c r="F912" s="5"/>
      <c r="G912" s="5"/>
      <c r="H912" s="4"/>
      <c r="I912" s="6"/>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c r="BZ912" s="4"/>
      <c r="CA912" s="4"/>
      <c r="CB912" s="4"/>
      <c r="CC912" s="4"/>
      <c r="CD912" s="4"/>
    </row>
    <row r="913" spans="1:82" ht="16.5" customHeight="1" x14ac:dyDescent="0.3">
      <c r="A913" s="5"/>
      <c r="B913" s="5"/>
      <c r="C913" s="5"/>
      <c r="D913" s="5"/>
      <c r="E913" s="5"/>
      <c r="F913" s="5"/>
      <c r="G913" s="5"/>
      <c r="H913" s="4"/>
      <c r="I913" s="6"/>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c r="BX913" s="4"/>
      <c r="BY913" s="4"/>
      <c r="BZ913" s="4"/>
      <c r="CA913" s="4"/>
      <c r="CB913" s="4"/>
      <c r="CC913" s="4"/>
      <c r="CD913" s="4"/>
    </row>
    <row r="914" spans="1:82" ht="16.5" customHeight="1" x14ac:dyDescent="0.3">
      <c r="A914" s="5"/>
      <c r="B914" s="5"/>
      <c r="C914" s="5"/>
      <c r="D914" s="5"/>
      <c r="E914" s="5"/>
      <c r="F914" s="5"/>
      <c r="G914" s="5"/>
      <c r="H914" s="4"/>
      <c r="I914" s="6"/>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c r="BZ914" s="4"/>
      <c r="CA914" s="4"/>
      <c r="CB914" s="4"/>
      <c r="CC914" s="4"/>
      <c r="CD914" s="4"/>
    </row>
    <row r="915" spans="1:82" ht="16.5" customHeight="1" x14ac:dyDescent="0.3">
      <c r="A915" s="5"/>
      <c r="B915" s="5"/>
      <c r="C915" s="5"/>
      <c r="D915" s="5"/>
      <c r="E915" s="5"/>
      <c r="F915" s="5"/>
      <c r="G915" s="5"/>
      <c r="H915" s="4"/>
      <c r="I915" s="6"/>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c r="BX915" s="4"/>
      <c r="BY915" s="4"/>
      <c r="BZ915" s="4"/>
      <c r="CA915" s="4"/>
      <c r="CB915" s="4"/>
      <c r="CC915" s="4"/>
      <c r="CD915" s="4"/>
    </row>
    <row r="916" spans="1:82" ht="16.5" customHeight="1" x14ac:dyDescent="0.3">
      <c r="A916" s="5"/>
      <c r="B916" s="5"/>
      <c r="C916" s="5"/>
      <c r="D916" s="5"/>
      <c r="E916" s="5"/>
      <c r="F916" s="5"/>
      <c r="G916" s="5"/>
      <c r="H916" s="4"/>
      <c r="I916" s="6"/>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c r="BZ916" s="4"/>
      <c r="CA916" s="4"/>
      <c r="CB916" s="4"/>
      <c r="CC916" s="4"/>
      <c r="CD916" s="4"/>
    </row>
    <row r="917" spans="1:82" ht="16.5" customHeight="1" x14ac:dyDescent="0.3">
      <c r="A917" s="5"/>
      <c r="B917" s="5"/>
      <c r="C917" s="5"/>
      <c r="D917" s="5"/>
      <c r="E917" s="5"/>
      <c r="F917" s="5"/>
      <c r="G917" s="5"/>
      <c r="H917" s="4"/>
      <c r="I917" s="6"/>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c r="BX917" s="4"/>
      <c r="BY917" s="4"/>
      <c r="BZ917" s="4"/>
      <c r="CA917" s="4"/>
      <c r="CB917" s="4"/>
      <c r="CC917" s="4"/>
      <c r="CD917" s="4"/>
    </row>
    <row r="918" spans="1:82" ht="16.5" customHeight="1" x14ac:dyDescent="0.3">
      <c r="A918" s="5"/>
      <c r="B918" s="5"/>
      <c r="C918" s="5"/>
      <c r="D918" s="5"/>
      <c r="E918" s="5"/>
      <c r="F918" s="5"/>
      <c r="G918" s="5"/>
      <c r="H918" s="4"/>
      <c r="I918" s="6"/>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c r="BZ918" s="4"/>
      <c r="CA918" s="4"/>
      <c r="CB918" s="4"/>
      <c r="CC918" s="4"/>
      <c r="CD918" s="4"/>
    </row>
    <row r="919" spans="1:82" ht="16.5" customHeight="1" x14ac:dyDescent="0.3">
      <c r="A919" s="5"/>
      <c r="B919" s="5"/>
      <c r="C919" s="5"/>
      <c r="D919" s="5"/>
      <c r="E919" s="5"/>
      <c r="F919" s="5"/>
      <c r="G919" s="5"/>
      <c r="H919" s="4"/>
      <c r="I919" s="6"/>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c r="BX919" s="4"/>
      <c r="BY919" s="4"/>
      <c r="BZ919" s="4"/>
      <c r="CA919" s="4"/>
      <c r="CB919" s="4"/>
      <c r="CC919" s="4"/>
      <c r="CD919" s="4"/>
    </row>
    <row r="920" spans="1:82" ht="16.5" customHeight="1" x14ac:dyDescent="0.3">
      <c r="A920" s="5"/>
      <c r="B920" s="5"/>
      <c r="C920" s="5"/>
      <c r="D920" s="5"/>
      <c r="E920" s="5"/>
      <c r="F920" s="5"/>
      <c r="G920" s="5"/>
      <c r="H920" s="4"/>
      <c r="I920" s="6"/>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c r="BZ920" s="4"/>
      <c r="CA920" s="4"/>
      <c r="CB920" s="4"/>
      <c r="CC920" s="4"/>
      <c r="CD920" s="4"/>
    </row>
    <row r="921" spans="1:82" ht="16.5" customHeight="1" x14ac:dyDescent="0.3">
      <c r="A921" s="5"/>
      <c r="B921" s="5"/>
      <c r="C921" s="5"/>
      <c r="D921" s="5"/>
      <c r="E921" s="5"/>
      <c r="F921" s="5"/>
      <c r="G921" s="5"/>
      <c r="H921" s="4"/>
      <c r="I921" s="6"/>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c r="BX921" s="4"/>
      <c r="BY921" s="4"/>
      <c r="BZ921" s="4"/>
      <c r="CA921" s="4"/>
      <c r="CB921" s="4"/>
      <c r="CC921" s="4"/>
      <c r="CD921" s="4"/>
    </row>
    <row r="922" spans="1:82" ht="16.5" customHeight="1" x14ac:dyDescent="0.3">
      <c r="A922" s="5"/>
      <c r="B922" s="5"/>
      <c r="C922" s="5"/>
      <c r="D922" s="5"/>
      <c r="E922" s="5"/>
      <c r="F922" s="5"/>
      <c r="G922" s="5"/>
      <c r="H922" s="4"/>
      <c r="I922" s="6"/>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c r="BZ922" s="4"/>
      <c r="CA922" s="4"/>
      <c r="CB922" s="4"/>
      <c r="CC922" s="4"/>
      <c r="CD922" s="4"/>
    </row>
    <row r="923" spans="1:82" ht="16.5" customHeight="1" x14ac:dyDescent="0.3">
      <c r="A923" s="5"/>
      <c r="B923" s="5"/>
      <c r="C923" s="5"/>
      <c r="D923" s="5"/>
      <c r="E923" s="5"/>
      <c r="F923" s="5"/>
      <c r="G923" s="5"/>
      <c r="H923" s="4"/>
      <c r="I923" s="6"/>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c r="BX923" s="4"/>
      <c r="BY923" s="4"/>
      <c r="BZ923" s="4"/>
      <c r="CA923" s="4"/>
      <c r="CB923" s="4"/>
      <c r="CC923" s="4"/>
      <c r="CD923" s="4"/>
    </row>
    <row r="924" spans="1:82" ht="16.5" customHeight="1" x14ac:dyDescent="0.3">
      <c r="A924" s="5"/>
      <c r="B924" s="5"/>
      <c r="C924" s="5"/>
      <c r="D924" s="5"/>
      <c r="E924" s="5"/>
      <c r="F924" s="5"/>
      <c r="G924" s="5"/>
      <c r="H924" s="4"/>
      <c r="I924" s="6"/>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c r="BZ924" s="4"/>
      <c r="CA924" s="4"/>
      <c r="CB924" s="4"/>
      <c r="CC924" s="4"/>
      <c r="CD924" s="4"/>
    </row>
    <row r="925" spans="1:82" ht="16.5" customHeight="1" x14ac:dyDescent="0.3">
      <c r="A925" s="5"/>
      <c r="B925" s="5"/>
      <c r="C925" s="5"/>
      <c r="D925" s="5"/>
      <c r="E925" s="5"/>
      <c r="F925" s="5"/>
      <c r="G925" s="5"/>
      <c r="H925" s="4"/>
      <c r="I925" s="6"/>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c r="BX925" s="4"/>
      <c r="BY925" s="4"/>
      <c r="BZ925" s="4"/>
      <c r="CA925" s="4"/>
      <c r="CB925" s="4"/>
      <c r="CC925" s="4"/>
      <c r="CD925" s="4"/>
    </row>
    <row r="926" spans="1:82" ht="16.5" customHeight="1" x14ac:dyDescent="0.3">
      <c r="A926" s="5"/>
      <c r="B926" s="5"/>
      <c r="C926" s="5"/>
      <c r="D926" s="5"/>
      <c r="E926" s="5"/>
      <c r="F926" s="5"/>
      <c r="G926" s="5"/>
      <c r="H926" s="4"/>
      <c r="I926" s="6"/>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c r="BZ926" s="4"/>
      <c r="CA926" s="4"/>
      <c r="CB926" s="4"/>
      <c r="CC926" s="4"/>
      <c r="CD926" s="4"/>
    </row>
    <row r="927" spans="1:82" ht="16.5" customHeight="1" x14ac:dyDescent="0.3">
      <c r="A927" s="5"/>
      <c r="B927" s="5"/>
      <c r="C927" s="5"/>
      <c r="D927" s="5"/>
      <c r="E927" s="5"/>
      <c r="F927" s="5"/>
      <c r="G927" s="5"/>
      <c r="H927" s="4"/>
      <c r="I927" s="6"/>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c r="BX927" s="4"/>
      <c r="BY927" s="4"/>
      <c r="BZ927" s="4"/>
      <c r="CA927" s="4"/>
      <c r="CB927" s="4"/>
      <c r="CC927" s="4"/>
      <c r="CD927" s="4"/>
    </row>
    <row r="928" spans="1:82" ht="16.5" customHeight="1" x14ac:dyDescent="0.3">
      <c r="A928" s="5"/>
      <c r="B928" s="5"/>
      <c r="C928" s="5"/>
      <c r="D928" s="5"/>
      <c r="E928" s="5"/>
      <c r="F928" s="5"/>
      <c r="G928" s="5"/>
      <c r="H928" s="4"/>
      <c r="I928" s="6"/>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4"/>
      <c r="CC928" s="4"/>
      <c r="CD928" s="4"/>
    </row>
    <row r="929" spans="1:82" ht="16.5" customHeight="1" x14ac:dyDescent="0.3">
      <c r="A929" s="5"/>
      <c r="B929" s="5"/>
      <c r="C929" s="5"/>
      <c r="D929" s="5"/>
      <c r="E929" s="5"/>
      <c r="F929" s="5"/>
      <c r="G929" s="5"/>
      <c r="H929" s="4"/>
      <c r="I929" s="6"/>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c r="BX929" s="4"/>
      <c r="BY929" s="4"/>
      <c r="BZ929" s="4"/>
      <c r="CA929" s="4"/>
      <c r="CB929" s="4"/>
      <c r="CC929" s="4"/>
      <c r="CD929" s="4"/>
    </row>
    <row r="930" spans="1:82" ht="16.5" customHeight="1" x14ac:dyDescent="0.3">
      <c r="A930" s="5"/>
      <c r="B930" s="5"/>
      <c r="C930" s="5"/>
      <c r="D930" s="5"/>
      <c r="E930" s="5"/>
      <c r="F930" s="5"/>
      <c r="G930" s="5"/>
      <c r="H930" s="4"/>
      <c r="I930" s="6"/>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c r="BZ930" s="4"/>
      <c r="CA930" s="4"/>
      <c r="CB930" s="4"/>
      <c r="CC930" s="4"/>
      <c r="CD930" s="4"/>
    </row>
    <row r="931" spans="1:82" ht="16.5" customHeight="1" x14ac:dyDescent="0.3">
      <c r="A931" s="5"/>
      <c r="B931" s="5"/>
      <c r="C931" s="5"/>
      <c r="D931" s="5"/>
      <c r="E931" s="5"/>
      <c r="F931" s="5"/>
      <c r="G931" s="5"/>
      <c r="H931" s="4"/>
      <c r="I931" s="6"/>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c r="BX931" s="4"/>
      <c r="BY931" s="4"/>
      <c r="BZ931" s="4"/>
      <c r="CA931" s="4"/>
      <c r="CB931" s="4"/>
      <c r="CC931" s="4"/>
      <c r="CD931" s="4"/>
    </row>
    <row r="932" spans="1:82" ht="16.5" customHeight="1" x14ac:dyDescent="0.3">
      <c r="A932" s="5"/>
      <c r="B932" s="5"/>
      <c r="C932" s="5"/>
      <c r="D932" s="5"/>
      <c r="E932" s="5"/>
      <c r="F932" s="5"/>
      <c r="G932" s="5"/>
      <c r="H932" s="4"/>
      <c r="I932" s="6"/>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c r="BZ932" s="4"/>
      <c r="CA932" s="4"/>
      <c r="CB932" s="4"/>
      <c r="CC932" s="4"/>
      <c r="CD932" s="4"/>
    </row>
    <row r="933" spans="1:82" ht="16.5" customHeight="1" x14ac:dyDescent="0.3">
      <c r="A933" s="5"/>
      <c r="B933" s="5"/>
      <c r="C933" s="5"/>
      <c r="D933" s="5"/>
      <c r="E933" s="5"/>
      <c r="F933" s="5"/>
      <c r="G933" s="5"/>
      <c r="H933" s="4"/>
      <c r="I933" s="6"/>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c r="BX933" s="4"/>
      <c r="BY933" s="4"/>
      <c r="BZ933" s="4"/>
      <c r="CA933" s="4"/>
      <c r="CB933" s="4"/>
      <c r="CC933" s="4"/>
      <c r="CD933" s="4"/>
    </row>
    <row r="934" spans="1:82" ht="16.5" customHeight="1" x14ac:dyDescent="0.3">
      <c r="A934" s="5"/>
      <c r="B934" s="5"/>
      <c r="C934" s="5"/>
      <c r="D934" s="5"/>
      <c r="E934" s="5"/>
      <c r="F934" s="5"/>
      <c r="G934" s="5"/>
      <c r="H934" s="4"/>
      <c r="I934" s="6"/>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c r="BZ934" s="4"/>
      <c r="CA934" s="4"/>
      <c r="CB934" s="4"/>
      <c r="CC934" s="4"/>
      <c r="CD934" s="4"/>
    </row>
    <row r="935" spans="1:82" ht="16.5" customHeight="1" x14ac:dyDescent="0.3">
      <c r="A935" s="5"/>
      <c r="B935" s="5"/>
      <c r="C935" s="5"/>
      <c r="D935" s="5"/>
      <c r="E935" s="5"/>
      <c r="F935" s="5"/>
      <c r="G935" s="5"/>
      <c r="H935" s="4"/>
      <c r="I935" s="6"/>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c r="BX935" s="4"/>
      <c r="BY935" s="4"/>
      <c r="BZ935" s="4"/>
      <c r="CA935" s="4"/>
      <c r="CB935" s="4"/>
      <c r="CC935" s="4"/>
      <c r="CD935" s="4"/>
    </row>
    <row r="936" spans="1:82" ht="16.5" customHeight="1" x14ac:dyDescent="0.3">
      <c r="A936" s="5"/>
      <c r="B936" s="5"/>
      <c r="C936" s="5"/>
      <c r="D936" s="5"/>
      <c r="E936" s="5"/>
      <c r="F936" s="5"/>
      <c r="G936" s="5"/>
      <c r="H936" s="4"/>
      <c r="I936" s="6"/>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c r="BZ936" s="4"/>
      <c r="CA936" s="4"/>
      <c r="CB936" s="4"/>
      <c r="CC936" s="4"/>
      <c r="CD936" s="4"/>
    </row>
    <row r="937" spans="1:82" ht="16.5" customHeight="1" x14ac:dyDescent="0.3">
      <c r="A937" s="5"/>
      <c r="B937" s="5"/>
      <c r="C937" s="5"/>
      <c r="D937" s="5"/>
      <c r="E937" s="5"/>
      <c r="F937" s="5"/>
      <c r="G937" s="5"/>
      <c r="H937" s="4"/>
      <c r="I937" s="6"/>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c r="BX937" s="4"/>
      <c r="BY937" s="4"/>
      <c r="BZ937" s="4"/>
      <c r="CA937" s="4"/>
      <c r="CB937" s="4"/>
      <c r="CC937" s="4"/>
      <c r="CD937" s="4"/>
    </row>
    <row r="938" spans="1:82" ht="16.5" customHeight="1" x14ac:dyDescent="0.3">
      <c r="A938" s="5"/>
      <c r="B938" s="5"/>
      <c r="C938" s="5"/>
      <c r="D938" s="5"/>
      <c r="E938" s="5"/>
      <c r="F938" s="5"/>
      <c r="G938" s="5"/>
      <c r="H938" s="4"/>
      <c r="I938" s="6"/>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c r="BZ938" s="4"/>
      <c r="CA938" s="4"/>
      <c r="CB938" s="4"/>
      <c r="CC938" s="4"/>
      <c r="CD938" s="4"/>
    </row>
    <row r="939" spans="1:82" ht="16.5" customHeight="1" x14ac:dyDescent="0.3">
      <c r="A939" s="5"/>
      <c r="B939" s="5"/>
      <c r="C939" s="5"/>
      <c r="D939" s="5"/>
      <c r="E939" s="5"/>
      <c r="F939" s="5"/>
      <c r="G939" s="5"/>
      <c r="H939" s="4"/>
      <c r="I939" s="6"/>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c r="BX939" s="4"/>
      <c r="BY939" s="4"/>
      <c r="BZ939" s="4"/>
      <c r="CA939" s="4"/>
      <c r="CB939" s="4"/>
      <c r="CC939" s="4"/>
      <c r="CD939" s="4"/>
    </row>
    <row r="940" spans="1:82" ht="16.5" customHeight="1" x14ac:dyDescent="0.3">
      <c r="A940" s="5"/>
      <c r="B940" s="5"/>
      <c r="C940" s="5"/>
      <c r="D940" s="5"/>
      <c r="E940" s="5"/>
      <c r="F940" s="5"/>
      <c r="G940" s="5"/>
      <c r="H940" s="4"/>
      <c r="I940" s="6"/>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c r="BZ940" s="4"/>
      <c r="CA940" s="4"/>
      <c r="CB940" s="4"/>
      <c r="CC940" s="4"/>
      <c r="CD940" s="4"/>
    </row>
    <row r="941" spans="1:82" ht="16.5" customHeight="1" x14ac:dyDescent="0.3">
      <c r="A941" s="5"/>
      <c r="B941" s="5"/>
      <c r="C941" s="5"/>
      <c r="D941" s="5"/>
      <c r="E941" s="5"/>
      <c r="F941" s="5"/>
      <c r="G941" s="5"/>
      <c r="H941" s="4"/>
      <c r="I941" s="6"/>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c r="BX941" s="4"/>
      <c r="BY941" s="4"/>
      <c r="BZ941" s="4"/>
      <c r="CA941" s="4"/>
      <c r="CB941" s="4"/>
      <c r="CC941" s="4"/>
      <c r="CD941" s="4"/>
    </row>
    <row r="942" spans="1:82" ht="16.5" customHeight="1" x14ac:dyDescent="0.3">
      <c r="A942" s="5"/>
      <c r="B942" s="5"/>
      <c r="C942" s="5"/>
      <c r="D942" s="5"/>
      <c r="E942" s="5"/>
      <c r="F942" s="5"/>
      <c r="G942" s="5"/>
      <c r="H942" s="4"/>
      <c r="I942" s="6"/>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c r="BZ942" s="4"/>
      <c r="CA942" s="4"/>
      <c r="CB942" s="4"/>
      <c r="CC942" s="4"/>
      <c r="CD942" s="4"/>
    </row>
    <row r="943" spans="1:82" ht="16.5" customHeight="1" x14ac:dyDescent="0.3">
      <c r="A943" s="5"/>
      <c r="B943" s="5"/>
      <c r="C943" s="5"/>
      <c r="D943" s="5"/>
      <c r="E943" s="5"/>
      <c r="F943" s="5"/>
      <c r="G943" s="5"/>
      <c r="H943" s="4"/>
      <c r="I943" s="6"/>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c r="BX943" s="4"/>
      <c r="BY943" s="4"/>
      <c r="BZ943" s="4"/>
      <c r="CA943" s="4"/>
      <c r="CB943" s="4"/>
      <c r="CC943" s="4"/>
      <c r="CD943" s="4"/>
    </row>
    <row r="944" spans="1:82" ht="16.5" customHeight="1" x14ac:dyDescent="0.3">
      <c r="A944" s="5"/>
      <c r="B944" s="5"/>
      <c r="C944" s="5"/>
      <c r="D944" s="5"/>
      <c r="E944" s="5"/>
      <c r="F944" s="5"/>
      <c r="G944" s="5"/>
      <c r="H944" s="4"/>
      <c r="I944" s="6"/>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c r="BZ944" s="4"/>
      <c r="CA944" s="4"/>
      <c r="CB944" s="4"/>
      <c r="CC944" s="4"/>
      <c r="CD944" s="4"/>
    </row>
    <row r="945" spans="1:82" ht="16.5" customHeight="1" x14ac:dyDescent="0.3">
      <c r="A945" s="5"/>
      <c r="B945" s="5"/>
      <c r="C945" s="5"/>
      <c r="D945" s="5"/>
      <c r="E945" s="5"/>
      <c r="F945" s="5"/>
      <c r="G945" s="5"/>
      <c r="H945" s="4"/>
      <c r="I945" s="6"/>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c r="BX945" s="4"/>
      <c r="BY945" s="4"/>
      <c r="BZ945" s="4"/>
      <c r="CA945" s="4"/>
      <c r="CB945" s="4"/>
      <c r="CC945" s="4"/>
      <c r="CD945" s="4"/>
    </row>
    <row r="946" spans="1:82" ht="16.5" customHeight="1" x14ac:dyDescent="0.3">
      <c r="A946" s="5"/>
      <c r="B946" s="5"/>
      <c r="C946" s="5"/>
      <c r="D946" s="5"/>
      <c r="E946" s="5"/>
      <c r="F946" s="5"/>
      <c r="G946" s="5"/>
      <c r="H946" s="4"/>
      <c r="I946" s="6"/>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c r="BZ946" s="4"/>
      <c r="CA946" s="4"/>
      <c r="CB946" s="4"/>
      <c r="CC946" s="4"/>
      <c r="CD946" s="4"/>
    </row>
    <row r="947" spans="1:82" ht="16.5" customHeight="1" x14ac:dyDescent="0.3">
      <c r="A947" s="5"/>
      <c r="B947" s="5"/>
      <c r="C947" s="5"/>
      <c r="D947" s="5"/>
      <c r="E947" s="5"/>
      <c r="F947" s="5"/>
      <c r="G947" s="5"/>
      <c r="H947" s="4"/>
      <c r="I947" s="6"/>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c r="CD947" s="4"/>
    </row>
    <row r="948" spans="1:82" ht="16.5" customHeight="1" x14ac:dyDescent="0.3">
      <c r="A948" s="5"/>
      <c r="B948" s="5"/>
      <c r="C948" s="5"/>
      <c r="D948" s="5"/>
      <c r="E948" s="5"/>
      <c r="F948" s="5"/>
      <c r="G948" s="5"/>
      <c r="H948" s="4"/>
      <c r="I948" s="6"/>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4"/>
      <c r="CC948" s="4"/>
      <c r="CD948" s="4"/>
    </row>
    <row r="949" spans="1:82" ht="16.5" customHeight="1" x14ac:dyDescent="0.3">
      <c r="A949" s="5"/>
      <c r="B949" s="5"/>
      <c r="C949" s="5"/>
      <c r="D949" s="5"/>
      <c r="E949" s="5"/>
      <c r="F949" s="5"/>
      <c r="G949" s="5"/>
      <c r="H949" s="4"/>
      <c r="I949" s="6"/>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c r="BX949" s="4"/>
      <c r="BY949" s="4"/>
      <c r="BZ949" s="4"/>
      <c r="CA949" s="4"/>
      <c r="CB949" s="4"/>
      <c r="CC949" s="4"/>
      <c r="CD949" s="4"/>
    </row>
    <row r="950" spans="1:82" ht="16.5" customHeight="1" x14ac:dyDescent="0.3">
      <c r="A950" s="5"/>
      <c r="B950" s="5"/>
      <c r="C950" s="5"/>
      <c r="D950" s="5"/>
      <c r="E950" s="5"/>
      <c r="F950" s="5"/>
      <c r="G950" s="5"/>
      <c r="H950" s="4"/>
      <c r="I950" s="6"/>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c r="BZ950" s="4"/>
      <c r="CA950" s="4"/>
      <c r="CB950" s="4"/>
      <c r="CC950" s="4"/>
      <c r="CD950" s="4"/>
    </row>
    <row r="951" spans="1:82" ht="16.5" customHeight="1" x14ac:dyDescent="0.3">
      <c r="A951" s="5"/>
      <c r="B951" s="5"/>
      <c r="C951" s="5"/>
      <c r="D951" s="5"/>
      <c r="E951" s="5"/>
      <c r="F951" s="5"/>
      <c r="G951" s="5"/>
      <c r="H951" s="4"/>
      <c r="I951" s="6"/>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c r="BX951" s="4"/>
      <c r="BY951" s="4"/>
      <c r="BZ951" s="4"/>
      <c r="CA951" s="4"/>
      <c r="CB951" s="4"/>
      <c r="CC951" s="4"/>
      <c r="CD951" s="4"/>
    </row>
    <row r="952" spans="1:82" ht="16.5" customHeight="1" x14ac:dyDescent="0.3">
      <c r="A952" s="5"/>
      <c r="B952" s="5"/>
      <c r="C952" s="5"/>
      <c r="D952" s="5"/>
      <c r="E952" s="5"/>
      <c r="F952" s="5"/>
      <c r="G952" s="5"/>
      <c r="H952" s="4"/>
      <c r="I952" s="6"/>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c r="BZ952" s="4"/>
      <c r="CA952" s="4"/>
      <c r="CB952" s="4"/>
      <c r="CC952" s="4"/>
      <c r="CD952" s="4"/>
    </row>
    <row r="953" spans="1:82" ht="16.5" customHeight="1" x14ac:dyDescent="0.3">
      <c r="A953" s="5"/>
      <c r="B953" s="5"/>
      <c r="C953" s="5"/>
      <c r="D953" s="5"/>
      <c r="E953" s="5"/>
      <c r="F953" s="5"/>
      <c r="G953" s="5"/>
      <c r="H953" s="4"/>
      <c r="I953" s="6"/>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c r="BX953" s="4"/>
      <c r="BY953" s="4"/>
      <c r="BZ953" s="4"/>
      <c r="CA953" s="4"/>
      <c r="CB953" s="4"/>
      <c r="CC953" s="4"/>
      <c r="CD953" s="4"/>
    </row>
    <row r="954" spans="1:82" ht="16.5" customHeight="1" x14ac:dyDescent="0.3">
      <c r="A954" s="5"/>
      <c r="B954" s="5"/>
      <c r="C954" s="5"/>
      <c r="D954" s="5"/>
      <c r="E954" s="5"/>
      <c r="F954" s="5"/>
      <c r="G954" s="5"/>
      <c r="H954" s="4"/>
      <c r="I954" s="6"/>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4"/>
      <c r="CC954" s="4"/>
      <c r="CD954" s="4"/>
    </row>
    <row r="955" spans="1:82" ht="16.5" customHeight="1" x14ac:dyDescent="0.3">
      <c r="A955" s="5"/>
      <c r="B955" s="5"/>
      <c r="C955" s="5"/>
      <c r="D955" s="5"/>
      <c r="E955" s="5"/>
      <c r="F955" s="5"/>
      <c r="G955" s="5"/>
      <c r="H955" s="4"/>
      <c r="I955" s="6"/>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c r="BX955" s="4"/>
      <c r="BY955" s="4"/>
      <c r="BZ955" s="4"/>
      <c r="CA955" s="4"/>
      <c r="CB955" s="4"/>
      <c r="CC955" s="4"/>
      <c r="CD955" s="4"/>
    </row>
    <row r="956" spans="1:82" ht="16.5" customHeight="1" x14ac:dyDescent="0.3">
      <c r="A956" s="5"/>
      <c r="B956" s="5"/>
      <c r="C956" s="5"/>
      <c r="D956" s="5"/>
      <c r="E956" s="5"/>
      <c r="F956" s="5"/>
      <c r="G956" s="5"/>
      <c r="H956" s="4"/>
      <c r="I956" s="6"/>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4"/>
      <c r="CC956" s="4"/>
      <c r="CD956" s="4"/>
    </row>
    <row r="957" spans="1:82" ht="16.5" customHeight="1" x14ac:dyDescent="0.3">
      <c r="A957" s="5"/>
      <c r="B957" s="5"/>
      <c r="C957" s="5"/>
      <c r="D957" s="5"/>
      <c r="E957" s="5"/>
      <c r="F957" s="5"/>
      <c r="G957" s="5"/>
      <c r="H957" s="4"/>
      <c r="I957" s="6"/>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c r="BX957" s="4"/>
      <c r="BY957" s="4"/>
      <c r="BZ957" s="4"/>
      <c r="CA957" s="4"/>
      <c r="CB957" s="4"/>
      <c r="CC957" s="4"/>
      <c r="CD957" s="4"/>
    </row>
    <row r="958" spans="1:82" ht="16.5" customHeight="1" x14ac:dyDescent="0.3">
      <c r="A958" s="5"/>
      <c r="B958" s="5"/>
      <c r="C958" s="5"/>
      <c r="D958" s="5"/>
      <c r="E958" s="5"/>
      <c r="F958" s="5"/>
      <c r="G958" s="5"/>
      <c r="H958" s="4"/>
      <c r="I958" s="6"/>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c r="BZ958" s="4"/>
      <c r="CA958" s="4"/>
      <c r="CB958" s="4"/>
      <c r="CC958" s="4"/>
      <c r="CD958" s="4"/>
    </row>
    <row r="959" spans="1:82" ht="16.5" customHeight="1" x14ac:dyDescent="0.3">
      <c r="A959" s="5"/>
      <c r="B959" s="5"/>
      <c r="C959" s="5"/>
      <c r="D959" s="5"/>
      <c r="E959" s="5"/>
      <c r="F959" s="5"/>
      <c r="G959" s="5"/>
      <c r="H959" s="4"/>
      <c r="I959" s="6"/>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c r="BX959" s="4"/>
      <c r="BY959" s="4"/>
      <c r="BZ959" s="4"/>
      <c r="CA959" s="4"/>
      <c r="CB959" s="4"/>
      <c r="CC959" s="4"/>
      <c r="CD959" s="4"/>
    </row>
    <row r="960" spans="1:82" ht="16.5" customHeight="1" x14ac:dyDescent="0.3">
      <c r="A960" s="5"/>
      <c r="B960" s="5"/>
      <c r="C960" s="5"/>
      <c r="D960" s="5"/>
      <c r="E960" s="5"/>
      <c r="F960" s="5"/>
      <c r="G960" s="5"/>
      <c r="H960" s="4"/>
      <c r="I960" s="6"/>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c r="BZ960" s="4"/>
      <c r="CA960" s="4"/>
      <c r="CB960" s="4"/>
      <c r="CC960" s="4"/>
      <c r="CD960" s="4"/>
    </row>
    <row r="961" spans="1:82" ht="16.5" customHeight="1" x14ac:dyDescent="0.3">
      <c r="A961" s="5"/>
      <c r="B961" s="5"/>
      <c r="C961" s="5"/>
      <c r="D961" s="5"/>
      <c r="E961" s="5"/>
      <c r="F961" s="5"/>
      <c r="G961" s="5"/>
      <c r="H961" s="4"/>
      <c r="I961" s="6"/>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c r="CD961" s="4"/>
    </row>
    <row r="962" spans="1:82" ht="16.5" customHeight="1" x14ac:dyDescent="0.3">
      <c r="A962" s="5"/>
      <c r="B962" s="5"/>
      <c r="C962" s="5"/>
      <c r="D962" s="5"/>
      <c r="E962" s="5"/>
      <c r="F962" s="5"/>
      <c r="G962" s="5"/>
      <c r="H962" s="4"/>
      <c r="I962" s="6"/>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c r="BZ962" s="4"/>
      <c r="CA962" s="4"/>
      <c r="CB962" s="4"/>
      <c r="CC962" s="4"/>
      <c r="CD962" s="4"/>
    </row>
    <row r="963" spans="1:82" ht="16.5" customHeight="1" x14ac:dyDescent="0.3">
      <c r="A963" s="5"/>
      <c r="B963" s="5"/>
      <c r="C963" s="5"/>
      <c r="D963" s="5"/>
      <c r="E963" s="5"/>
      <c r="F963" s="5"/>
      <c r="G963" s="5"/>
      <c r="H963" s="4"/>
      <c r="I963" s="6"/>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c r="BZ963" s="4"/>
      <c r="CA963" s="4"/>
      <c r="CB963" s="4"/>
      <c r="CC963" s="4"/>
      <c r="CD963" s="4"/>
    </row>
    <row r="964" spans="1:82" ht="16.5" customHeight="1" x14ac:dyDescent="0.3">
      <c r="A964" s="5"/>
      <c r="B964" s="5"/>
      <c r="C964" s="5"/>
      <c r="D964" s="5"/>
      <c r="E964" s="5"/>
      <c r="F964" s="5"/>
      <c r="G964" s="5"/>
      <c r="H964" s="4"/>
      <c r="I964" s="6"/>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4"/>
      <c r="CC964" s="4"/>
      <c r="CD964" s="4"/>
    </row>
    <row r="965" spans="1:82" ht="16.5" customHeight="1" x14ac:dyDescent="0.3">
      <c r="A965" s="5"/>
      <c r="B965" s="5"/>
      <c r="C965" s="5"/>
      <c r="D965" s="5"/>
      <c r="E965" s="5"/>
      <c r="F965" s="5"/>
      <c r="G965" s="5"/>
      <c r="H965" s="4"/>
      <c r="I965" s="6"/>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c r="BZ965" s="4"/>
      <c r="CA965" s="4"/>
      <c r="CB965" s="4"/>
      <c r="CC965" s="4"/>
      <c r="CD965" s="4"/>
    </row>
    <row r="966" spans="1:82" ht="16.5" customHeight="1" x14ac:dyDescent="0.3">
      <c r="A966" s="5"/>
      <c r="B966" s="5"/>
      <c r="C966" s="5"/>
      <c r="D966" s="5"/>
      <c r="E966" s="5"/>
      <c r="F966" s="5"/>
      <c r="G966" s="5"/>
      <c r="H966" s="4"/>
      <c r="I966" s="6"/>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c r="BX966" s="4"/>
      <c r="BY966" s="4"/>
      <c r="BZ966" s="4"/>
      <c r="CA966" s="4"/>
      <c r="CB966" s="4"/>
      <c r="CC966" s="4"/>
      <c r="CD966" s="4"/>
    </row>
    <row r="967" spans="1:82" ht="16.5" customHeight="1" x14ac:dyDescent="0.3">
      <c r="A967" s="5"/>
      <c r="B967" s="5"/>
      <c r="C967" s="5"/>
      <c r="D967" s="5"/>
      <c r="E967" s="5"/>
      <c r="F967" s="5"/>
      <c r="G967" s="5"/>
      <c r="H967" s="4"/>
      <c r="I967" s="6"/>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4"/>
      <c r="BP967" s="4"/>
      <c r="BQ967" s="4"/>
      <c r="BR967" s="4"/>
      <c r="BS967" s="4"/>
      <c r="BT967" s="4"/>
      <c r="BU967" s="4"/>
      <c r="BV967" s="4"/>
      <c r="BW967" s="4"/>
      <c r="BX967" s="4"/>
      <c r="BY967" s="4"/>
      <c r="BZ967" s="4"/>
      <c r="CA967" s="4"/>
      <c r="CB967" s="4"/>
      <c r="CC967" s="4"/>
      <c r="CD967" s="4"/>
    </row>
    <row r="968" spans="1:82" ht="16.5" customHeight="1" x14ac:dyDescent="0.3">
      <c r="A968" s="5"/>
      <c r="B968" s="5"/>
      <c r="C968" s="5"/>
      <c r="D968" s="5"/>
      <c r="E968" s="5"/>
      <c r="F968" s="5"/>
      <c r="G968" s="5"/>
      <c r="H968" s="4"/>
      <c r="I968" s="6"/>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c r="BZ968" s="4"/>
      <c r="CA968" s="4"/>
      <c r="CB968" s="4"/>
      <c r="CC968" s="4"/>
      <c r="CD968" s="4"/>
    </row>
    <row r="969" spans="1:82" ht="16.5" customHeight="1" x14ac:dyDescent="0.3">
      <c r="A969" s="5"/>
      <c r="B969" s="5"/>
      <c r="C969" s="5"/>
      <c r="D969" s="5"/>
      <c r="E969" s="5"/>
      <c r="F969" s="5"/>
      <c r="G969" s="5"/>
      <c r="H969" s="4"/>
      <c r="I969" s="6"/>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c r="BX969" s="4"/>
      <c r="BY969" s="4"/>
      <c r="BZ969" s="4"/>
      <c r="CA969" s="4"/>
      <c r="CB969" s="4"/>
      <c r="CC969" s="4"/>
      <c r="CD969" s="4"/>
    </row>
    <row r="970" spans="1:82" ht="16.5" customHeight="1" x14ac:dyDescent="0.3">
      <c r="A970" s="5"/>
      <c r="B970" s="5"/>
      <c r="C970" s="5"/>
      <c r="D970" s="5"/>
      <c r="E970" s="5"/>
      <c r="F970" s="5"/>
      <c r="G970" s="5"/>
      <c r="H970" s="4"/>
      <c r="I970" s="6"/>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c r="BZ970" s="4"/>
      <c r="CA970" s="4"/>
      <c r="CB970" s="4"/>
      <c r="CC970" s="4"/>
      <c r="CD970" s="4"/>
    </row>
    <row r="971" spans="1:82" ht="16.5" customHeight="1" x14ac:dyDescent="0.3">
      <c r="A971" s="5"/>
      <c r="B971" s="5"/>
      <c r="C971" s="5"/>
      <c r="D971" s="5"/>
      <c r="E971" s="5"/>
      <c r="F971" s="5"/>
      <c r="G971" s="5"/>
      <c r="H971" s="4"/>
      <c r="I971" s="6"/>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4"/>
      <c r="BP971" s="4"/>
      <c r="BQ971" s="4"/>
      <c r="BR971" s="4"/>
      <c r="BS971" s="4"/>
      <c r="BT971" s="4"/>
      <c r="BU971" s="4"/>
      <c r="BV971" s="4"/>
      <c r="BW971" s="4"/>
      <c r="BX971" s="4"/>
      <c r="BY971" s="4"/>
      <c r="BZ971" s="4"/>
      <c r="CA971" s="4"/>
      <c r="CB971" s="4"/>
      <c r="CC971" s="4"/>
      <c r="CD971" s="4"/>
    </row>
    <row r="972" spans="1:82" ht="16.5" customHeight="1" x14ac:dyDescent="0.3">
      <c r="A972" s="5"/>
      <c r="B972" s="5"/>
      <c r="C972" s="5"/>
      <c r="D972" s="5"/>
      <c r="E972" s="5"/>
      <c r="F972" s="5"/>
      <c r="G972" s="5"/>
      <c r="H972" s="4"/>
      <c r="I972" s="6"/>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4"/>
      <c r="BP972" s="4"/>
      <c r="BQ972" s="4"/>
      <c r="BR972" s="4"/>
      <c r="BS972" s="4"/>
      <c r="BT972" s="4"/>
      <c r="BU972" s="4"/>
      <c r="BV972" s="4"/>
      <c r="BW972" s="4"/>
      <c r="BX972" s="4"/>
      <c r="BY972" s="4"/>
      <c r="BZ972" s="4"/>
      <c r="CA972" s="4"/>
      <c r="CB972" s="4"/>
      <c r="CC972" s="4"/>
      <c r="CD972" s="4"/>
    </row>
    <row r="973" spans="1:82" ht="16.5" customHeight="1" x14ac:dyDescent="0.3">
      <c r="A973" s="5"/>
      <c r="B973" s="5"/>
      <c r="C973" s="5"/>
      <c r="D973" s="5"/>
      <c r="E973" s="5"/>
      <c r="F973" s="5"/>
      <c r="G973" s="5"/>
      <c r="H973" s="4"/>
      <c r="I973" s="6"/>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4"/>
      <c r="BP973" s="4"/>
      <c r="BQ973" s="4"/>
      <c r="BR973" s="4"/>
      <c r="BS973" s="4"/>
      <c r="BT973" s="4"/>
      <c r="BU973" s="4"/>
      <c r="BV973" s="4"/>
      <c r="BW973" s="4"/>
      <c r="BX973" s="4"/>
      <c r="BY973" s="4"/>
      <c r="BZ973" s="4"/>
      <c r="CA973" s="4"/>
      <c r="CB973" s="4"/>
      <c r="CC973" s="4"/>
      <c r="CD973" s="4"/>
    </row>
    <row r="974" spans="1:82" ht="16.5" customHeight="1" x14ac:dyDescent="0.3">
      <c r="A974" s="5"/>
      <c r="B974" s="5"/>
      <c r="C974" s="5"/>
      <c r="D974" s="5"/>
      <c r="E974" s="5"/>
      <c r="F974" s="5"/>
      <c r="G974" s="5"/>
      <c r="H974" s="4"/>
      <c r="I974" s="6"/>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c r="BX974" s="4"/>
      <c r="BY974" s="4"/>
      <c r="BZ974" s="4"/>
      <c r="CA974" s="4"/>
      <c r="CB974" s="4"/>
      <c r="CC974" s="4"/>
      <c r="CD974" s="4"/>
    </row>
    <row r="975" spans="1:82" ht="16.5" customHeight="1" x14ac:dyDescent="0.3">
      <c r="A975" s="5"/>
      <c r="B975" s="5"/>
      <c r="C975" s="5"/>
      <c r="D975" s="5"/>
      <c r="E975" s="5"/>
      <c r="F975" s="5"/>
      <c r="G975" s="5"/>
      <c r="H975" s="4"/>
      <c r="I975" s="6"/>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4"/>
      <c r="BP975" s="4"/>
      <c r="BQ975" s="4"/>
      <c r="BR975" s="4"/>
      <c r="BS975" s="4"/>
      <c r="BT975" s="4"/>
      <c r="BU975" s="4"/>
      <c r="BV975" s="4"/>
      <c r="BW975" s="4"/>
      <c r="BX975" s="4"/>
      <c r="BY975" s="4"/>
      <c r="BZ975" s="4"/>
      <c r="CA975" s="4"/>
      <c r="CB975" s="4"/>
      <c r="CC975" s="4"/>
      <c r="CD975" s="4"/>
    </row>
    <row r="976" spans="1:82" ht="16.5" customHeight="1" x14ac:dyDescent="0.3">
      <c r="A976" s="5"/>
      <c r="B976" s="5"/>
      <c r="C976" s="5"/>
      <c r="D976" s="5"/>
      <c r="E976" s="5"/>
      <c r="F976" s="5"/>
      <c r="G976" s="5"/>
      <c r="H976" s="4"/>
      <c r="I976" s="6"/>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c r="BU976" s="4"/>
      <c r="BV976" s="4"/>
      <c r="BW976" s="4"/>
      <c r="BX976" s="4"/>
      <c r="BY976" s="4"/>
      <c r="BZ976" s="4"/>
      <c r="CA976" s="4"/>
      <c r="CB976" s="4"/>
      <c r="CC976" s="4"/>
      <c r="CD976" s="4"/>
    </row>
    <row r="977" spans="1:82" ht="16.5" customHeight="1" x14ac:dyDescent="0.3">
      <c r="A977" s="5"/>
      <c r="B977" s="5"/>
      <c r="C977" s="5"/>
      <c r="D977" s="5"/>
      <c r="E977" s="5"/>
      <c r="F977" s="5"/>
      <c r="G977" s="5"/>
      <c r="H977" s="4"/>
      <c r="I977" s="6"/>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4"/>
      <c r="BP977" s="4"/>
      <c r="BQ977" s="4"/>
      <c r="BR977" s="4"/>
      <c r="BS977" s="4"/>
      <c r="BT977" s="4"/>
      <c r="BU977" s="4"/>
      <c r="BV977" s="4"/>
      <c r="BW977" s="4"/>
      <c r="BX977" s="4"/>
      <c r="BY977" s="4"/>
      <c r="BZ977" s="4"/>
      <c r="CA977" s="4"/>
      <c r="CB977" s="4"/>
      <c r="CC977" s="4"/>
      <c r="CD977" s="4"/>
    </row>
    <row r="978" spans="1:82" ht="16.5" customHeight="1" x14ac:dyDescent="0.3">
      <c r="A978" s="5"/>
      <c r="B978" s="5"/>
      <c r="C978" s="5"/>
      <c r="D978" s="5"/>
      <c r="E978" s="5"/>
      <c r="F978" s="5"/>
      <c r="G978" s="5"/>
      <c r="H978" s="4"/>
      <c r="I978" s="6"/>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c r="BU978" s="4"/>
      <c r="BV978" s="4"/>
      <c r="BW978" s="4"/>
      <c r="BX978" s="4"/>
      <c r="BY978" s="4"/>
      <c r="BZ978" s="4"/>
      <c r="CA978" s="4"/>
      <c r="CB978" s="4"/>
      <c r="CC978" s="4"/>
      <c r="CD978" s="4"/>
    </row>
    <row r="979" spans="1:82" ht="16.5" customHeight="1" x14ac:dyDescent="0.3">
      <c r="A979" s="5"/>
      <c r="B979" s="5"/>
      <c r="C979" s="5"/>
      <c r="D979" s="5"/>
      <c r="E979" s="5"/>
      <c r="F979" s="5"/>
      <c r="G979" s="5"/>
      <c r="H979" s="4"/>
      <c r="I979" s="6"/>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c r="BU979" s="4"/>
      <c r="BV979" s="4"/>
      <c r="BW979" s="4"/>
      <c r="BX979" s="4"/>
      <c r="BY979" s="4"/>
      <c r="BZ979" s="4"/>
      <c r="CA979" s="4"/>
      <c r="CB979" s="4"/>
      <c r="CC979" s="4"/>
      <c r="CD979" s="4"/>
    </row>
    <row r="980" spans="1:82" ht="16.5" customHeight="1" x14ac:dyDescent="0.3">
      <c r="A980" s="5"/>
      <c r="B980" s="5"/>
      <c r="C980" s="5"/>
      <c r="D980" s="5"/>
      <c r="E980" s="5"/>
      <c r="F980" s="5"/>
      <c r="G980" s="5"/>
      <c r="H980" s="4"/>
      <c r="I980" s="6"/>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c r="BX980" s="4"/>
      <c r="BY980" s="4"/>
      <c r="BZ980" s="4"/>
      <c r="CA980" s="4"/>
      <c r="CB980" s="4"/>
      <c r="CC980" s="4"/>
      <c r="CD980" s="4"/>
    </row>
    <row r="981" spans="1:82" ht="16.5" customHeight="1" x14ac:dyDescent="0.3">
      <c r="A981" s="5"/>
      <c r="B981" s="5"/>
      <c r="C981" s="5"/>
      <c r="D981" s="5"/>
      <c r="E981" s="5"/>
      <c r="F981" s="5"/>
      <c r="G981" s="5"/>
      <c r="H981" s="4"/>
      <c r="I981" s="6"/>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c r="BX981" s="4"/>
      <c r="BY981" s="4"/>
      <c r="BZ981" s="4"/>
      <c r="CA981" s="4"/>
      <c r="CB981" s="4"/>
      <c r="CC981" s="4"/>
      <c r="CD981" s="4"/>
    </row>
    <row r="982" spans="1:82" ht="16.5" customHeight="1" x14ac:dyDescent="0.3">
      <c r="A982" s="5"/>
      <c r="B982" s="5"/>
      <c r="C982" s="5"/>
      <c r="D982" s="5"/>
      <c r="E982" s="5"/>
      <c r="F982" s="5"/>
      <c r="G982" s="5"/>
      <c r="H982" s="4"/>
      <c r="I982" s="6"/>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c r="BU982" s="4"/>
      <c r="BV982" s="4"/>
      <c r="BW982" s="4"/>
      <c r="BX982" s="4"/>
      <c r="BY982" s="4"/>
      <c r="BZ982" s="4"/>
      <c r="CA982" s="4"/>
      <c r="CB982" s="4"/>
      <c r="CC982" s="4"/>
      <c r="CD982" s="4"/>
    </row>
    <row r="983" spans="1:82" ht="16.5" customHeight="1" x14ac:dyDescent="0.3">
      <c r="A983" s="5"/>
      <c r="B983" s="5"/>
      <c r="C983" s="5"/>
      <c r="D983" s="5"/>
      <c r="E983" s="5"/>
      <c r="F983" s="5"/>
      <c r="G983" s="5"/>
      <c r="H983" s="4"/>
      <c r="I983" s="6"/>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4"/>
      <c r="BP983" s="4"/>
      <c r="BQ983" s="4"/>
      <c r="BR983" s="4"/>
      <c r="BS983" s="4"/>
      <c r="BT983" s="4"/>
      <c r="BU983" s="4"/>
      <c r="BV983" s="4"/>
      <c r="BW983" s="4"/>
      <c r="BX983" s="4"/>
      <c r="BY983" s="4"/>
      <c r="BZ983" s="4"/>
      <c r="CA983" s="4"/>
      <c r="CB983" s="4"/>
      <c r="CC983" s="4"/>
      <c r="CD983" s="4"/>
    </row>
    <row r="984" spans="1:82" ht="16.5" customHeight="1" x14ac:dyDescent="0.3">
      <c r="A984" s="5"/>
      <c r="B984" s="5"/>
      <c r="C984" s="5"/>
      <c r="D984" s="5"/>
      <c r="E984" s="5"/>
      <c r="F984" s="5"/>
      <c r="G984" s="5"/>
      <c r="H984" s="4"/>
      <c r="I984" s="6"/>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c r="BU984" s="4"/>
      <c r="BV984" s="4"/>
      <c r="BW984" s="4"/>
      <c r="BX984" s="4"/>
      <c r="BY984" s="4"/>
      <c r="BZ984" s="4"/>
      <c r="CA984" s="4"/>
      <c r="CB984" s="4"/>
      <c r="CC984" s="4"/>
      <c r="CD984" s="4"/>
    </row>
    <row r="985" spans="1:82" ht="16.5" customHeight="1" x14ac:dyDescent="0.3">
      <c r="A985" s="5"/>
      <c r="B985" s="5"/>
      <c r="C985" s="5"/>
      <c r="D985" s="5"/>
      <c r="E985" s="5"/>
      <c r="F985" s="5"/>
      <c r="G985" s="5"/>
      <c r="H985" s="4"/>
      <c r="I985" s="6"/>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c r="BU985" s="4"/>
      <c r="BV985" s="4"/>
      <c r="BW985" s="4"/>
      <c r="BX985" s="4"/>
      <c r="BY985" s="4"/>
      <c r="BZ985" s="4"/>
      <c r="CA985" s="4"/>
      <c r="CB985" s="4"/>
      <c r="CC985" s="4"/>
      <c r="CD985" s="4"/>
    </row>
    <row r="986" spans="1:82" ht="16.5" customHeight="1" x14ac:dyDescent="0.3">
      <c r="A986" s="5"/>
      <c r="B986" s="5"/>
      <c r="C986" s="5"/>
      <c r="D986" s="5"/>
      <c r="E986" s="5"/>
      <c r="F986" s="5"/>
      <c r="G986" s="5"/>
      <c r="H986" s="4"/>
      <c r="I986" s="6"/>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c r="BX986" s="4"/>
      <c r="BY986" s="4"/>
      <c r="BZ986" s="4"/>
      <c r="CA986" s="4"/>
      <c r="CB986" s="4"/>
      <c r="CC986" s="4"/>
      <c r="CD986" s="4"/>
    </row>
    <row r="987" spans="1:82" ht="16.5" customHeight="1" x14ac:dyDescent="0.3">
      <c r="A987" s="5"/>
      <c r="B987" s="5"/>
      <c r="C987" s="5"/>
      <c r="D987" s="5"/>
      <c r="E987" s="5"/>
      <c r="F987" s="5"/>
      <c r="G987" s="5"/>
      <c r="H987" s="4"/>
      <c r="I987" s="6"/>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4"/>
      <c r="BP987" s="4"/>
      <c r="BQ987" s="4"/>
      <c r="BR987" s="4"/>
      <c r="BS987" s="4"/>
      <c r="BT987" s="4"/>
      <c r="BU987" s="4"/>
      <c r="BV987" s="4"/>
      <c r="BW987" s="4"/>
      <c r="BX987" s="4"/>
      <c r="BY987" s="4"/>
      <c r="BZ987" s="4"/>
      <c r="CA987" s="4"/>
      <c r="CB987" s="4"/>
      <c r="CC987" s="4"/>
      <c r="CD987" s="4"/>
    </row>
    <row r="988" spans="1:82" ht="16.5" customHeight="1" x14ac:dyDescent="0.3">
      <c r="A988" s="5"/>
      <c r="B988" s="5"/>
      <c r="C988" s="5"/>
      <c r="D988" s="5"/>
      <c r="E988" s="5"/>
      <c r="F988" s="5"/>
      <c r="G988" s="5"/>
      <c r="H988" s="4"/>
      <c r="I988" s="6"/>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4"/>
      <c r="BP988" s="4"/>
      <c r="BQ988" s="4"/>
      <c r="BR988" s="4"/>
      <c r="BS988" s="4"/>
      <c r="BT988" s="4"/>
      <c r="BU988" s="4"/>
      <c r="BV988" s="4"/>
      <c r="BW988" s="4"/>
      <c r="BX988" s="4"/>
      <c r="BY988" s="4"/>
      <c r="BZ988" s="4"/>
      <c r="CA988" s="4"/>
      <c r="CB988" s="4"/>
      <c r="CC988" s="4"/>
      <c r="CD988" s="4"/>
    </row>
    <row r="989" spans="1:82" ht="16.5" customHeight="1" x14ac:dyDescent="0.3">
      <c r="A989" s="5"/>
      <c r="B989" s="5"/>
      <c r="C989" s="5"/>
      <c r="D989" s="5"/>
      <c r="E989" s="5"/>
      <c r="F989" s="5"/>
      <c r="G989" s="5"/>
      <c r="H989" s="4"/>
      <c r="I989" s="6"/>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4"/>
      <c r="BP989" s="4"/>
      <c r="BQ989" s="4"/>
      <c r="BR989" s="4"/>
      <c r="BS989" s="4"/>
      <c r="BT989" s="4"/>
      <c r="BU989" s="4"/>
      <c r="BV989" s="4"/>
      <c r="BW989" s="4"/>
      <c r="BX989" s="4"/>
      <c r="BY989" s="4"/>
      <c r="BZ989" s="4"/>
      <c r="CA989" s="4"/>
      <c r="CB989" s="4"/>
      <c r="CC989" s="4"/>
      <c r="CD989" s="4"/>
    </row>
    <row r="990" spans="1:82" ht="16.5" customHeight="1" x14ac:dyDescent="0.3">
      <c r="A990" s="5"/>
      <c r="B990" s="5"/>
      <c r="C990" s="5"/>
      <c r="D990" s="5"/>
      <c r="E990" s="5"/>
      <c r="F990" s="5"/>
      <c r="G990" s="5"/>
      <c r="H990" s="4"/>
      <c r="I990" s="6"/>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c r="BU990" s="4"/>
      <c r="BV990" s="4"/>
      <c r="BW990" s="4"/>
      <c r="BX990" s="4"/>
      <c r="BY990" s="4"/>
      <c r="BZ990" s="4"/>
      <c r="CA990" s="4"/>
      <c r="CB990" s="4"/>
      <c r="CC990" s="4"/>
      <c r="CD990" s="4"/>
    </row>
  </sheetData>
  <mergeCells count="562">
    <mergeCell ref="AK6:AK9"/>
    <mergeCell ref="AB6:AB9"/>
    <mergeCell ref="AC6:AC9"/>
    <mergeCell ref="AD6:AD9"/>
    <mergeCell ref="AE6:AE9"/>
    <mergeCell ref="AF6:AF9"/>
    <mergeCell ref="AG6:AG9"/>
    <mergeCell ref="AH6:AH9"/>
    <mergeCell ref="AI6:AI9"/>
    <mergeCell ref="AJ6:AJ9"/>
    <mergeCell ref="S6:S9"/>
    <mergeCell ref="T6:T9"/>
    <mergeCell ref="U6:U9"/>
    <mergeCell ref="V6:V9"/>
    <mergeCell ref="W6:W9"/>
    <mergeCell ref="X6:X9"/>
    <mergeCell ref="Y6:Y9"/>
    <mergeCell ref="Z6:Z9"/>
    <mergeCell ref="AA6:AA9"/>
    <mergeCell ref="J6:J9"/>
    <mergeCell ref="K6:K9"/>
    <mergeCell ref="L6:L9"/>
    <mergeCell ref="M6:M9"/>
    <mergeCell ref="N6:N9"/>
    <mergeCell ref="O6:O9"/>
    <mergeCell ref="P6:P9"/>
    <mergeCell ref="Q6:Q9"/>
    <mergeCell ref="R6:R9"/>
    <mergeCell ref="A6:A9"/>
    <mergeCell ref="B6:B9"/>
    <mergeCell ref="C6:C9"/>
    <mergeCell ref="D6:D9"/>
    <mergeCell ref="E6:E9"/>
    <mergeCell ref="F6:F9"/>
    <mergeCell ref="G6:G9"/>
    <mergeCell ref="H6:H9"/>
    <mergeCell ref="I6:I9"/>
    <mergeCell ref="X10:X13"/>
    <mergeCell ref="Y10:Y13"/>
    <mergeCell ref="P10:P13"/>
    <mergeCell ref="Q10:Q13"/>
    <mergeCell ref="R10:R13"/>
    <mergeCell ref="S10:S13"/>
    <mergeCell ref="T10:T13"/>
    <mergeCell ref="AJ10:AJ13"/>
    <mergeCell ref="AK10:AK13"/>
    <mergeCell ref="AE10:AE13"/>
    <mergeCell ref="AF10:AF13"/>
    <mergeCell ref="AG10:AG13"/>
    <mergeCell ref="AH10:AH13"/>
    <mergeCell ref="AI10:AI13"/>
    <mergeCell ref="Z10:Z13"/>
    <mergeCell ref="AA10:AA13"/>
    <mergeCell ref="AB10:AB13"/>
    <mergeCell ref="AC10:AC13"/>
    <mergeCell ref="AD10:AD13"/>
    <mergeCell ref="A10:A13"/>
    <mergeCell ref="B10:B13"/>
    <mergeCell ref="C10:C13"/>
    <mergeCell ref="D10:D13"/>
    <mergeCell ref="E10:E13"/>
    <mergeCell ref="AM4:AO4"/>
    <mergeCell ref="AL4:AL5"/>
    <mergeCell ref="BE4:BE5"/>
    <mergeCell ref="BH4:BH5"/>
    <mergeCell ref="J4:J5"/>
    <mergeCell ref="AI4:AI5"/>
    <mergeCell ref="K10:K13"/>
    <mergeCell ref="L10:L13"/>
    <mergeCell ref="M10:M13"/>
    <mergeCell ref="N10:N13"/>
    <mergeCell ref="O10:O13"/>
    <mergeCell ref="F10:F13"/>
    <mergeCell ref="G10:G13"/>
    <mergeCell ref="H10:H13"/>
    <mergeCell ref="I10:I13"/>
    <mergeCell ref="J10:J13"/>
    <mergeCell ref="U10:U13"/>
    <mergeCell ref="V10:V13"/>
    <mergeCell ref="W10:W13"/>
    <mergeCell ref="A1:BJ2"/>
    <mergeCell ref="BI4:BI5"/>
    <mergeCell ref="BJ4:BJ5"/>
    <mergeCell ref="A3:K3"/>
    <mergeCell ref="L3:AK3"/>
    <mergeCell ref="AL3:AW3"/>
    <mergeCell ref="AX3:BD3"/>
    <mergeCell ref="BE3:BJ3"/>
    <mergeCell ref="A4:A5"/>
    <mergeCell ref="AP4:AP5"/>
    <mergeCell ref="AQ4:AQ5"/>
    <mergeCell ref="AR4:AW4"/>
    <mergeCell ref="AX4:AX5"/>
    <mergeCell ref="AY4:AY5"/>
    <mergeCell ref="AZ4:AZ5"/>
    <mergeCell ref="BA4:BA5"/>
    <mergeCell ref="B4:B5"/>
    <mergeCell ref="O4:O5"/>
    <mergeCell ref="C60:BJ60"/>
    <mergeCell ref="G4:G5"/>
    <mergeCell ref="H4:H5"/>
    <mergeCell ref="I4:I5"/>
    <mergeCell ref="K4:K5"/>
    <mergeCell ref="L4:L5"/>
    <mergeCell ref="M4:M5"/>
    <mergeCell ref="D4:D5"/>
    <mergeCell ref="BF4:BF5"/>
    <mergeCell ref="BG4:BG5"/>
    <mergeCell ref="AJ4:AJ5"/>
    <mergeCell ref="AK4:AK5"/>
    <mergeCell ref="BB4:BB5"/>
    <mergeCell ref="E4:E5"/>
    <mergeCell ref="BC4:BC5"/>
    <mergeCell ref="BD4:BD5"/>
    <mergeCell ref="P4:AH4"/>
    <mergeCell ref="C4:C5"/>
    <mergeCell ref="F4:F5"/>
    <mergeCell ref="N4:N5"/>
    <mergeCell ref="J14:J19"/>
    <mergeCell ref="K14:K19"/>
    <mergeCell ref="L14:L19"/>
    <mergeCell ref="M14:M19"/>
    <mergeCell ref="A14:A19"/>
    <mergeCell ref="B14:B19"/>
    <mergeCell ref="C14:C19"/>
    <mergeCell ref="D14:D19"/>
    <mergeCell ref="E14:E19"/>
    <mergeCell ref="F14:F19"/>
    <mergeCell ref="G14:G19"/>
    <mergeCell ref="H14:H19"/>
    <mergeCell ref="I14:I19"/>
    <mergeCell ref="N14:N19"/>
    <mergeCell ref="O14:O19"/>
    <mergeCell ref="P14:P19"/>
    <mergeCell ref="Q14:Q19"/>
    <mergeCell ref="R14:R19"/>
    <mergeCell ref="S14:S19"/>
    <mergeCell ref="T14:T19"/>
    <mergeCell ref="U14:U19"/>
    <mergeCell ref="V14:V19"/>
    <mergeCell ref="W14:W19"/>
    <mergeCell ref="X14:X19"/>
    <mergeCell ref="Y14:Y19"/>
    <mergeCell ref="Z14:Z19"/>
    <mergeCell ref="AA14:AA19"/>
    <mergeCell ref="AK14:AK19"/>
    <mergeCell ref="AB14:AB19"/>
    <mergeCell ref="AC14:AC19"/>
    <mergeCell ref="AD14:AD19"/>
    <mergeCell ref="AE14:AE19"/>
    <mergeCell ref="AF14:AF19"/>
    <mergeCell ref="AG14:AG19"/>
    <mergeCell ref="AH14:AH19"/>
    <mergeCell ref="AI14:AI19"/>
    <mergeCell ref="AJ14:AJ19"/>
    <mergeCell ref="S20:S22"/>
    <mergeCell ref="AC20:AC22"/>
    <mergeCell ref="AD20:AD22"/>
    <mergeCell ref="AE20:AE22"/>
    <mergeCell ref="AF20:AF22"/>
    <mergeCell ref="AC23:AC25"/>
    <mergeCell ref="AD23:AD25"/>
    <mergeCell ref="AE23:AE25"/>
    <mergeCell ref="AF23:AF25"/>
    <mergeCell ref="T20:T22"/>
    <mergeCell ref="U20:U22"/>
    <mergeCell ref="V20:V22"/>
    <mergeCell ref="W20:W22"/>
    <mergeCell ref="X20:X22"/>
    <mergeCell ref="Y20:Y22"/>
    <mergeCell ref="Z20:Z22"/>
    <mergeCell ref="AA20:AA22"/>
    <mergeCell ref="AB20:AB22"/>
    <mergeCell ref="J20:J22"/>
    <mergeCell ref="K20:K22"/>
    <mergeCell ref="L20:L22"/>
    <mergeCell ref="M20:M22"/>
    <mergeCell ref="N20:N22"/>
    <mergeCell ref="O20:O22"/>
    <mergeCell ref="P20:P22"/>
    <mergeCell ref="Q20:Q22"/>
    <mergeCell ref="R20:R22"/>
    <mergeCell ref="A20:A22"/>
    <mergeCell ref="B20:B22"/>
    <mergeCell ref="C20:C22"/>
    <mergeCell ref="D20:D22"/>
    <mergeCell ref="E20:E22"/>
    <mergeCell ref="F20:F22"/>
    <mergeCell ref="G20:G22"/>
    <mergeCell ref="H20:H22"/>
    <mergeCell ref="I20:I22"/>
    <mergeCell ref="AG20:AG22"/>
    <mergeCell ref="AH20:AH22"/>
    <mergeCell ref="AI20:AI22"/>
    <mergeCell ref="AJ20:AJ22"/>
    <mergeCell ref="AK20:AK22"/>
    <mergeCell ref="A23:A25"/>
    <mergeCell ref="B23:B25"/>
    <mergeCell ref="C23:C25"/>
    <mergeCell ref="D23:D25"/>
    <mergeCell ref="E23:E25"/>
    <mergeCell ref="F23:F25"/>
    <mergeCell ref="G23:G25"/>
    <mergeCell ref="H23:H25"/>
    <mergeCell ref="I23:I25"/>
    <mergeCell ref="J23:J25"/>
    <mergeCell ref="K23:K25"/>
    <mergeCell ref="L23:L25"/>
    <mergeCell ref="M23:M25"/>
    <mergeCell ref="N23:N25"/>
    <mergeCell ref="O23:O25"/>
    <mergeCell ref="P23:P25"/>
    <mergeCell ref="Q23:Q25"/>
    <mergeCell ref="R23:R25"/>
    <mergeCell ref="S23:S25"/>
    <mergeCell ref="AG23:AG25"/>
    <mergeCell ref="AH23:AH25"/>
    <mergeCell ref="AI23:AI25"/>
    <mergeCell ref="AJ23:AJ25"/>
    <mergeCell ref="AK23:AK25"/>
    <mergeCell ref="T23:T25"/>
    <mergeCell ref="U23:U25"/>
    <mergeCell ref="V23:V25"/>
    <mergeCell ref="W23:W25"/>
    <mergeCell ref="X23:X25"/>
    <mergeCell ref="Y23:Y25"/>
    <mergeCell ref="Z23:Z25"/>
    <mergeCell ref="AA23:AA25"/>
    <mergeCell ref="AB23:AB25"/>
    <mergeCell ref="N31:N35"/>
    <mergeCell ref="O31:O35"/>
    <mergeCell ref="P31:P35"/>
    <mergeCell ref="Q31:Q35"/>
    <mergeCell ref="R31:R35"/>
    <mergeCell ref="A31:A35"/>
    <mergeCell ref="C31:C35"/>
    <mergeCell ref="D31:D35"/>
    <mergeCell ref="E31:E35"/>
    <mergeCell ref="F31:F35"/>
    <mergeCell ref="G31:G35"/>
    <mergeCell ref="H31:H35"/>
    <mergeCell ref="I31:I35"/>
    <mergeCell ref="S41:S44"/>
    <mergeCell ref="AB31:AB35"/>
    <mergeCell ref="AC31:AC35"/>
    <mergeCell ref="AD31:AD35"/>
    <mergeCell ref="AE31:AE35"/>
    <mergeCell ref="AF31:AF35"/>
    <mergeCell ref="AG31:AG35"/>
    <mergeCell ref="AH31:AH35"/>
    <mergeCell ref="AI31:AI35"/>
    <mergeCell ref="S31:S35"/>
    <mergeCell ref="T31:T35"/>
    <mergeCell ref="U31:U35"/>
    <mergeCell ref="V31:V35"/>
    <mergeCell ref="W31:W35"/>
    <mergeCell ref="X31:X35"/>
    <mergeCell ref="Y31:Y35"/>
    <mergeCell ref="Z31:Z35"/>
    <mergeCell ref="AA31:AA35"/>
    <mergeCell ref="AG41:AG44"/>
    <mergeCell ref="AH41:AH44"/>
    <mergeCell ref="AI41:AI44"/>
    <mergeCell ref="AG38:AG40"/>
    <mergeCell ref="AH38:AH40"/>
    <mergeCell ref="Z38:Z40"/>
    <mergeCell ref="J41:J44"/>
    <mergeCell ref="K41:K44"/>
    <mergeCell ref="L41:L44"/>
    <mergeCell ref="M41:M44"/>
    <mergeCell ref="N41:N44"/>
    <mergeCell ref="O41:O44"/>
    <mergeCell ref="P41:P44"/>
    <mergeCell ref="Q41:Q44"/>
    <mergeCell ref="R41:R44"/>
    <mergeCell ref="A41:A44"/>
    <mergeCell ref="B41:B44"/>
    <mergeCell ref="C41:C44"/>
    <mergeCell ref="D41:D44"/>
    <mergeCell ref="E41:E44"/>
    <mergeCell ref="F41:F44"/>
    <mergeCell ref="G41:G44"/>
    <mergeCell ref="H41:H44"/>
    <mergeCell ref="I41:I44"/>
    <mergeCell ref="AJ41:AJ44"/>
    <mergeCell ref="AK41:AK44"/>
    <mergeCell ref="T41:T44"/>
    <mergeCell ref="U41:U44"/>
    <mergeCell ref="V41:V44"/>
    <mergeCell ref="W41:W44"/>
    <mergeCell ref="X41:X44"/>
    <mergeCell ref="Y41:Y44"/>
    <mergeCell ref="Z41:Z44"/>
    <mergeCell ref="AA41:AA44"/>
    <mergeCell ref="AB41:AB44"/>
    <mergeCell ref="A45:A47"/>
    <mergeCell ref="B45:B47"/>
    <mergeCell ref="C45:C47"/>
    <mergeCell ref="D45:D47"/>
    <mergeCell ref="E45:E47"/>
    <mergeCell ref="F45:F47"/>
    <mergeCell ref="G45:G47"/>
    <mergeCell ref="H45:H47"/>
    <mergeCell ref="I45:I47"/>
    <mergeCell ref="J45:J47"/>
    <mergeCell ref="K45:K47"/>
    <mergeCell ref="L45:L47"/>
    <mergeCell ref="M45:M47"/>
    <mergeCell ref="N45:N47"/>
    <mergeCell ref="O45:O47"/>
    <mergeCell ref="P45:P47"/>
    <mergeCell ref="Q45:Q47"/>
    <mergeCell ref="R45:R47"/>
    <mergeCell ref="AJ48:AJ53"/>
    <mergeCell ref="AK48:AK53"/>
    <mergeCell ref="X48:X53"/>
    <mergeCell ref="Y48:Y53"/>
    <mergeCell ref="Z48:Z53"/>
    <mergeCell ref="AA48:AA53"/>
    <mergeCell ref="AB48:AB53"/>
    <mergeCell ref="X45:X47"/>
    <mergeCell ref="Y45:Y47"/>
    <mergeCell ref="Z45:Z47"/>
    <mergeCell ref="AA45:AA47"/>
    <mergeCell ref="AB45:AB47"/>
    <mergeCell ref="AC45:AC47"/>
    <mergeCell ref="AD45:AD47"/>
    <mergeCell ref="AE45:AE47"/>
    <mergeCell ref="AF45:AF47"/>
    <mergeCell ref="AG45:AG47"/>
    <mergeCell ref="AH45:AH47"/>
    <mergeCell ref="AI45:AI47"/>
    <mergeCell ref="AJ45:AJ47"/>
    <mergeCell ref="A54:A57"/>
    <mergeCell ref="C54:C57"/>
    <mergeCell ref="D54:D57"/>
    <mergeCell ref="E54:E57"/>
    <mergeCell ref="F54:F57"/>
    <mergeCell ref="G54:G57"/>
    <mergeCell ref="H54:H57"/>
    <mergeCell ref="I54:I57"/>
    <mergeCell ref="AC48:AC53"/>
    <mergeCell ref="J54:J57"/>
    <mergeCell ref="K54:K57"/>
    <mergeCell ref="L54:L57"/>
    <mergeCell ref="M54:M57"/>
    <mergeCell ref="N54:N57"/>
    <mergeCell ref="O54:O57"/>
    <mergeCell ref="P54:P57"/>
    <mergeCell ref="Q54:Q57"/>
    <mergeCell ref="R54:R57"/>
    <mergeCell ref="V48:V53"/>
    <mergeCell ref="W48:W53"/>
    <mergeCell ref="AJ54:AJ57"/>
    <mergeCell ref="S54:S57"/>
    <mergeCell ref="T54:T57"/>
    <mergeCell ref="U54:U57"/>
    <mergeCell ref="V54:V57"/>
    <mergeCell ref="W54:W57"/>
    <mergeCell ref="X54:X57"/>
    <mergeCell ref="Y54:Y57"/>
    <mergeCell ref="Z54:Z57"/>
    <mergeCell ref="AA54:AA57"/>
    <mergeCell ref="K38:K40"/>
    <mergeCell ref="L38:L40"/>
    <mergeCell ref="M38:M40"/>
    <mergeCell ref="N38:N40"/>
    <mergeCell ref="O38:O40"/>
    <mergeCell ref="AI38:AI40"/>
    <mergeCell ref="AB54:AB57"/>
    <mergeCell ref="AC54:AC57"/>
    <mergeCell ref="AD54:AD57"/>
    <mergeCell ref="AE54:AE57"/>
    <mergeCell ref="AF54:AF57"/>
    <mergeCell ref="AG54:AG57"/>
    <mergeCell ref="AH54:AH57"/>
    <mergeCell ref="AI54:AI57"/>
    <mergeCell ref="AD48:AD53"/>
    <mergeCell ref="AE48:AE53"/>
    <mergeCell ref="AF48:AF53"/>
    <mergeCell ref="AG48:AG53"/>
    <mergeCell ref="AH48:AH53"/>
    <mergeCell ref="AI48:AI53"/>
    <mergeCell ref="S45:S47"/>
    <mergeCell ref="T45:T47"/>
    <mergeCell ref="U45:U47"/>
    <mergeCell ref="V45:V47"/>
    <mergeCell ref="A26:A30"/>
    <mergeCell ref="C26:C30"/>
    <mergeCell ref="D26:D30"/>
    <mergeCell ref="E26:E30"/>
    <mergeCell ref="F26:F30"/>
    <mergeCell ref="G26:G30"/>
    <mergeCell ref="H26:H30"/>
    <mergeCell ref="I26:I30"/>
    <mergeCell ref="J26:J30"/>
    <mergeCell ref="B26:B30"/>
    <mergeCell ref="K26:K30"/>
    <mergeCell ref="L26:L30"/>
    <mergeCell ref="M26:M30"/>
    <mergeCell ref="N26:N30"/>
    <mergeCell ref="O26:O30"/>
    <mergeCell ref="P26:P30"/>
    <mergeCell ref="Q26:Q30"/>
    <mergeCell ref="R26:R30"/>
    <mergeCell ref="S26:S30"/>
    <mergeCell ref="T26:T30"/>
    <mergeCell ref="U26:U30"/>
    <mergeCell ref="V26:V30"/>
    <mergeCell ref="W26:W30"/>
    <mergeCell ref="X26:X30"/>
    <mergeCell ref="Y26:Y30"/>
    <mergeCell ref="Z26:Z30"/>
    <mergeCell ref="AA26:AA30"/>
    <mergeCell ref="AB26:AB30"/>
    <mergeCell ref="AC26:AC30"/>
    <mergeCell ref="AD26:AD30"/>
    <mergeCell ref="AE26:AE30"/>
    <mergeCell ref="AF26:AF30"/>
    <mergeCell ref="AG26:AG30"/>
    <mergeCell ref="AH26:AH30"/>
    <mergeCell ref="AI26:AI30"/>
    <mergeCell ref="AJ26:AJ30"/>
    <mergeCell ref="AK26:AK30"/>
    <mergeCell ref="AK31:AK35"/>
    <mergeCell ref="B31:B35"/>
    <mergeCell ref="A36:A37"/>
    <mergeCell ref="C36:C37"/>
    <mergeCell ref="D36:D37"/>
    <mergeCell ref="E36:E37"/>
    <mergeCell ref="F36:F37"/>
    <mergeCell ref="G36:G37"/>
    <mergeCell ref="H36:H37"/>
    <mergeCell ref="I36:I37"/>
    <mergeCell ref="J36:J37"/>
    <mergeCell ref="K36:K37"/>
    <mergeCell ref="L36:L37"/>
    <mergeCell ref="M36:M37"/>
    <mergeCell ref="N36:N37"/>
    <mergeCell ref="O36:O37"/>
    <mergeCell ref="AI36:AI37"/>
    <mergeCell ref="AJ36:AJ37"/>
    <mergeCell ref="AK36:AK37"/>
    <mergeCell ref="AJ31:AJ35"/>
    <mergeCell ref="J31:J35"/>
    <mergeCell ref="K31:K35"/>
    <mergeCell ref="L31:L35"/>
    <mergeCell ref="M31:M35"/>
    <mergeCell ref="A38:A40"/>
    <mergeCell ref="C38:C40"/>
    <mergeCell ref="D38:D40"/>
    <mergeCell ref="E38:E40"/>
    <mergeCell ref="F38:F40"/>
    <mergeCell ref="G38:G40"/>
    <mergeCell ref="H38:H40"/>
    <mergeCell ref="I38:I40"/>
    <mergeCell ref="J38:J40"/>
    <mergeCell ref="AJ38:AJ40"/>
    <mergeCell ref="AK38:AK40"/>
    <mergeCell ref="B36:B37"/>
    <mergeCell ref="B38:B40"/>
    <mergeCell ref="P36:P37"/>
    <mergeCell ref="Q36:Q37"/>
    <mergeCell ref="R36:R37"/>
    <mergeCell ref="S36:S37"/>
    <mergeCell ref="T36:T37"/>
    <mergeCell ref="U36:U37"/>
    <mergeCell ref="V36:V37"/>
    <mergeCell ref="W36:W37"/>
    <mergeCell ref="X36:X37"/>
    <mergeCell ref="Y36:Y37"/>
    <mergeCell ref="Z36:Z37"/>
    <mergeCell ref="AA36:AA37"/>
    <mergeCell ref="AB36:AB37"/>
    <mergeCell ref="AC36:AC37"/>
    <mergeCell ref="AD36:AD37"/>
    <mergeCell ref="AE36:AE37"/>
    <mergeCell ref="AF36:AF37"/>
    <mergeCell ref="AG36:AG37"/>
    <mergeCell ref="AH36:AH37"/>
    <mergeCell ref="P38:P40"/>
    <mergeCell ref="Q38:Q40"/>
    <mergeCell ref="R38:R40"/>
    <mergeCell ref="S38:S40"/>
    <mergeCell ref="T38:T40"/>
    <mergeCell ref="U38:U40"/>
    <mergeCell ref="V38:V40"/>
    <mergeCell ref="W38:W40"/>
    <mergeCell ref="X38:X40"/>
    <mergeCell ref="Y38:Y40"/>
    <mergeCell ref="AA38:AA40"/>
    <mergeCell ref="AB38:AB40"/>
    <mergeCell ref="AC38:AC40"/>
    <mergeCell ref="AD38:AD40"/>
    <mergeCell ref="AE38:AE40"/>
    <mergeCell ref="AF38:AF40"/>
    <mergeCell ref="W45:W47"/>
    <mergeCell ref="AC41:AC44"/>
    <mergeCell ref="AD41:AD44"/>
    <mergeCell ref="AE41:AE44"/>
    <mergeCell ref="AF41:AF44"/>
    <mergeCell ref="AK54:AK57"/>
    <mergeCell ref="B54:B57"/>
    <mergeCell ref="AK45:AK47"/>
    <mergeCell ref="A48:A53"/>
    <mergeCell ref="B48:B53"/>
    <mergeCell ref="C48:C53"/>
    <mergeCell ref="D48:D53"/>
    <mergeCell ref="E48:E53"/>
    <mergeCell ref="F48:F53"/>
    <mergeCell ref="G48:G53"/>
    <mergeCell ref="H48:H53"/>
    <mergeCell ref="I48:I53"/>
    <mergeCell ref="J48:J53"/>
    <mergeCell ref="K48:K53"/>
    <mergeCell ref="L48:L53"/>
    <mergeCell ref="M48:M53"/>
    <mergeCell ref="N48:N53"/>
    <mergeCell ref="O48:O53"/>
    <mergeCell ref="P48:P53"/>
    <mergeCell ref="Q48:Q53"/>
    <mergeCell ref="R48:R53"/>
    <mergeCell ref="S48:S53"/>
    <mergeCell ref="T48:T53"/>
    <mergeCell ref="U48:U53"/>
    <mergeCell ref="A58:A59"/>
    <mergeCell ref="B58:B59"/>
    <mergeCell ref="C58:C59"/>
    <mergeCell ref="D58:D59"/>
    <mergeCell ref="E58:E59"/>
    <mergeCell ref="F58:F59"/>
    <mergeCell ref="G58:G59"/>
    <mergeCell ref="H58:H59"/>
    <mergeCell ref="I58:I59"/>
    <mergeCell ref="J58:J59"/>
    <mergeCell ref="K58:K59"/>
    <mergeCell ref="L58:L59"/>
    <mergeCell ref="M58:M59"/>
    <mergeCell ref="N58:N59"/>
    <mergeCell ref="O58:O59"/>
    <mergeCell ref="P58:P59"/>
    <mergeCell ref="Q58:Q59"/>
    <mergeCell ref="R58:R59"/>
    <mergeCell ref="S58:S59"/>
    <mergeCell ref="T58:T59"/>
    <mergeCell ref="U58:U59"/>
    <mergeCell ref="V58:V59"/>
    <mergeCell ref="W58:W59"/>
    <mergeCell ref="X58:X59"/>
    <mergeCell ref="Y58:Y59"/>
    <mergeCell ref="Z58:Z59"/>
    <mergeCell ref="AA58:AA59"/>
    <mergeCell ref="AK58:AK59"/>
    <mergeCell ref="AB58:AB59"/>
    <mergeCell ref="AC58:AC59"/>
    <mergeCell ref="AD58:AD59"/>
    <mergeCell ref="AE58:AE59"/>
    <mergeCell ref="AF58:AF59"/>
    <mergeCell ref="AG58:AG59"/>
    <mergeCell ref="AH58:AH59"/>
    <mergeCell ref="AI58:AI59"/>
    <mergeCell ref="AJ58:AJ59"/>
  </mergeCells>
  <phoneticPr fontId="46" type="noConversion"/>
  <conditionalFormatting sqref="L6">
    <cfRule type="cellIs" dxfId="177" priority="232" operator="equal">
      <formula>"Baja"</formula>
    </cfRule>
    <cfRule type="cellIs" dxfId="176" priority="231" operator="equal">
      <formula>"Media"</formula>
    </cfRule>
    <cfRule type="cellIs" dxfId="175" priority="230" operator="equal">
      <formula>"Alta"</formula>
    </cfRule>
    <cfRule type="cellIs" dxfId="174" priority="229" operator="equal">
      <formula>"Muy Alta"</formula>
    </cfRule>
    <cfRule type="cellIs" dxfId="173" priority="233" operator="equal">
      <formula>"Muy Baja"</formula>
    </cfRule>
  </conditionalFormatting>
  <conditionalFormatting sqref="L10">
    <cfRule type="cellIs" dxfId="172" priority="302" operator="equal">
      <formula>"Muy Baja"</formula>
    </cfRule>
    <cfRule type="cellIs" dxfId="171" priority="301" operator="equal">
      <formula>"Baja"</formula>
    </cfRule>
    <cfRule type="cellIs" dxfId="170" priority="300" operator="equal">
      <formula>"Media"</formula>
    </cfRule>
    <cfRule type="cellIs" dxfId="169" priority="299" operator="equal">
      <formula>"Alta"</formula>
    </cfRule>
    <cfRule type="cellIs" dxfId="168" priority="298" operator="equal">
      <formula>"Muy Alta"</formula>
    </cfRule>
  </conditionalFormatting>
  <conditionalFormatting sqref="L14">
    <cfRule type="cellIs" dxfId="167" priority="265" operator="equal">
      <formula>"Alta"</formula>
    </cfRule>
    <cfRule type="cellIs" dxfId="166" priority="268" operator="equal">
      <formula>"Muy Baja"</formula>
    </cfRule>
    <cfRule type="cellIs" dxfId="165" priority="267" operator="equal">
      <formula>"Baja"</formula>
    </cfRule>
    <cfRule type="cellIs" dxfId="164" priority="266" operator="equal">
      <formula>"Media"</formula>
    </cfRule>
    <cfRule type="cellIs" dxfId="163" priority="264" operator="equal">
      <formula>"Muy Alta"</formula>
    </cfRule>
  </conditionalFormatting>
  <conditionalFormatting sqref="L20 L23">
    <cfRule type="cellIs" dxfId="162" priority="241" operator="equal">
      <formula>"Alta"</formula>
    </cfRule>
    <cfRule type="cellIs" dxfId="161" priority="243" operator="equal">
      <formula>"Baja"</formula>
    </cfRule>
    <cfRule type="cellIs" dxfId="160" priority="240" operator="equal">
      <formula>"Muy Alta"</formula>
    </cfRule>
    <cfRule type="cellIs" dxfId="159" priority="244" operator="equal">
      <formula>"Muy Baja"</formula>
    </cfRule>
    <cfRule type="cellIs" dxfId="158" priority="242" operator="equal">
      <formula>"Media"</formula>
    </cfRule>
  </conditionalFormatting>
  <conditionalFormatting sqref="L26">
    <cfRule type="cellIs" dxfId="157" priority="128" operator="equal">
      <formula>"Muy Baja"</formula>
    </cfRule>
    <cfRule type="cellIs" dxfId="156" priority="127" operator="equal">
      <formula>"Baja"</formula>
    </cfRule>
    <cfRule type="cellIs" dxfId="155" priority="126" operator="equal">
      <formula>"Media"</formula>
    </cfRule>
    <cfRule type="cellIs" dxfId="154" priority="125" operator="equal">
      <formula>"Alta"</formula>
    </cfRule>
    <cfRule type="cellIs" dxfId="153" priority="124" operator="equal">
      <formula>"Muy Alta"</formula>
    </cfRule>
  </conditionalFormatting>
  <conditionalFormatting sqref="L31:L36 L38">
    <cfRule type="cellIs" dxfId="152" priority="91" operator="equal">
      <formula>"Baja"</formula>
    </cfRule>
    <cfRule type="cellIs" dxfId="151" priority="92" operator="equal">
      <formula>"Muy Baja"</formula>
    </cfRule>
    <cfRule type="cellIs" dxfId="150" priority="90" operator="equal">
      <formula>"Media"</formula>
    </cfRule>
    <cfRule type="cellIs" dxfId="149" priority="89" operator="equal">
      <formula>"Alta"</formula>
    </cfRule>
    <cfRule type="cellIs" dxfId="148" priority="88" operator="equal">
      <formula>"Muy Alta"</formula>
    </cfRule>
  </conditionalFormatting>
  <conditionalFormatting sqref="L41">
    <cfRule type="cellIs" dxfId="147" priority="77" operator="equal">
      <formula>"Muy Baja"</formula>
    </cfRule>
    <cfRule type="cellIs" dxfId="146" priority="76" operator="equal">
      <formula>"Baja"</formula>
    </cfRule>
    <cfRule type="cellIs" dxfId="145" priority="75" operator="equal">
      <formula>"Media"</formula>
    </cfRule>
    <cfRule type="cellIs" dxfId="144" priority="74" operator="equal">
      <formula>"Alta"</formula>
    </cfRule>
    <cfRule type="cellIs" dxfId="143" priority="73" operator="equal">
      <formula>"Muy Alta"</formula>
    </cfRule>
  </conditionalFormatting>
  <conditionalFormatting sqref="L45">
    <cfRule type="cellIs" dxfId="142" priority="62" operator="equal">
      <formula>"Muy Baja"</formula>
    </cfRule>
    <cfRule type="cellIs" dxfId="141" priority="61" operator="equal">
      <formula>"Baja"</formula>
    </cfRule>
    <cfRule type="cellIs" dxfId="140" priority="60" operator="equal">
      <formula>"Media"</formula>
    </cfRule>
    <cfRule type="cellIs" dxfId="139" priority="59" operator="equal">
      <formula>"Alta"</formula>
    </cfRule>
    <cfRule type="cellIs" dxfId="138" priority="58" operator="equal">
      <formula>"Muy Alta"</formula>
    </cfRule>
  </conditionalFormatting>
  <conditionalFormatting sqref="L48">
    <cfRule type="cellIs" dxfId="137" priority="42" operator="equal">
      <formula>"Muy Baja"</formula>
    </cfRule>
    <cfRule type="cellIs" dxfId="136" priority="41" operator="equal">
      <formula>"Baja"</formula>
    </cfRule>
    <cfRule type="cellIs" dxfId="135" priority="40" operator="equal">
      <formula>"Media"</formula>
    </cfRule>
    <cfRule type="cellIs" dxfId="134" priority="39" operator="equal">
      <formula>"Alta"</formula>
    </cfRule>
    <cfRule type="cellIs" dxfId="133" priority="38" operator="equal">
      <formula>"Muy Alta"</formula>
    </cfRule>
  </conditionalFormatting>
  <conditionalFormatting sqref="L54">
    <cfRule type="cellIs" dxfId="132" priority="20" operator="equal">
      <formula>"Media"</formula>
    </cfRule>
    <cfRule type="cellIs" dxfId="131" priority="19" operator="equal">
      <formula>"Alta"</formula>
    </cfRule>
    <cfRule type="cellIs" dxfId="130" priority="18" operator="equal">
      <formula>"Muy Alta"</formula>
    </cfRule>
    <cfRule type="cellIs" dxfId="129" priority="21" operator="equal">
      <formula>"Baja"</formula>
    </cfRule>
    <cfRule type="cellIs" dxfId="128" priority="22" operator="equal">
      <formula>"Muy Baja"</formula>
    </cfRule>
  </conditionalFormatting>
  <conditionalFormatting sqref="O6:O13">
    <cfRule type="containsText" dxfId="127" priority="239" operator="containsText" text="❌">
      <formula>NOT(ISERROR(SEARCH(("❌"),(O6))))</formula>
    </cfRule>
  </conditionalFormatting>
  <conditionalFormatting sqref="O21:O35">
    <cfRule type="containsText" dxfId="126" priority="122" operator="containsText" text="❌">
      <formula>NOT(ISERROR(SEARCH(("❌"),(O21))))</formula>
    </cfRule>
  </conditionalFormatting>
  <conditionalFormatting sqref="O42:O59">
    <cfRule type="containsText" dxfId="125" priority="16" operator="containsText" text="❌">
      <formula>NOT(ISERROR(SEARCH(("❌"),(O42))))</formula>
    </cfRule>
  </conditionalFormatting>
  <conditionalFormatting sqref="O14:AH14 O15:O19">
    <cfRule type="containsText" dxfId="124" priority="292" operator="containsText" text="❌">
      <formula>NOT(ISERROR(SEARCH(("❌"),(O14))))</formula>
    </cfRule>
  </conditionalFormatting>
  <conditionalFormatting sqref="O20:AH20 P23:AH23">
    <cfRule type="containsText" dxfId="123" priority="258" operator="containsText" text="❌">
      <formula>NOT(ISERROR(SEARCH(("❌"),(O20))))</formula>
    </cfRule>
  </conditionalFormatting>
  <conditionalFormatting sqref="O36:AH36 O37 O38:AH38 O39:O40">
    <cfRule type="containsText" dxfId="122" priority="106" operator="containsText" text="❌">
      <formula>NOT(ISERROR(SEARCH(("❌"),(O36))))</formula>
    </cfRule>
  </conditionalFormatting>
  <conditionalFormatting sqref="O41:AH41">
    <cfRule type="containsText" dxfId="121" priority="87" operator="containsText" text="❌">
      <formula>NOT(ISERROR(SEARCH(("❌"),(O41))))</formula>
    </cfRule>
  </conditionalFormatting>
  <conditionalFormatting sqref="P6:AH6">
    <cfRule type="containsText" dxfId="120" priority="224" operator="containsText" text="❌">
      <formula>NOT(ISERROR(SEARCH(("❌"),(P6))))</formula>
    </cfRule>
  </conditionalFormatting>
  <conditionalFormatting sqref="P10:AH10">
    <cfRule type="containsText" dxfId="119" priority="293" operator="containsText" text="❌">
      <formula>NOT(ISERROR(SEARCH(("❌"),(P10))))</formula>
    </cfRule>
  </conditionalFormatting>
  <conditionalFormatting sqref="P26:AH26">
    <cfRule type="containsText" dxfId="118" priority="123" operator="containsText" text="❌">
      <formula>NOT(ISERROR(SEARCH(("❌"),(P26))))</formula>
    </cfRule>
  </conditionalFormatting>
  <conditionalFormatting sqref="P31:AH31">
    <cfRule type="containsText" dxfId="117" priority="107" operator="containsText" text="❌">
      <formula>NOT(ISERROR(SEARCH(("❌"),(P31))))</formula>
    </cfRule>
  </conditionalFormatting>
  <conditionalFormatting sqref="P45:AH45">
    <cfRule type="containsText" dxfId="116" priority="53" operator="containsText" text="❌">
      <formula>NOT(ISERROR(SEARCH(("❌"),(P45))))</formula>
    </cfRule>
  </conditionalFormatting>
  <conditionalFormatting sqref="P48:AH48">
    <cfRule type="containsText" dxfId="115" priority="33" operator="containsText" text="❌">
      <formula>NOT(ISERROR(SEARCH(("❌"),(P48))))</formula>
    </cfRule>
  </conditionalFormatting>
  <conditionalFormatting sqref="P54:AH54">
    <cfRule type="containsText" dxfId="114" priority="17" operator="containsText" text="❌">
      <formula>NOT(ISERROR(SEARCH(("❌"),(P54))))</formula>
    </cfRule>
  </conditionalFormatting>
  <conditionalFormatting sqref="P58:AH58">
    <cfRule type="containsText" dxfId="113" priority="1" operator="containsText" text="❌">
      <formula>NOT(ISERROR(SEARCH(("❌"),(P58))))</formula>
    </cfRule>
  </conditionalFormatting>
  <conditionalFormatting sqref="AI6">
    <cfRule type="cellIs" dxfId="112" priority="238" operator="equal">
      <formula>"Leve"</formula>
    </cfRule>
    <cfRule type="cellIs" dxfId="111" priority="237" operator="equal">
      <formula>"Menor"</formula>
    </cfRule>
    <cfRule type="cellIs" dxfId="110" priority="234" operator="equal">
      <formula>"Catastrófico"</formula>
    </cfRule>
    <cfRule type="cellIs" dxfId="109" priority="235" operator="equal">
      <formula>"Mayor"</formula>
    </cfRule>
    <cfRule type="cellIs" dxfId="108" priority="236" operator="equal">
      <formula>"Moderado"</formula>
    </cfRule>
  </conditionalFormatting>
  <conditionalFormatting sqref="AI10">
    <cfRule type="cellIs" dxfId="107" priority="306" operator="equal">
      <formula>"Menor"</formula>
    </cfRule>
    <cfRule type="cellIs" dxfId="106" priority="305" operator="equal">
      <formula>"Moderado"</formula>
    </cfRule>
    <cfRule type="cellIs" dxfId="105" priority="304" operator="equal">
      <formula>"Mayor"</formula>
    </cfRule>
    <cfRule type="cellIs" dxfId="104" priority="303" operator="equal">
      <formula>"Catastrófico"</formula>
    </cfRule>
    <cfRule type="cellIs" dxfId="103" priority="307" operator="equal">
      <formula>"Leve"</formula>
    </cfRule>
  </conditionalFormatting>
  <conditionalFormatting sqref="AI14">
    <cfRule type="cellIs" dxfId="102" priority="262" operator="equal">
      <formula>"Menor"</formula>
    </cfRule>
    <cfRule type="cellIs" dxfId="101" priority="261" operator="equal">
      <formula>"Moderado"</formula>
    </cfRule>
    <cfRule type="cellIs" dxfId="100" priority="260" operator="equal">
      <formula>"Mayor"</formula>
    </cfRule>
    <cfRule type="cellIs" dxfId="99" priority="259" operator="equal">
      <formula>"Catastrófico"</formula>
    </cfRule>
    <cfRule type="cellIs" dxfId="98" priority="263" operator="equal">
      <formula>"Leve"</formula>
    </cfRule>
  </conditionalFormatting>
  <conditionalFormatting sqref="AI20 AI23">
    <cfRule type="cellIs" dxfId="97" priority="248" operator="equal">
      <formula>"Menor"</formula>
    </cfRule>
    <cfRule type="cellIs" dxfId="96" priority="247" operator="equal">
      <formula>"Moderado"</formula>
    </cfRule>
    <cfRule type="cellIs" dxfId="95" priority="246" operator="equal">
      <formula>"Mayor"</formula>
    </cfRule>
    <cfRule type="cellIs" dxfId="94" priority="245" operator="equal">
      <formula>"Catastrófico"</formula>
    </cfRule>
    <cfRule type="cellIs" dxfId="93" priority="249" operator="equal">
      <formula>"Leve"</formula>
    </cfRule>
  </conditionalFormatting>
  <conditionalFormatting sqref="AI26">
    <cfRule type="cellIs" dxfId="92" priority="133" operator="equal">
      <formula>"Leve"</formula>
    </cfRule>
    <cfRule type="cellIs" dxfId="91" priority="132" operator="equal">
      <formula>"Menor"</formula>
    </cfRule>
    <cfRule type="cellIs" dxfId="90" priority="131" operator="equal">
      <formula>"Moderado"</formula>
    </cfRule>
    <cfRule type="cellIs" dxfId="89" priority="130" operator="equal">
      <formula>"Mayor"</formula>
    </cfRule>
    <cfRule type="cellIs" dxfId="88" priority="129" operator="equal">
      <formula>"Catastrófico"</formula>
    </cfRule>
  </conditionalFormatting>
  <conditionalFormatting sqref="AI31:AI36 AI38">
    <cfRule type="cellIs" dxfId="87" priority="93" operator="equal">
      <formula>"Catastrófico"</formula>
    </cfRule>
    <cfRule type="cellIs" dxfId="86" priority="94" operator="equal">
      <formula>"Mayor"</formula>
    </cfRule>
    <cfRule type="cellIs" dxfId="85" priority="95" operator="equal">
      <formula>"Moderado"</formula>
    </cfRule>
    <cfRule type="cellIs" dxfId="84" priority="96" operator="equal">
      <formula>"Menor"</formula>
    </cfRule>
    <cfRule type="cellIs" dxfId="83" priority="97" operator="equal">
      <formula>"Leve"</formula>
    </cfRule>
  </conditionalFormatting>
  <conditionalFormatting sqref="AI41">
    <cfRule type="cellIs" dxfId="82" priority="79" operator="equal">
      <formula>"Mayor"</formula>
    </cfRule>
    <cfRule type="cellIs" dxfId="81" priority="78" operator="equal">
      <formula>"Catastrófico"</formula>
    </cfRule>
    <cfRule type="cellIs" dxfId="80" priority="81" operator="equal">
      <formula>"Menor"</formula>
    </cfRule>
    <cfRule type="cellIs" dxfId="79" priority="82" operator="equal">
      <formula>"Leve"</formula>
    </cfRule>
    <cfRule type="cellIs" dxfId="78" priority="80" operator="equal">
      <formula>"Moderado"</formula>
    </cfRule>
  </conditionalFormatting>
  <conditionalFormatting sqref="AI45">
    <cfRule type="cellIs" dxfId="77" priority="67" operator="equal">
      <formula>"Leve"</formula>
    </cfRule>
    <cfRule type="cellIs" dxfId="76" priority="66" operator="equal">
      <formula>"Menor"</formula>
    </cfRule>
    <cfRule type="cellIs" dxfId="75" priority="65" operator="equal">
      <formula>"Moderado"</formula>
    </cfRule>
    <cfRule type="cellIs" dxfId="74" priority="64" operator="equal">
      <formula>"Mayor"</formula>
    </cfRule>
    <cfRule type="cellIs" dxfId="73" priority="63" operator="equal">
      <formula>"Catastrófico"</formula>
    </cfRule>
  </conditionalFormatting>
  <conditionalFormatting sqref="AI48">
    <cfRule type="cellIs" dxfId="72" priority="47" operator="equal">
      <formula>"Leve"</formula>
    </cfRule>
    <cfRule type="cellIs" dxfId="71" priority="44" operator="equal">
      <formula>"Mayor"</formula>
    </cfRule>
    <cfRule type="cellIs" dxfId="70" priority="43" operator="equal">
      <formula>"Catastrófico"</formula>
    </cfRule>
    <cfRule type="cellIs" dxfId="69" priority="45" operator="equal">
      <formula>"Moderado"</formula>
    </cfRule>
    <cfRule type="cellIs" dxfId="68" priority="46" operator="equal">
      <formula>"Menor"</formula>
    </cfRule>
  </conditionalFormatting>
  <conditionalFormatting sqref="AI54">
    <cfRule type="cellIs" dxfId="67" priority="24" operator="equal">
      <formula>"Mayor"</formula>
    </cfRule>
    <cfRule type="cellIs" dxfId="66" priority="23" operator="equal">
      <formula>"Catastrófico"</formula>
    </cfRule>
    <cfRule type="cellIs" dxfId="65" priority="27" operator="equal">
      <formula>"Leve"</formula>
    </cfRule>
    <cfRule type="cellIs" dxfId="64" priority="26" operator="equal">
      <formula>"Menor"</formula>
    </cfRule>
    <cfRule type="cellIs" dxfId="63" priority="25" operator="equal">
      <formula>"Moderado"</formula>
    </cfRule>
  </conditionalFormatting>
  <conditionalFormatting sqref="AK6">
    <cfRule type="cellIs" dxfId="62" priority="225" operator="equal">
      <formula>"Extremo"</formula>
    </cfRule>
    <cfRule type="cellIs" dxfId="61" priority="226" operator="equal">
      <formula>"Alto"</formula>
    </cfRule>
    <cfRule type="cellIs" dxfId="60" priority="227" operator="equal">
      <formula>"Moderado"</formula>
    </cfRule>
    <cfRule type="cellIs" dxfId="59" priority="228" operator="equal">
      <formula>"Bajo"</formula>
    </cfRule>
  </conditionalFormatting>
  <conditionalFormatting sqref="AK10">
    <cfRule type="cellIs" dxfId="58" priority="294" operator="equal">
      <formula>"Extremo"</formula>
    </cfRule>
    <cfRule type="cellIs" dxfId="57" priority="295" operator="equal">
      <formula>"Alto"</formula>
    </cfRule>
    <cfRule type="cellIs" dxfId="56" priority="296" operator="equal">
      <formula>"Moderado"</formula>
    </cfRule>
    <cfRule type="cellIs" dxfId="55" priority="297" operator="equal">
      <formula>"Bajo"</formula>
    </cfRule>
  </conditionalFormatting>
  <conditionalFormatting sqref="AK14">
    <cfRule type="cellIs" dxfId="54" priority="274" operator="equal">
      <formula>"Extremo"</formula>
    </cfRule>
    <cfRule type="cellIs" dxfId="53" priority="275" operator="equal">
      <formula>"Alto"</formula>
    </cfRule>
    <cfRule type="cellIs" dxfId="52" priority="276" operator="equal">
      <formula>"Moderado"</formula>
    </cfRule>
    <cfRule type="cellIs" dxfId="51" priority="277" operator="equal">
      <formula>"Bajo"</formula>
    </cfRule>
  </conditionalFormatting>
  <conditionalFormatting sqref="AK20">
    <cfRule type="cellIs" dxfId="50" priority="250" operator="equal">
      <formula>"Extremo"</formula>
    </cfRule>
    <cfRule type="cellIs" dxfId="49" priority="252" operator="equal">
      <formula>"Moderado"</formula>
    </cfRule>
    <cfRule type="cellIs" dxfId="48" priority="253" operator="equal">
      <formula>"Bajo"</formula>
    </cfRule>
    <cfRule type="cellIs" dxfId="47" priority="251" operator="equal">
      <formula>"Alto"</formula>
    </cfRule>
  </conditionalFormatting>
  <conditionalFormatting sqref="AK23">
    <cfRule type="cellIs" dxfId="46" priority="254" operator="equal">
      <formula>"Extremo"</formula>
    </cfRule>
    <cfRule type="cellIs" dxfId="45" priority="255" operator="equal">
      <formula>"Alto"</formula>
    </cfRule>
    <cfRule type="cellIs" dxfId="44" priority="256" operator="equal">
      <formula>"Moderado"</formula>
    </cfRule>
    <cfRule type="cellIs" dxfId="43" priority="257" operator="equal">
      <formula>"Bajo"</formula>
    </cfRule>
  </conditionalFormatting>
  <conditionalFormatting sqref="AK26">
    <cfRule type="cellIs" dxfId="42" priority="137" operator="equal">
      <formula>"Bajo"</formula>
    </cfRule>
    <cfRule type="cellIs" dxfId="41" priority="135" operator="equal">
      <formula>"Alto"</formula>
    </cfRule>
    <cfRule type="cellIs" dxfId="40" priority="134" operator="equal">
      <formula>"Extremo"</formula>
    </cfRule>
    <cfRule type="cellIs" dxfId="39" priority="136" operator="equal">
      <formula>"Moderado"</formula>
    </cfRule>
  </conditionalFormatting>
  <conditionalFormatting sqref="AK31:AK36">
    <cfRule type="cellIs" dxfId="38" priority="99" operator="equal">
      <formula>"Alto"</formula>
    </cfRule>
    <cfRule type="cellIs" dxfId="37" priority="101" operator="equal">
      <formula>"Bajo"</formula>
    </cfRule>
    <cfRule type="cellIs" dxfId="36" priority="100" operator="equal">
      <formula>"Moderado"</formula>
    </cfRule>
    <cfRule type="cellIs" dxfId="35" priority="98" operator="equal">
      <formula>"Extremo"</formula>
    </cfRule>
  </conditionalFormatting>
  <conditionalFormatting sqref="AK38">
    <cfRule type="cellIs" dxfId="34" priority="105" operator="equal">
      <formula>"Bajo"</formula>
    </cfRule>
    <cfRule type="cellIs" dxfId="33" priority="102" operator="equal">
      <formula>"Extremo"</formula>
    </cfRule>
    <cfRule type="cellIs" dxfId="32" priority="103" operator="equal">
      <formula>"Alto"</formula>
    </cfRule>
    <cfRule type="cellIs" dxfId="31" priority="104" operator="equal">
      <formula>"Moderado"</formula>
    </cfRule>
  </conditionalFormatting>
  <conditionalFormatting sqref="AK41">
    <cfRule type="cellIs" dxfId="30" priority="86" operator="equal">
      <formula>"Bajo"</formula>
    </cfRule>
    <cfRule type="cellIs" dxfId="29" priority="85" operator="equal">
      <formula>"Moderado"</formula>
    </cfRule>
    <cfRule type="cellIs" dxfId="28" priority="84" operator="equal">
      <formula>"Alto"</formula>
    </cfRule>
    <cfRule type="cellIs" dxfId="27" priority="83" operator="equal">
      <formula>"Extremo"</formula>
    </cfRule>
  </conditionalFormatting>
  <conditionalFormatting sqref="AK45">
    <cfRule type="cellIs" dxfId="26" priority="57" operator="equal">
      <formula>"Bajo"</formula>
    </cfRule>
    <cfRule type="cellIs" dxfId="25" priority="56" operator="equal">
      <formula>"Moderado"</formula>
    </cfRule>
    <cfRule type="cellIs" dxfId="24" priority="55" operator="equal">
      <formula>"Alto"</formula>
    </cfRule>
    <cfRule type="cellIs" dxfId="23" priority="54" operator="equal">
      <formula>"Extremo"</formula>
    </cfRule>
  </conditionalFormatting>
  <conditionalFormatting sqref="AK48">
    <cfRule type="cellIs" dxfId="22" priority="37" operator="equal">
      <formula>"Bajo"</formula>
    </cfRule>
    <cfRule type="cellIs" dxfId="21" priority="36" operator="equal">
      <formula>"Moderado"</formula>
    </cfRule>
    <cfRule type="cellIs" dxfId="20" priority="35" operator="equal">
      <formula>"Alto"</formula>
    </cfRule>
    <cfRule type="cellIs" dxfId="19" priority="34" operator="equal">
      <formula>"Extremo"</formula>
    </cfRule>
  </conditionalFormatting>
  <conditionalFormatting sqref="AK54">
    <cfRule type="cellIs" dxfId="18" priority="29" operator="equal">
      <formula>"Alto"</formula>
    </cfRule>
    <cfRule type="cellIs" dxfId="17" priority="30" operator="equal">
      <formula>"Moderado"</formula>
    </cfRule>
    <cfRule type="cellIs" dxfId="16" priority="28" operator="equal">
      <formula>"Extremo"</formula>
    </cfRule>
    <cfRule type="cellIs" dxfId="15" priority="31" operator="equal">
      <formula>"Bajo"</formula>
    </cfRule>
  </conditionalFormatting>
  <conditionalFormatting sqref="AY6:AY59 L58">
    <cfRule type="cellIs" dxfId="14" priority="6" operator="equal">
      <formula>"Muy Baja"</formula>
    </cfRule>
    <cfRule type="cellIs" dxfId="13" priority="5" operator="equal">
      <formula>"Baja"</formula>
    </cfRule>
    <cfRule type="cellIs" dxfId="12" priority="4" operator="equal">
      <formula>"Media"</formula>
    </cfRule>
    <cfRule type="cellIs" dxfId="11" priority="3" operator="equal">
      <formula>"Alta"</formula>
    </cfRule>
    <cfRule type="cellIs" dxfId="10" priority="2" operator="equal">
      <formula>"Muy Alta"</formula>
    </cfRule>
  </conditionalFormatting>
  <conditionalFormatting sqref="BA6:BA59 AI58">
    <cfRule type="cellIs" dxfId="9" priority="11" operator="equal">
      <formula>"Leve"</formula>
    </cfRule>
    <cfRule type="cellIs" dxfId="8" priority="10" operator="equal">
      <formula>"Menor"</formula>
    </cfRule>
    <cfRule type="cellIs" dxfId="7" priority="9" operator="equal">
      <formula>"Moderado"</formula>
    </cfRule>
    <cfRule type="cellIs" dxfId="6" priority="8" operator="equal">
      <formula>"Mayor"</formula>
    </cfRule>
    <cfRule type="cellIs" dxfId="5" priority="7" operator="equal">
      <formula>"Catastrófico"</formula>
    </cfRule>
  </conditionalFormatting>
  <conditionalFormatting sqref="BC6:BC59 AK58">
    <cfRule type="cellIs" dxfId="4" priority="15" operator="equal">
      <formula>"Bajo"</formula>
    </cfRule>
    <cfRule type="cellIs" dxfId="3" priority="14" operator="equal">
      <formula>"Moderado"</formula>
    </cfRule>
    <cfRule type="cellIs" dxfId="2" priority="13" operator="equal">
      <formula>"Alto"</formula>
    </cfRule>
    <cfRule type="cellIs" dxfId="1" priority="12" operator="equal">
      <formula>"Extremo"</formula>
    </cfRule>
  </conditionalFormatting>
  <dataValidations xWindow="1736" yWindow="645" count="1">
    <dataValidation type="list" allowBlank="1" showInputMessage="1" showErrorMessage="1" sqref="E6:E59" xr:uid="{5151D03B-282E-444F-B1C1-099D358C988F}">
      <formula1>INDIRECT(D6)</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1000"/>
  <sheetViews>
    <sheetView topLeftCell="D1" workbookViewId="0">
      <selection activeCell="I7" sqref="I7"/>
    </sheetView>
  </sheetViews>
  <sheetFormatPr baseColWidth="10" defaultColWidth="12.625" defaultRowHeight="15" customHeight="1" x14ac:dyDescent="0.2"/>
  <cols>
    <col min="1" max="7" width="9.375" customWidth="1"/>
    <col min="8" max="8" width="17.375" customWidth="1"/>
    <col min="9" max="9" width="21.125" customWidth="1"/>
    <col min="10" max="11" width="10.625" customWidth="1"/>
    <col min="12" max="12" width="23.375" customWidth="1"/>
    <col min="13" max="13" width="22.5" customWidth="1"/>
    <col min="14" max="16" width="10.625" customWidth="1"/>
    <col min="17" max="27" width="9.375" customWidth="1"/>
  </cols>
  <sheetData>
    <row r="1" spans="2:16" ht="15" customHeight="1" x14ac:dyDescent="0.2">
      <c r="H1" t="s">
        <v>154</v>
      </c>
      <c r="I1" t="s">
        <v>156</v>
      </c>
      <c r="J1" t="s">
        <v>171</v>
      </c>
      <c r="K1" t="s">
        <v>177</v>
      </c>
      <c r="L1" t="s">
        <v>178</v>
      </c>
      <c r="M1" t="s">
        <v>223</v>
      </c>
      <c r="N1" t="s">
        <v>224</v>
      </c>
      <c r="O1" t="s">
        <v>225</v>
      </c>
      <c r="P1" t="s">
        <v>158</v>
      </c>
    </row>
    <row r="2" spans="2:16" x14ac:dyDescent="0.25">
      <c r="B2" s="77" t="s">
        <v>133</v>
      </c>
      <c r="E2" s="77" t="s">
        <v>134</v>
      </c>
      <c r="H2" t="s">
        <v>159</v>
      </c>
      <c r="I2" t="s">
        <v>157</v>
      </c>
      <c r="J2" t="s">
        <v>172</v>
      </c>
      <c r="K2" t="s">
        <v>179</v>
      </c>
      <c r="L2" t="s">
        <v>180</v>
      </c>
      <c r="M2" t="s">
        <v>226</v>
      </c>
      <c r="N2" t="s">
        <v>227</v>
      </c>
      <c r="O2" t="s">
        <v>228</v>
      </c>
      <c r="P2" s="97" t="s">
        <v>172</v>
      </c>
    </row>
    <row r="3" spans="2:16" x14ac:dyDescent="0.25">
      <c r="B3" s="77" t="s">
        <v>135</v>
      </c>
      <c r="E3" s="77" t="s">
        <v>136</v>
      </c>
      <c r="H3" t="s">
        <v>169</v>
      </c>
      <c r="I3" t="s">
        <v>157</v>
      </c>
      <c r="J3" t="s">
        <v>173</v>
      </c>
      <c r="K3" t="s">
        <v>181</v>
      </c>
      <c r="L3" t="s">
        <v>182</v>
      </c>
      <c r="M3" t="s">
        <v>229</v>
      </c>
      <c r="N3" t="s">
        <v>230</v>
      </c>
      <c r="O3" t="s">
        <v>231</v>
      </c>
      <c r="P3" s="97" t="s">
        <v>173</v>
      </c>
    </row>
    <row r="4" spans="2:16" x14ac:dyDescent="0.25">
      <c r="B4" s="77" t="s">
        <v>137</v>
      </c>
      <c r="E4" s="77" t="s">
        <v>138</v>
      </c>
      <c r="H4" t="s">
        <v>160</v>
      </c>
      <c r="I4" t="s">
        <v>336</v>
      </c>
      <c r="K4" t="s">
        <v>183</v>
      </c>
      <c r="L4" t="s">
        <v>184</v>
      </c>
      <c r="M4" t="s">
        <v>232</v>
      </c>
      <c r="N4" t="s">
        <v>233</v>
      </c>
      <c r="O4" t="s">
        <v>234</v>
      </c>
      <c r="P4" s="97" t="s">
        <v>157</v>
      </c>
    </row>
    <row r="5" spans="2:16" x14ac:dyDescent="0.25">
      <c r="B5" s="77" t="s">
        <v>139</v>
      </c>
      <c r="I5" s="97" t="s">
        <v>337</v>
      </c>
      <c r="K5" t="s">
        <v>185</v>
      </c>
      <c r="L5" t="s">
        <v>184</v>
      </c>
      <c r="M5" t="s">
        <v>235</v>
      </c>
      <c r="N5" t="s">
        <v>236</v>
      </c>
      <c r="O5" t="s">
        <v>237</v>
      </c>
      <c r="P5" s="97"/>
    </row>
    <row r="6" spans="2:16" ht="15" customHeight="1" x14ac:dyDescent="0.2">
      <c r="I6" t="s">
        <v>338</v>
      </c>
      <c r="K6" t="s">
        <v>186</v>
      </c>
      <c r="L6" t="s">
        <v>184</v>
      </c>
      <c r="M6" t="s">
        <v>238</v>
      </c>
      <c r="N6" t="s">
        <v>239</v>
      </c>
      <c r="O6" t="s">
        <v>240</v>
      </c>
      <c r="P6" s="97"/>
    </row>
    <row r="7" spans="2:16" ht="15" customHeight="1" x14ac:dyDescent="0.2">
      <c r="I7" t="s">
        <v>161</v>
      </c>
      <c r="K7" t="s">
        <v>187</v>
      </c>
      <c r="L7" t="s">
        <v>184</v>
      </c>
      <c r="M7" t="s">
        <v>241</v>
      </c>
      <c r="N7" t="s">
        <v>242</v>
      </c>
      <c r="O7" t="s">
        <v>243</v>
      </c>
    </row>
    <row r="8" spans="2:16" x14ac:dyDescent="0.25">
      <c r="B8" s="77" t="s">
        <v>140</v>
      </c>
      <c r="I8" t="s">
        <v>162</v>
      </c>
      <c r="K8" t="s">
        <v>188</v>
      </c>
      <c r="L8" t="s">
        <v>184</v>
      </c>
      <c r="M8" t="s">
        <v>244</v>
      </c>
      <c r="N8" t="s">
        <v>245</v>
      </c>
      <c r="O8" t="s">
        <v>246</v>
      </c>
    </row>
    <row r="9" spans="2:16" x14ac:dyDescent="0.25">
      <c r="B9" s="77" t="s">
        <v>141</v>
      </c>
      <c r="I9" t="s">
        <v>163</v>
      </c>
      <c r="K9" t="s">
        <v>189</v>
      </c>
      <c r="L9" t="s">
        <v>184</v>
      </c>
      <c r="M9" t="s">
        <v>247</v>
      </c>
      <c r="N9" t="s">
        <v>248</v>
      </c>
      <c r="O9" t="s">
        <v>249</v>
      </c>
    </row>
    <row r="10" spans="2:16" x14ac:dyDescent="0.25">
      <c r="B10" s="77" t="s">
        <v>142</v>
      </c>
      <c r="I10" t="s">
        <v>164</v>
      </c>
      <c r="K10" t="s">
        <v>190</v>
      </c>
      <c r="L10" t="s">
        <v>191</v>
      </c>
      <c r="M10" t="s">
        <v>250</v>
      </c>
      <c r="N10" t="s">
        <v>251</v>
      </c>
      <c r="O10" t="s">
        <v>252</v>
      </c>
    </row>
    <row r="11" spans="2:16" ht="15" customHeight="1" x14ac:dyDescent="0.2">
      <c r="I11" t="s">
        <v>165</v>
      </c>
      <c r="K11" t="s">
        <v>192</v>
      </c>
      <c r="L11" t="s">
        <v>191</v>
      </c>
      <c r="M11" t="s">
        <v>253</v>
      </c>
      <c r="N11" t="s">
        <v>254</v>
      </c>
      <c r="O11" t="s">
        <v>255</v>
      </c>
    </row>
    <row r="12" spans="2:16" ht="15" customHeight="1" x14ac:dyDescent="0.2">
      <c r="I12" t="s">
        <v>166</v>
      </c>
      <c r="K12" t="s">
        <v>193</v>
      </c>
      <c r="L12" t="s">
        <v>191</v>
      </c>
      <c r="M12" t="s">
        <v>256</v>
      </c>
      <c r="N12" t="s">
        <v>257</v>
      </c>
      <c r="O12" t="s">
        <v>258</v>
      </c>
    </row>
    <row r="13" spans="2:16" x14ac:dyDescent="0.25">
      <c r="B13" s="77" t="s">
        <v>143</v>
      </c>
      <c r="I13" t="s">
        <v>167</v>
      </c>
      <c r="K13" t="s">
        <v>194</v>
      </c>
      <c r="L13" t="s">
        <v>191</v>
      </c>
      <c r="M13" t="s">
        <v>259</v>
      </c>
      <c r="N13" t="s">
        <v>260</v>
      </c>
      <c r="O13" t="s">
        <v>261</v>
      </c>
    </row>
    <row r="14" spans="2:16" x14ac:dyDescent="0.25">
      <c r="B14" s="77" t="s">
        <v>144</v>
      </c>
      <c r="I14" t="s">
        <v>168</v>
      </c>
      <c r="K14" t="s">
        <v>195</v>
      </c>
      <c r="L14" t="s">
        <v>196</v>
      </c>
      <c r="M14" t="s">
        <v>262</v>
      </c>
      <c r="N14" t="s">
        <v>263</v>
      </c>
      <c r="O14" t="s">
        <v>264</v>
      </c>
    </row>
    <row r="15" spans="2:16" x14ac:dyDescent="0.25">
      <c r="B15" s="77" t="s">
        <v>145</v>
      </c>
      <c r="K15" t="s">
        <v>197</v>
      </c>
      <c r="L15" t="s">
        <v>196</v>
      </c>
      <c r="M15" t="s">
        <v>265</v>
      </c>
      <c r="N15" t="s">
        <v>266</v>
      </c>
      <c r="O15" t="s">
        <v>267</v>
      </c>
    </row>
    <row r="16" spans="2:16" x14ac:dyDescent="0.25">
      <c r="B16" s="77" t="s">
        <v>146</v>
      </c>
      <c r="K16" t="s">
        <v>198</v>
      </c>
      <c r="L16" t="s">
        <v>196</v>
      </c>
      <c r="M16" t="s">
        <v>268</v>
      </c>
      <c r="N16" t="s">
        <v>269</v>
      </c>
      <c r="O16" t="s">
        <v>270</v>
      </c>
    </row>
    <row r="17" spans="2:15" x14ac:dyDescent="0.25">
      <c r="B17" s="77" t="s">
        <v>147</v>
      </c>
      <c r="K17" t="s">
        <v>199</v>
      </c>
      <c r="L17" t="s">
        <v>180</v>
      </c>
      <c r="M17" t="s">
        <v>201</v>
      </c>
      <c r="N17" t="s">
        <v>271</v>
      </c>
      <c r="O17" t="s">
        <v>272</v>
      </c>
    </row>
    <row r="18" spans="2:15" x14ac:dyDescent="0.25">
      <c r="B18" s="77" t="s">
        <v>148</v>
      </c>
      <c r="M18" t="s">
        <v>273</v>
      </c>
      <c r="N18" t="s">
        <v>274</v>
      </c>
      <c r="O18" t="s">
        <v>275</v>
      </c>
    </row>
    <row r="19" spans="2:15" x14ac:dyDescent="0.25">
      <c r="B19" s="77" t="s">
        <v>149</v>
      </c>
      <c r="M19" t="s">
        <v>276</v>
      </c>
      <c r="N19" t="s">
        <v>277</v>
      </c>
      <c r="O19" t="s">
        <v>278</v>
      </c>
    </row>
    <row r="20" spans="2:15" ht="15" customHeight="1" x14ac:dyDescent="0.25">
      <c r="B20" s="75" t="s">
        <v>174</v>
      </c>
      <c r="M20" t="s">
        <v>279</v>
      </c>
      <c r="N20" t="s">
        <v>280</v>
      </c>
      <c r="O20" t="s">
        <v>281</v>
      </c>
    </row>
    <row r="21" spans="2:15" ht="15.75" customHeight="1" x14ac:dyDescent="0.25">
      <c r="B21" s="75" t="s">
        <v>175</v>
      </c>
      <c r="M21" t="s">
        <v>202</v>
      </c>
      <c r="N21" t="s">
        <v>282</v>
      </c>
      <c r="O21" t="s">
        <v>283</v>
      </c>
    </row>
    <row r="22" spans="2:15" ht="15.75" customHeight="1" x14ac:dyDescent="0.25">
      <c r="B22" s="75" t="s">
        <v>176</v>
      </c>
      <c r="M22" t="s">
        <v>284</v>
      </c>
      <c r="N22" t="s">
        <v>285</v>
      </c>
      <c r="O22" t="s">
        <v>286</v>
      </c>
    </row>
    <row r="23" spans="2:15" ht="15.75" customHeight="1" x14ac:dyDescent="0.2">
      <c r="M23" t="s">
        <v>287</v>
      </c>
      <c r="N23" t="s">
        <v>288</v>
      </c>
      <c r="O23" t="s">
        <v>289</v>
      </c>
    </row>
    <row r="24" spans="2:15" ht="15.75" customHeight="1" x14ac:dyDescent="0.2">
      <c r="M24" t="s">
        <v>290</v>
      </c>
      <c r="N24" t="s">
        <v>291</v>
      </c>
      <c r="O24" t="s">
        <v>292</v>
      </c>
    </row>
    <row r="25" spans="2:15" ht="15.75" customHeight="1" x14ac:dyDescent="0.2">
      <c r="M25" t="s">
        <v>293</v>
      </c>
      <c r="N25" t="s">
        <v>294</v>
      </c>
      <c r="O25" t="s">
        <v>295</v>
      </c>
    </row>
    <row r="26" spans="2:15" ht="15.75" customHeight="1" x14ac:dyDescent="0.2">
      <c r="M26" t="s">
        <v>296</v>
      </c>
      <c r="N26" t="s">
        <v>297</v>
      </c>
      <c r="O26" t="s">
        <v>298</v>
      </c>
    </row>
    <row r="27" spans="2:15" ht="15.75" customHeight="1" x14ac:dyDescent="0.2">
      <c r="M27" t="s">
        <v>299</v>
      </c>
      <c r="N27" t="s">
        <v>300</v>
      </c>
      <c r="O27" t="s">
        <v>301</v>
      </c>
    </row>
    <row r="28" spans="2:15" ht="15.75" customHeight="1" x14ac:dyDescent="0.2">
      <c r="M28" t="s">
        <v>302</v>
      </c>
      <c r="N28" t="s">
        <v>303</v>
      </c>
      <c r="O28" t="s">
        <v>304</v>
      </c>
    </row>
    <row r="29" spans="2:15" ht="15.75" customHeight="1" x14ac:dyDescent="0.2">
      <c r="M29" t="s">
        <v>305</v>
      </c>
      <c r="N29" t="s">
        <v>306</v>
      </c>
      <c r="O29" t="s">
        <v>307</v>
      </c>
    </row>
    <row r="30" spans="2:15" ht="15.75" customHeight="1" x14ac:dyDescent="0.2">
      <c r="M30" t="s">
        <v>308</v>
      </c>
      <c r="N30" t="s">
        <v>309</v>
      </c>
      <c r="O30" t="s">
        <v>310</v>
      </c>
    </row>
    <row r="31" spans="2:15" ht="15.75" customHeight="1" x14ac:dyDescent="0.2">
      <c r="M31" t="s">
        <v>311</v>
      </c>
      <c r="N31" t="s">
        <v>312</v>
      </c>
      <c r="O31" t="s">
        <v>313</v>
      </c>
    </row>
    <row r="32" spans="2:15" ht="15.75" customHeight="1" x14ac:dyDescent="0.2">
      <c r="M32" t="s">
        <v>314</v>
      </c>
      <c r="N32" t="s">
        <v>315</v>
      </c>
      <c r="O32" t="s">
        <v>316</v>
      </c>
    </row>
    <row r="33" spans="13:15" ht="15.75" customHeight="1" x14ac:dyDescent="0.2">
      <c r="M33" t="s">
        <v>317</v>
      </c>
      <c r="N33" t="s">
        <v>318</v>
      </c>
      <c r="O33" t="s">
        <v>319</v>
      </c>
    </row>
    <row r="34" spans="13:15" ht="15.75" customHeight="1" x14ac:dyDescent="0.2">
      <c r="M34" t="s">
        <v>320</v>
      </c>
      <c r="N34" t="s">
        <v>321</v>
      </c>
      <c r="O34" t="s">
        <v>322</v>
      </c>
    </row>
    <row r="35" spans="13:15" ht="15.75" customHeight="1" x14ac:dyDescent="0.2">
      <c r="M35" t="s">
        <v>323</v>
      </c>
      <c r="N35" t="s">
        <v>324</v>
      </c>
      <c r="O35" t="s">
        <v>325</v>
      </c>
    </row>
    <row r="36" spans="13:15" ht="15.75" customHeight="1" x14ac:dyDescent="0.2">
      <c r="M36" t="s">
        <v>326</v>
      </c>
      <c r="N36" t="s">
        <v>327</v>
      </c>
      <c r="O36" t="s">
        <v>328</v>
      </c>
    </row>
    <row r="37" spans="13:15" ht="15.75" customHeight="1" x14ac:dyDescent="0.2">
      <c r="M37" s="97" t="s">
        <v>157</v>
      </c>
      <c r="N37" s="97" t="s">
        <v>157</v>
      </c>
      <c r="O37" s="97" t="s">
        <v>157</v>
      </c>
    </row>
    <row r="38" spans="13:15" ht="15.75" customHeight="1" x14ac:dyDescent="0.2"/>
    <row r="39" spans="13:15" ht="15.75" customHeight="1" x14ac:dyDescent="0.2"/>
    <row r="40" spans="13:15" ht="15.75" customHeight="1" x14ac:dyDescent="0.2"/>
    <row r="41" spans="13:15" ht="15.75" customHeight="1" x14ac:dyDescent="0.2"/>
    <row r="42" spans="13:15" ht="15.75" customHeight="1" x14ac:dyDescent="0.2"/>
    <row r="43" spans="13:15" ht="15.75" customHeight="1" x14ac:dyDescent="0.2"/>
    <row r="44" spans="13:15" ht="15.75" customHeight="1" x14ac:dyDescent="0.2"/>
    <row r="45" spans="13:15" ht="15.75" customHeight="1" x14ac:dyDescent="0.2"/>
    <row r="46" spans="13:15" ht="15.75" customHeight="1" x14ac:dyDescent="0.2"/>
    <row r="47" spans="13:15" ht="15.75" customHeight="1" x14ac:dyDescent="0.2"/>
    <row r="48" spans="13: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46" type="noConversion"/>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topLeftCell="A16" zoomScale="60" workbookViewId="0">
      <selection activeCell="N16" sqref="N16:O17"/>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35" t="s">
        <v>34</v>
      </c>
      <c r="C2" s="226"/>
      <c r="D2" s="226"/>
      <c r="E2" s="226"/>
      <c r="F2" s="226"/>
      <c r="G2" s="226"/>
      <c r="H2" s="226"/>
      <c r="I2" s="226"/>
      <c r="J2" s="236" t="s">
        <v>0</v>
      </c>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16"/>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226"/>
      <c r="C3" s="226"/>
      <c r="D3" s="226"/>
      <c r="E3" s="226"/>
      <c r="F3" s="226"/>
      <c r="G3" s="226"/>
      <c r="H3" s="226"/>
      <c r="I3" s="226"/>
      <c r="J3" s="238"/>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39"/>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226"/>
      <c r="C4" s="226"/>
      <c r="D4" s="226"/>
      <c r="E4" s="226"/>
      <c r="F4" s="226"/>
      <c r="G4" s="226"/>
      <c r="H4" s="226"/>
      <c r="I4" s="226"/>
      <c r="J4" s="205"/>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09"/>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41" t="s">
        <v>35</v>
      </c>
      <c r="C6" s="237"/>
      <c r="D6" s="204"/>
      <c r="E6" s="223" t="s">
        <v>36</v>
      </c>
      <c r="F6" s="224"/>
      <c r="G6" s="224"/>
      <c r="H6" s="224"/>
      <c r="I6" s="210"/>
      <c r="J6" s="211" t="e">
        <f>IF(AND('Mapa final'!#REF!="Muy Alta",'Mapa final'!#REF!="Leve"),CONCATENATE("R",'Mapa final'!#REF!),"")</f>
        <v>#REF!</v>
      </c>
      <c r="K6" s="208"/>
      <c r="L6" s="213" t="e">
        <f>IF(AND('Mapa final'!#REF!="Muy Alta",'Mapa final'!#REF!="Leve"),CONCATENATE("R",'Mapa final'!#REF!),"")</f>
        <v>#REF!</v>
      </c>
      <c r="M6" s="208"/>
      <c r="N6" s="213" t="e">
        <f>IF(AND('Mapa final'!#REF!="Muy Alta",'Mapa final'!#REF!="Leve"),CONCATENATE("R",'Mapa final'!#REF!),"")</f>
        <v>#REF!</v>
      </c>
      <c r="O6" s="210"/>
      <c r="P6" s="211" t="e">
        <f>IF(AND('Mapa final'!#REF!="Muy Alta",'Mapa final'!#REF!="Menor"),CONCATENATE("R",'Mapa final'!#REF!),"")</f>
        <v>#REF!</v>
      </c>
      <c r="Q6" s="208"/>
      <c r="R6" s="213" t="e">
        <f>IF(AND('Mapa final'!#REF!="Muy Alta",'Mapa final'!#REF!="Menor"),CONCATENATE("R",'Mapa final'!#REF!),"")</f>
        <v>#REF!</v>
      </c>
      <c r="S6" s="208"/>
      <c r="T6" s="213" t="e">
        <f>IF(AND('Mapa final'!#REF!="Muy Alta",'Mapa final'!#REF!="Menor"),CONCATENATE("R",'Mapa final'!#REF!),"")</f>
        <v>#REF!</v>
      </c>
      <c r="U6" s="210"/>
      <c r="V6" s="211" t="e">
        <f>IF(AND('Mapa final'!#REF!="Muy Alta",'Mapa final'!#REF!="Moderado"),CONCATENATE("R",'Mapa final'!#REF!),"")</f>
        <v>#REF!</v>
      </c>
      <c r="W6" s="208"/>
      <c r="X6" s="213" t="e">
        <f>IF(AND('Mapa final'!#REF!="Muy Alta",'Mapa final'!#REF!="Moderado"),CONCATENATE("R",'Mapa final'!#REF!),"")</f>
        <v>#REF!</v>
      </c>
      <c r="Y6" s="208"/>
      <c r="Z6" s="213" t="e">
        <f>IF(AND('Mapa final'!#REF!="Muy Alta",'Mapa final'!#REF!="Moderado"),CONCATENATE("R",'Mapa final'!#REF!),"")</f>
        <v>#REF!</v>
      </c>
      <c r="AA6" s="210"/>
      <c r="AB6" s="211" t="e">
        <f>IF(AND('Mapa final'!#REF!="Muy Alta",'Mapa final'!#REF!="Mayor"),CONCATENATE("R",'Mapa final'!#REF!),"")</f>
        <v>#REF!</v>
      </c>
      <c r="AC6" s="208"/>
      <c r="AD6" s="213" t="e">
        <f>IF(AND('Mapa final'!#REF!="Muy Alta",'Mapa final'!#REF!="Mayor"),CONCATENATE("R",'Mapa final'!#REF!),"")</f>
        <v>#REF!</v>
      </c>
      <c r="AE6" s="208"/>
      <c r="AF6" s="213" t="e">
        <f>IF(AND('Mapa final'!#REF!="Muy Alta",'Mapa final'!#REF!="Mayor"),CONCATENATE("R",'Mapa final'!#REF!),"")</f>
        <v>#REF!</v>
      </c>
      <c r="AG6" s="210"/>
      <c r="AH6" s="233" t="e">
        <f>IF(AND('Mapa final'!#REF!="Muy Alta",'Mapa final'!#REF!="Catastrófico"),CONCATENATE("R",'Mapa final'!#REF!),"")</f>
        <v>#REF!</v>
      </c>
      <c r="AI6" s="208"/>
      <c r="AJ6" s="214" t="e">
        <f>IF(AND('Mapa final'!#REF!="Muy Alta",'Mapa final'!#REF!="Catastrófico"),CONCATENATE("R",'Mapa final'!#REF!),"")</f>
        <v>#REF!</v>
      </c>
      <c r="AK6" s="208"/>
      <c r="AL6" s="214" t="e">
        <f>IF(AND('Mapa final'!#REF!="Muy Alta",'Mapa final'!#REF!="Catastrófico"),CONCATENATE("R",'Mapa final'!#REF!),"")</f>
        <v>#REF!</v>
      </c>
      <c r="AM6" s="210"/>
      <c r="AO6" s="244" t="s">
        <v>37</v>
      </c>
      <c r="AP6" s="245"/>
      <c r="AQ6" s="245"/>
      <c r="AR6" s="245"/>
      <c r="AS6" s="245"/>
      <c r="AT6" s="246"/>
      <c r="AU6" s="1"/>
      <c r="AV6" s="1"/>
      <c r="AW6" s="1"/>
      <c r="AX6" s="1"/>
      <c r="AY6" s="1"/>
      <c r="AZ6" s="1"/>
      <c r="BA6" s="1"/>
      <c r="BB6" s="1"/>
      <c r="BC6" s="1"/>
      <c r="BD6" s="1"/>
      <c r="BE6" s="1"/>
      <c r="BF6" s="1"/>
      <c r="BG6" s="1"/>
      <c r="BH6" s="1"/>
      <c r="BI6" s="1"/>
    </row>
    <row r="7" spans="1:61" ht="15" customHeight="1" x14ac:dyDescent="0.25">
      <c r="A7" s="1"/>
      <c r="B7" s="238"/>
      <c r="C7" s="226"/>
      <c r="D7" s="231"/>
      <c r="E7" s="225"/>
      <c r="F7" s="226"/>
      <c r="G7" s="226"/>
      <c r="H7" s="226"/>
      <c r="I7" s="231"/>
      <c r="J7" s="212"/>
      <c r="K7" s="209"/>
      <c r="L7" s="205"/>
      <c r="M7" s="209"/>
      <c r="N7" s="205"/>
      <c r="O7" s="206"/>
      <c r="P7" s="212"/>
      <c r="Q7" s="209"/>
      <c r="R7" s="205"/>
      <c r="S7" s="209"/>
      <c r="T7" s="205"/>
      <c r="U7" s="206"/>
      <c r="V7" s="212"/>
      <c r="W7" s="209"/>
      <c r="X7" s="205"/>
      <c r="Y7" s="209"/>
      <c r="Z7" s="205"/>
      <c r="AA7" s="206"/>
      <c r="AB7" s="212"/>
      <c r="AC7" s="209"/>
      <c r="AD7" s="205"/>
      <c r="AE7" s="209"/>
      <c r="AF7" s="205"/>
      <c r="AG7" s="206"/>
      <c r="AH7" s="212"/>
      <c r="AI7" s="209"/>
      <c r="AJ7" s="205"/>
      <c r="AK7" s="209"/>
      <c r="AL7" s="205"/>
      <c r="AM7" s="206"/>
      <c r="AN7" s="1"/>
      <c r="AO7" s="247"/>
      <c r="AP7" s="226"/>
      <c r="AQ7" s="226"/>
      <c r="AR7" s="226"/>
      <c r="AS7" s="226"/>
      <c r="AT7" s="248"/>
      <c r="AU7" s="1"/>
      <c r="AV7" s="1"/>
      <c r="AW7" s="1"/>
      <c r="AX7" s="1"/>
      <c r="AY7" s="1"/>
      <c r="AZ7" s="1"/>
      <c r="BA7" s="1"/>
      <c r="BB7" s="1"/>
      <c r="BC7" s="1"/>
      <c r="BD7" s="1"/>
      <c r="BE7" s="1"/>
      <c r="BF7" s="1"/>
      <c r="BG7" s="1"/>
      <c r="BH7" s="1"/>
      <c r="BI7" s="1"/>
    </row>
    <row r="8" spans="1:61" ht="15" customHeight="1" x14ac:dyDescent="0.25">
      <c r="A8" s="1"/>
      <c r="B8" s="238"/>
      <c r="C8" s="226"/>
      <c r="D8" s="231"/>
      <c r="E8" s="225"/>
      <c r="F8" s="226"/>
      <c r="G8" s="226"/>
      <c r="H8" s="226"/>
      <c r="I8" s="231"/>
      <c r="J8" s="218" t="e">
        <f>IF(AND('Mapa final'!#REF!="Muy Alta",'Mapa final'!#REF!="Leve"),CONCATENATE("R",'Mapa final'!#REF!),"")</f>
        <v>#REF!</v>
      </c>
      <c r="K8" s="216"/>
      <c r="L8" s="219" t="e">
        <f>IF(AND('Mapa final'!#REF!="Muy Alta",'Mapa final'!#REF!="Leve"),CONCATENATE("R",'Mapa final'!#REF!),"")</f>
        <v>#REF!</v>
      </c>
      <c r="M8" s="216"/>
      <c r="N8" s="219" t="e">
        <f>IF(AND('Mapa final'!#REF!="Muy Alta",'Mapa final'!#REF!="Leve"),CONCATENATE("R",'Mapa final'!#REF!),"")</f>
        <v>#REF!</v>
      </c>
      <c r="O8" s="204"/>
      <c r="P8" s="218" t="e">
        <f>IF(AND('Mapa final'!#REF!="Muy Alta",'Mapa final'!#REF!="Menor"),CONCATENATE("R",'Mapa final'!#REF!),"")</f>
        <v>#REF!</v>
      </c>
      <c r="Q8" s="216"/>
      <c r="R8" s="219" t="e">
        <f>IF(AND('Mapa final'!#REF!="Muy Alta",'Mapa final'!#REF!="Menor"),CONCATENATE("R",'Mapa final'!#REF!),"")</f>
        <v>#REF!</v>
      </c>
      <c r="S8" s="216"/>
      <c r="T8" s="219" t="e">
        <f>IF(AND('Mapa final'!#REF!="Muy Alta",'Mapa final'!#REF!="Menor"),CONCATENATE("R",'Mapa final'!#REF!),"")</f>
        <v>#REF!</v>
      </c>
      <c r="U8" s="204"/>
      <c r="V8" s="218" t="e">
        <f>IF(AND('Mapa final'!#REF!="Muy Alta",'Mapa final'!#REF!="Moderado"),CONCATENATE("R",'Mapa final'!#REF!),"")</f>
        <v>#REF!</v>
      </c>
      <c r="W8" s="216"/>
      <c r="X8" s="219" t="e">
        <f>IF(AND('Mapa final'!#REF!="Muy Alta",'Mapa final'!#REF!="Moderado"),CONCATENATE("R",'Mapa final'!#REF!),"")</f>
        <v>#REF!</v>
      </c>
      <c r="Y8" s="216"/>
      <c r="Z8" s="219" t="e">
        <f>IF(AND('Mapa final'!#REF!="Muy Alta",'Mapa final'!#REF!="Moderado"),CONCATENATE("R",'Mapa final'!#REF!),"")</f>
        <v>#REF!</v>
      </c>
      <c r="AA8" s="204"/>
      <c r="AB8" s="218" t="e">
        <f>IF(AND('Mapa final'!#REF!="Muy Alta",'Mapa final'!#REF!="Mayor"),CONCATENATE("R",'Mapa final'!#REF!),"")</f>
        <v>#REF!</v>
      </c>
      <c r="AC8" s="216"/>
      <c r="AD8" s="219" t="e">
        <f>IF(AND('Mapa final'!#REF!="Muy Alta",'Mapa final'!#REF!="Mayor"),CONCATENATE("R",'Mapa final'!#REF!),"")</f>
        <v>#REF!</v>
      </c>
      <c r="AE8" s="216"/>
      <c r="AF8" s="219" t="e">
        <f>IF(AND('Mapa final'!#REF!="Muy Alta",'Mapa final'!#REF!="Mayor"),CONCATENATE("R",'Mapa final'!#REF!),"")</f>
        <v>#REF!</v>
      </c>
      <c r="AG8" s="204"/>
      <c r="AH8" s="220" t="e">
        <f>IF(AND('Mapa final'!#REF!="Muy Alta",'Mapa final'!#REF!="Catastrófico"),CONCATENATE("R",'Mapa final'!#REF!),"")</f>
        <v>#REF!</v>
      </c>
      <c r="AI8" s="216"/>
      <c r="AJ8" s="221" t="e">
        <f>IF(AND('Mapa final'!#REF!="Muy Alta",'Mapa final'!#REF!="Catastrófico"),CONCATENATE("R",'Mapa final'!#REF!),"")</f>
        <v>#REF!</v>
      </c>
      <c r="AK8" s="216"/>
      <c r="AL8" s="221" t="e">
        <f>IF(AND('Mapa final'!#REF!="Muy Alta",'Mapa final'!#REF!="Catastrófico"),CONCATENATE("R",'Mapa final'!#REF!),"")</f>
        <v>#REF!</v>
      </c>
      <c r="AM8" s="204"/>
      <c r="AN8" s="1"/>
      <c r="AO8" s="247"/>
      <c r="AP8" s="226"/>
      <c r="AQ8" s="226"/>
      <c r="AR8" s="226"/>
      <c r="AS8" s="226"/>
      <c r="AT8" s="248"/>
      <c r="AU8" s="1"/>
      <c r="AV8" s="1"/>
      <c r="AW8" s="1"/>
      <c r="AX8" s="1"/>
      <c r="AY8" s="1"/>
      <c r="AZ8" s="1"/>
      <c r="BA8" s="1"/>
      <c r="BB8" s="1"/>
      <c r="BC8" s="1"/>
      <c r="BD8" s="1"/>
      <c r="BE8" s="1"/>
      <c r="BF8" s="1"/>
      <c r="BG8" s="1"/>
      <c r="BH8" s="1"/>
      <c r="BI8" s="1"/>
    </row>
    <row r="9" spans="1:61" ht="15" customHeight="1" x14ac:dyDescent="0.25">
      <c r="A9" s="1"/>
      <c r="B9" s="238"/>
      <c r="C9" s="226"/>
      <c r="D9" s="231"/>
      <c r="E9" s="225"/>
      <c r="F9" s="226"/>
      <c r="G9" s="226"/>
      <c r="H9" s="226"/>
      <c r="I9" s="231"/>
      <c r="J9" s="212"/>
      <c r="K9" s="209"/>
      <c r="L9" s="205"/>
      <c r="M9" s="209"/>
      <c r="N9" s="205"/>
      <c r="O9" s="206"/>
      <c r="P9" s="212"/>
      <c r="Q9" s="209"/>
      <c r="R9" s="205"/>
      <c r="S9" s="209"/>
      <c r="T9" s="205"/>
      <c r="U9" s="206"/>
      <c r="V9" s="212"/>
      <c r="W9" s="209"/>
      <c r="X9" s="205"/>
      <c r="Y9" s="209"/>
      <c r="Z9" s="205"/>
      <c r="AA9" s="206"/>
      <c r="AB9" s="212"/>
      <c r="AC9" s="209"/>
      <c r="AD9" s="205"/>
      <c r="AE9" s="209"/>
      <c r="AF9" s="205"/>
      <c r="AG9" s="206"/>
      <c r="AH9" s="212"/>
      <c r="AI9" s="209"/>
      <c r="AJ9" s="205"/>
      <c r="AK9" s="209"/>
      <c r="AL9" s="205"/>
      <c r="AM9" s="206"/>
      <c r="AN9" s="1"/>
      <c r="AO9" s="247"/>
      <c r="AP9" s="226"/>
      <c r="AQ9" s="226"/>
      <c r="AR9" s="226"/>
      <c r="AS9" s="226"/>
      <c r="AT9" s="248"/>
      <c r="AU9" s="1"/>
      <c r="AV9" s="1"/>
      <c r="AW9" s="1"/>
      <c r="AX9" s="1"/>
      <c r="AY9" s="1"/>
      <c r="AZ9" s="1"/>
      <c r="BA9" s="1"/>
      <c r="BB9" s="1"/>
      <c r="BC9" s="1"/>
      <c r="BD9" s="1"/>
      <c r="BE9" s="1"/>
      <c r="BF9" s="1"/>
      <c r="BG9" s="1"/>
      <c r="BH9" s="1"/>
      <c r="BI9" s="1"/>
    </row>
    <row r="10" spans="1:61" ht="15" customHeight="1" x14ac:dyDescent="0.25">
      <c r="A10" s="1"/>
      <c r="B10" s="238"/>
      <c r="C10" s="226"/>
      <c r="D10" s="231"/>
      <c r="E10" s="225"/>
      <c r="F10" s="226"/>
      <c r="G10" s="226"/>
      <c r="H10" s="226"/>
      <c r="I10" s="231"/>
      <c r="J10" s="218" t="e">
        <f>IF(AND('Mapa final'!#REF!="Muy Alta",'Mapa final'!#REF!="Leve"),CONCATENATE("R",'Mapa final'!#REF!),"")</f>
        <v>#REF!</v>
      </c>
      <c r="K10" s="216"/>
      <c r="L10" s="219" t="e">
        <f>IF(AND('Mapa final'!#REF!="Muy Alta",'Mapa final'!#REF!="Leve"),CONCATENATE("R",'Mapa final'!#REF!),"")</f>
        <v>#REF!</v>
      </c>
      <c r="M10" s="216"/>
      <c r="N10" s="219" t="e">
        <f>IF(AND('Mapa final'!#REF!="Muy Alta",'Mapa final'!#REF!="Leve"),CONCATENATE("R",'Mapa final'!#REF!),"")</f>
        <v>#REF!</v>
      </c>
      <c r="O10" s="204"/>
      <c r="P10" s="218" t="e">
        <f>IF(AND('Mapa final'!#REF!="Muy Alta",'Mapa final'!#REF!="Menor"),CONCATENATE("R",'Mapa final'!#REF!),"")</f>
        <v>#REF!</v>
      </c>
      <c r="Q10" s="216"/>
      <c r="R10" s="219" t="e">
        <f>IF(AND('Mapa final'!#REF!="Muy Alta",'Mapa final'!#REF!="Menor"),CONCATENATE("R",'Mapa final'!#REF!),"")</f>
        <v>#REF!</v>
      </c>
      <c r="S10" s="216"/>
      <c r="T10" s="219" t="e">
        <f>IF(AND('Mapa final'!#REF!="Muy Alta",'Mapa final'!#REF!="Menor"),CONCATENATE("R",'Mapa final'!#REF!),"")</f>
        <v>#REF!</v>
      </c>
      <c r="U10" s="204"/>
      <c r="V10" s="218" t="e">
        <f>IF(AND('Mapa final'!#REF!="Muy Alta",'Mapa final'!#REF!="Moderado"),CONCATENATE("R",'Mapa final'!#REF!),"")</f>
        <v>#REF!</v>
      </c>
      <c r="W10" s="216"/>
      <c r="X10" s="219" t="e">
        <f>IF(AND('Mapa final'!#REF!="Muy Alta",'Mapa final'!#REF!="Moderado"),CONCATENATE("R",'Mapa final'!#REF!),"")</f>
        <v>#REF!</v>
      </c>
      <c r="Y10" s="216"/>
      <c r="Z10" s="219" t="e">
        <f>IF(AND('Mapa final'!#REF!="Muy Alta",'Mapa final'!#REF!="Moderado"),CONCATENATE("R",'Mapa final'!#REF!),"")</f>
        <v>#REF!</v>
      </c>
      <c r="AA10" s="204"/>
      <c r="AB10" s="218" t="e">
        <f>IF(AND('Mapa final'!#REF!="Muy Alta",'Mapa final'!#REF!="Mayor"),CONCATENATE("R",'Mapa final'!#REF!),"")</f>
        <v>#REF!</v>
      </c>
      <c r="AC10" s="216"/>
      <c r="AD10" s="219" t="e">
        <f>IF(AND('Mapa final'!#REF!="Muy Alta",'Mapa final'!#REF!="Mayor"),CONCATENATE("R",'Mapa final'!#REF!),"")</f>
        <v>#REF!</v>
      </c>
      <c r="AE10" s="216"/>
      <c r="AF10" s="219" t="e">
        <f>IF(AND('Mapa final'!#REF!="Muy Alta",'Mapa final'!#REF!="Mayor"),CONCATENATE("R",'Mapa final'!#REF!),"")</f>
        <v>#REF!</v>
      </c>
      <c r="AG10" s="204"/>
      <c r="AH10" s="220" t="e">
        <f>IF(AND('Mapa final'!#REF!="Muy Alta",'Mapa final'!#REF!="Catastrófico"),CONCATENATE("R",'Mapa final'!#REF!),"")</f>
        <v>#REF!</v>
      </c>
      <c r="AI10" s="216"/>
      <c r="AJ10" s="221" t="e">
        <f>IF(AND('Mapa final'!#REF!="Muy Alta",'Mapa final'!#REF!="Catastrófico"),CONCATENATE("R",'Mapa final'!#REF!),"")</f>
        <v>#REF!</v>
      </c>
      <c r="AK10" s="216"/>
      <c r="AL10" s="221" t="e">
        <f>IF(AND('Mapa final'!#REF!="Muy Alta",'Mapa final'!#REF!="Catastrófico"),CONCATENATE("R",'Mapa final'!#REF!),"")</f>
        <v>#REF!</v>
      </c>
      <c r="AM10" s="204"/>
      <c r="AN10" s="1"/>
      <c r="AO10" s="247"/>
      <c r="AP10" s="226"/>
      <c r="AQ10" s="226"/>
      <c r="AR10" s="226"/>
      <c r="AS10" s="226"/>
      <c r="AT10" s="248"/>
      <c r="AU10" s="1"/>
      <c r="AV10" s="1"/>
      <c r="AW10" s="1"/>
      <c r="AX10" s="1"/>
      <c r="AY10" s="1"/>
      <c r="AZ10" s="1"/>
      <c r="BA10" s="1"/>
      <c r="BB10" s="1"/>
      <c r="BC10" s="1"/>
      <c r="BD10" s="1"/>
      <c r="BE10" s="1"/>
      <c r="BF10" s="1"/>
      <c r="BG10" s="1"/>
      <c r="BH10" s="1"/>
      <c r="BI10" s="1"/>
    </row>
    <row r="11" spans="1:61" ht="15" customHeight="1" x14ac:dyDescent="0.25">
      <c r="A11" s="1"/>
      <c r="B11" s="238"/>
      <c r="C11" s="226"/>
      <c r="D11" s="231"/>
      <c r="E11" s="225"/>
      <c r="F11" s="226"/>
      <c r="G11" s="226"/>
      <c r="H11" s="226"/>
      <c r="I11" s="231"/>
      <c r="J11" s="212"/>
      <c r="K11" s="209"/>
      <c r="L11" s="205"/>
      <c r="M11" s="209"/>
      <c r="N11" s="205"/>
      <c r="O11" s="206"/>
      <c r="P11" s="212"/>
      <c r="Q11" s="209"/>
      <c r="R11" s="205"/>
      <c r="S11" s="209"/>
      <c r="T11" s="205"/>
      <c r="U11" s="206"/>
      <c r="V11" s="212"/>
      <c r="W11" s="209"/>
      <c r="X11" s="205"/>
      <c r="Y11" s="209"/>
      <c r="Z11" s="205"/>
      <c r="AA11" s="206"/>
      <c r="AB11" s="212"/>
      <c r="AC11" s="209"/>
      <c r="AD11" s="205"/>
      <c r="AE11" s="209"/>
      <c r="AF11" s="205"/>
      <c r="AG11" s="206"/>
      <c r="AH11" s="212"/>
      <c r="AI11" s="209"/>
      <c r="AJ11" s="205"/>
      <c r="AK11" s="209"/>
      <c r="AL11" s="205"/>
      <c r="AM11" s="206"/>
      <c r="AN11" s="1"/>
      <c r="AO11" s="247"/>
      <c r="AP11" s="226"/>
      <c r="AQ11" s="226"/>
      <c r="AR11" s="226"/>
      <c r="AS11" s="226"/>
      <c r="AT11" s="248"/>
      <c r="AU11" s="1"/>
      <c r="AV11" s="1"/>
      <c r="AW11" s="1"/>
      <c r="AX11" s="1"/>
      <c r="AY11" s="1"/>
      <c r="AZ11" s="1"/>
      <c r="BA11" s="1"/>
      <c r="BB11" s="1"/>
      <c r="BC11" s="1"/>
      <c r="BD11" s="1"/>
      <c r="BE11" s="1"/>
      <c r="BF11" s="1"/>
      <c r="BG11" s="1"/>
      <c r="BH11" s="1"/>
      <c r="BI11" s="1"/>
    </row>
    <row r="12" spans="1:61" ht="15" customHeight="1" x14ac:dyDescent="0.25">
      <c r="A12" s="1"/>
      <c r="B12" s="238"/>
      <c r="C12" s="226"/>
      <c r="D12" s="231"/>
      <c r="E12" s="225"/>
      <c r="F12" s="226"/>
      <c r="G12" s="226"/>
      <c r="H12" s="226"/>
      <c r="I12" s="231"/>
      <c r="J12" s="218" t="e">
        <f>IF(AND('Mapa final'!#REF!="Muy Alta",'Mapa final'!#REF!="Leve"),CONCATENATE("R",'Mapa final'!#REF!),"")</f>
        <v>#REF!</v>
      </c>
      <c r="K12" s="216"/>
      <c r="L12" s="219" t="str">
        <f>IF(AND('Mapa final'!$L$60="Muy Alta",'Mapa final'!$AI$60="Leve"),CONCATENATE("R",'Mapa final'!$A$60),"")</f>
        <v/>
      </c>
      <c r="M12" s="216"/>
      <c r="N12" s="219" t="str">
        <f>IF(AND('Mapa final'!$L$66="Muy Alta",'Mapa final'!$AI$66="Leve"),CONCATENATE("R",'Mapa final'!$A$66),"")</f>
        <v/>
      </c>
      <c r="O12" s="204"/>
      <c r="P12" s="218" t="e">
        <f>IF(AND('Mapa final'!#REF!="Muy Alta",'Mapa final'!#REF!="Menor"),CONCATENATE("R",'Mapa final'!#REF!),"")</f>
        <v>#REF!</v>
      </c>
      <c r="Q12" s="216"/>
      <c r="R12" s="219" t="str">
        <f>IF(AND('Mapa final'!$L$60="Muy Alta",'Mapa final'!$AI$60="Menor"),CONCATENATE("R",'Mapa final'!$A$60),"")</f>
        <v/>
      </c>
      <c r="S12" s="216"/>
      <c r="T12" s="219" t="str">
        <f>IF(AND('Mapa final'!$L$66="Muy Alta",'Mapa final'!$AI$66="Menor"),CONCATENATE("R",'Mapa final'!$A$66),"")</f>
        <v/>
      </c>
      <c r="U12" s="204"/>
      <c r="V12" s="218" t="e">
        <f>IF(AND('Mapa final'!#REF!="Muy Alta",'Mapa final'!#REF!="Moderado"),CONCATENATE("R",'Mapa final'!#REF!),"")</f>
        <v>#REF!</v>
      </c>
      <c r="W12" s="216"/>
      <c r="X12" s="219" t="str">
        <f>IF(AND('Mapa final'!$L$60="Muy Alta",'Mapa final'!$AI$60="Moderado"),CONCATENATE("R",'Mapa final'!$A$60),"")</f>
        <v/>
      </c>
      <c r="Y12" s="216"/>
      <c r="Z12" s="219" t="str">
        <f>IF(AND('Mapa final'!$L$66="Muy Alta",'Mapa final'!$AI$66="Moderado"),CONCATENATE("R",'Mapa final'!$A$66),"")</f>
        <v/>
      </c>
      <c r="AA12" s="204"/>
      <c r="AB12" s="218" t="e">
        <f>IF(AND('Mapa final'!#REF!="Muy Alta",'Mapa final'!#REF!="Mayor"),CONCATENATE("R",'Mapa final'!#REF!),"")</f>
        <v>#REF!</v>
      </c>
      <c r="AC12" s="216"/>
      <c r="AD12" s="219" t="str">
        <f>IF(AND('Mapa final'!$L$60="Muy Alta",'Mapa final'!$AI$60="Mayor"),CONCATENATE("R",'Mapa final'!$A$60),"")</f>
        <v/>
      </c>
      <c r="AE12" s="216"/>
      <c r="AF12" s="219" t="str">
        <f>IF(AND('Mapa final'!$L$66="Muy Alta",'Mapa final'!$AI$66="Mayor"),CONCATENATE("R",'Mapa final'!$A$66),"")</f>
        <v/>
      </c>
      <c r="AG12" s="204"/>
      <c r="AH12" s="220" t="e">
        <f>IF(AND('Mapa final'!#REF!="Muy Alta",'Mapa final'!#REF!="Catastrófico"),CONCATENATE("R",'Mapa final'!#REF!),"")</f>
        <v>#REF!</v>
      </c>
      <c r="AI12" s="216"/>
      <c r="AJ12" s="221" t="str">
        <f>IF(AND('Mapa final'!$L$60="Muy Alta",'Mapa final'!$AI$60="Catastrófico"),CONCATENATE("R",'Mapa final'!$A$60),"")</f>
        <v/>
      </c>
      <c r="AK12" s="216"/>
      <c r="AL12" s="221" t="str">
        <f>IF(AND('Mapa final'!$L$66="Muy Alta",'Mapa final'!$AI$66="Catastrófico"),CONCATENATE("R",'Mapa final'!$A$66),"")</f>
        <v/>
      </c>
      <c r="AM12" s="204"/>
      <c r="AN12" s="1"/>
      <c r="AO12" s="247"/>
      <c r="AP12" s="226"/>
      <c r="AQ12" s="226"/>
      <c r="AR12" s="226"/>
      <c r="AS12" s="226"/>
      <c r="AT12" s="248"/>
      <c r="AU12" s="1"/>
      <c r="AV12" s="1"/>
      <c r="AW12" s="1"/>
      <c r="AX12" s="1"/>
      <c r="AY12" s="1"/>
      <c r="AZ12" s="1"/>
      <c r="BA12" s="1"/>
      <c r="BB12" s="1"/>
      <c r="BC12" s="1"/>
      <c r="BD12" s="1"/>
      <c r="BE12" s="1"/>
      <c r="BF12" s="1"/>
      <c r="BG12" s="1"/>
      <c r="BH12" s="1"/>
      <c r="BI12" s="1"/>
    </row>
    <row r="13" spans="1:61" ht="15.75" customHeight="1" x14ac:dyDescent="0.25">
      <c r="A13" s="1"/>
      <c r="B13" s="238"/>
      <c r="C13" s="226"/>
      <c r="D13" s="231"/>
      <c r="E13" s="227"/>
      <c r="F13" s="228"/>
      <c r="G13" s="228"/>
      <c r="H13" s="228"/>
      <c r="I13" s="232"/>
      <c r="J13" s="212"/>
      <c r="K13" s="209"/>
      <c r="L13" s="205"/>
      <c r="M13" s="209"/>
      <c r="N13" s="205"/>
      <c r="O13" s="206"/>
      <c r="P13" s="212"/>
      <c r="Q13" s="209"/>
      <c r="R13" s="205"/>
      <c r="S13" s="209"/>
      <c r="T13" s="205"/>
      <c r="U13" s="206"/>
      <c r="V13" s="212"/>
      <c r="W13" s="209"/>
      <c r="X13" s="205"/>
      <c r="Y13" s="209"/>
      <c r="Z13" s="205"/>
      <c r="AA13" s="206"/>
      <c r="AB13" s="212"/>
      <c r="AC13" s="209"/>
      <c r="AD13" s="205"/>
      <c r="AE13" s="209"/>
      <c r="AF13" s="205"/>
      <c r="AG13" s="206"/>
      <c r="AH13" s="227"/>
      <c r="AI13" s="229"/>
      <c r="AJ13" s="230"/>
      <c r="AK13" s="229"/>
      <c r="AL13" s="230"/>
      <c r="AM13" s="232"/>
      <c r="AN13" s="1"/>
      <c r="AO13" s="249"/>
      <c r="AP13" s="250"/>
      <c r="AQ13" s="250"/>
      <c r="AR13" s="250"/>
      <c r="AS13" s="250"/>
      <c r="AT13" s="251"/>
      <c r="AU13" s="1"/>
      <c r="AV13" s="1"/>
      <c r="AW13" s="1"/>
      <c r="AX13" s="1"/>
      <c r="AY13" s="1"/>
      <c r="AZ13" s="1"/>
      <c r="BA13" s="1"/>
      <c r="BB13" s="1"/>
      <c r="BC13" s="1"/>
      <c r="BD13" s="1"/>
      <c r="BE13" s="1"/>
      <c r="BF13" s="1"/>
      <c r="BG13" s="1"/>
      <c r="BH13" s="1"/>
      <c r="BI13" s="1"/>
    </row>
    <row r="14" spans="1:61" ht="15" customHeight="1" x14ac:dyDescent="0.25">
      <c r="A14" s="1"/>
      <c r="B14" s="238"/>
      <c r="C14" s="226"/>
      <c r="D14" s="231"/>
      <c r="E14" s="223" t="s">
        <v>38</v>
      </c>
      <c r="F14" s="224"/>
      <c r="G14" s="224"/>
      <c r="H14" s="224"/>
      <c r="I14" s="224"/>
      <c r="J14" s="222" t="e">
        <f>IF(AND('Mapa final'!#REF!="Alta",'Mapa final'!#REF!="Leve"),CONCATENATE("R",'Mapa final'!#REF!),"")</f>
        <v>#REF!</v>
      </c>
      <c r="K14" s="208"/>
      <c r="L14" s="207" t="e">
        <f>IF(AND('Mapa final'!#REF!="Alta",'Mapa final'!#REF!="Leve"),CONCATENATE("R",'Mapa final'!#REF!),"")</f>
        <v>#REF!</v>
      </c>
      <c r="M14" s="208"/>
      <c r="N14" s="207" t="e">
        <f>IF(AND('Mapa final'!#REF!="Alta",'Mapa final'!#REF!="Leve"),CONCATENATE("R",'Mapa final'!#REF!),"")</f>
        <v>#REF!</v>
      </c>
      <c r="O14" s="210"/>
      <c r="P14" s="222" t="e">
        <f>IF(AND('Mapa final'!#REF!="Alta",'Mapa final'!#REF!="Menor"),CONCATENATE("R",'Mapa final'!#REF!),"")</f>
        <v>#REF!</v>
      </c>
      <c r="Q14" s="208"/>
      <c r="R14" s="207" t="e">
        <f>IF(AND('Mapa final'!#REF!="Alta",'Mapa final'!#REF!="Menor"),CONCATENATE("R",'Mapa final'!#REF!),"")</f>
        <v>#REF!</v>
      </c>
      <c r="S14" s="208"/>
      <c r="T14" s="207" t="e">
        <f>IF(AND('Mapa final'!#REF!="Alta",'Mapa final'!#REF!="Menor"),CONCATENATE("R",'Mapa final'!#REF!),"")</f>
        <v>#REF!</v>
      </c>
      <c r="U14" s="210"/>
      <c r="V14" s="211" t="e">
        <f>IF(AND('Mapa final'!#REF!="Alta",'Mapa final'!#REF!="Moderado"),CONCATENATE("R",'Mapa final'!#REF!),"")</f>
        <v>#REF!</v>
      </c>
      <c r="W14" s="208"/>
      <c r="X14" s="213" t="e">
        <f>IF(AND('Mapa final'!#REF!="Alta",'Mapa final'!#REF!="Moderado"),CONCATENATE("R",'Mapa final'!#REF!),"")</f>
        <v>#REF!</v>
      </c>
      <c r="Y14" s="208"/>
      <c r="Z14" s="213" t="e">
        <f>IF(AND('Mapa final'!#REF!="Alta",'Mapa final'!#REF!="Moderado"),CONCATENATE("R",'Mapa final'!#REF!),"")</f>
        <v>#REF!</v>
      </c>
      <c r="AA14" s="210"/>
      <c r="AB14" s="211" t="e">
        <f>IF(AND('Mapa final'!#REF!="Alta",'Mapa final'!#REF!="Mayor"),CONCATENATE("R",'Mapa final'!#REF!),"")</f>
        <v>#REF!</v>
      </c>
      <c r="AC14" s="208"/>
      <c r="AD14" s="213" t="e">
        <f>IF(AND('Mapa final'!#REF!="Alta",'Mapa final'!#REF!="Mayor"),CONCATENATE("R",'Mapa final'!#REF!),"")</f>
        <v>#REF!</v>
      </c>
      <c r="AE14" s="208"/>
      <c r="AF14" s="213" t="e">
        <f>IF(AND('Mapa final'!#REF!="Alta",'Mapa final'!#REF!="Mayor"),CONCATENATE("R",'Mapa final'!#REF!),"")</f>
        <v>#REF!</v>
      </c>
      <c r="AG14" s="210"/>
      <c r="AH14" s="233" t="e">
        <f>IF(AND('Mapa final'!#REF!="Alta",'Mapa final'!#REF!="Catastrófico"),CONCATENATE("R",'Mapa final'!#REF!),"")</f>
        <v>#REF!</v>
      </c>
      <c r="AI14" s="208"/>
      <c r="AJ14" s="214" t="e">
        <f>IF(AND('Mapa final'!#REF!="Alta",'Mapa final'!#REF!="Catastrófico"),CONCATENATE("R",'Mapa final'!#REF!),"")</f>
        <v>#REF!</v>
      </c>
      <c r="AK14" s="208"/>
      <c r="AL14" s="214" t="e">
        <f>IF(AND('Mapa final'!#REF!="Alta",'Mapa final'!#REF!="Catastrófico"),CONCATENATE("R",'Mapa final'!#REF!),"")</f>
        <v>#REF!</v>
      </c>
      <c r="AM14" s="210"/>
      <c r="AN14" s="1"/>
      <c r="AO14" s="253" t="s">
        <v>39</v>
      </c>
      <c r="AP14" s="245"/>
      <c r="AQ14" s="245"/>
      <c r="AR14" s="245"/>
      <c r="AS14" s="245"/>
      <c r="AT14" s="246"/>
      <c r="AU14" s="1"/>
      <c r="AV14" s="1"/>
      <c r="AW14" s="1"/>
      <c r="AX14" s="1"/>
      <c r="AY14" s="1"/>
      <c r="AZ14" s="1"/>
      <c r="BA14" s="1"/>
      <c r="BB14" s="1"/>
      <c r="BC14" s="1"/>
      <c r="BD14" s="1"/>
      <c r="BE14" s="1"/>
      <c r="BF14" s="1"/>
      <c r="BG14" s="1"/>
      <c r="BH14" s="1"/>
      <c r="BI14" s="1"/>
    </row>
    <row r="15" spans="1:61" ht="15" customHeight="1" x14ac:dyDescent="0.25">
      <c r="A15" s="1"/>
      <c r="B15" s="238"/>
      <c r="C15" s="226"/>
      <c r="D15" s="231"/>
      <c r="E15" s="225"/>
      <c r="F15" s="226"/>
      <c r="G15" s="226"/>
      <c r="H15" s="226"/>
      <c r="I15" s="226"/>
      <c r="J15" s="212"/>
      <c r="K15" s="209"/>
      <c r="L15" s="205"/>
      <c r="M15" s="209"/>
      <c r="N15" s="205"/>
      <c r="O15" s="206"/>
      <c r="P15" s="212"/>
      <c r="Q15" s="209"/>
      <c r="R15" s="205"/>
      <c r="S15" s="209"/>
      <c r="T15" s="205"/>
      <c r="U15" s="206"/>
      <c r="V15" s="212"/>
      <c r="W15" s="209"/>
      <c r="X15" s="205"/>
      <c r="Y15" s="209"/>
      <c r="Z15" s="205"/>
      <c r="AA15" s="206"/>
      <c r="AB15" s="212"/>
      <c r="AC15" s="209"/>
      <c r="AD15" s="205"/>
      <c r="AE15" s="209"/>
      <c r="AF15" s="205"/>
      <c r="AG15" s="206"/>
      <c r="AH15" s="212"/>
      <c r="AI15" s="209"/>
      <c r="AJ15" s="205"/>
      <c r="AK15" s="209"/>
      <c r="AL15" s="205"/>
      <c r="AM15" s="206"/>
      <c r="AN15" s="1"/>
      <c r="AO15" s="247"/>
      <c r="AP15" s="226"/>
      <c r="AQ15" s="226"/>
      <c r="AR15" s="226"/>
      <c r="AS15" s="226"/>
      <c r="AT15" s="248"/>
      <c r="AU15" s="1"/>
      <c r="AV15" s="1"/>
      <c r="AW15" s="1"/>
      <c r="AX15" s="1"/>
      <c r="AY15" s="1"/>
      <c r="AZ15" s="1"/>
      <c r="BA15" s="1"/>
      <c r="BB15" s="1"/>
      <c r="BC15" s="1"/>
      <c r="BD15" s="1"/>
      <c r="BE15" s="1"/>
      <c r="BF15" s="1"/>
      <c r="BG15" s="1"/>
      <c r="BH15" s="1"/>
      <c r="BI15" s="1"/>
    </row>
    <row r="16" spans="1:61" ht="15" customHeight="1" x14ac:dyDescent="0.25">
      <c r="A16" s="1"/>
      <c r="B16" s="238"/>
      <c r="C16" s="226"/>
      <c r="D16" s="231"/>
      <c r="E16" s="225"/>
      <c r="F16" s="226"/>
      <c r="G16" s="226"/>
      <c r="H16" s="226"/>
      <c r="I16" s="226"/>
      <c r="J16" s="217" t="e">
        <f>IF(AND('Mapa final'!#REF!="Alta",'Mapa final'!#REF!="Leve"),CONCATENATE("R",'Mapa final'!#REF!),"")</f>
        <v>#REF!</v>
      </c>
      <c r="K16" s="216"/>
      <c r="L16" s="203" t="e">
        <f>IF(AND('Mapa final'!#REF!="Alta",'Mapa final'!#REF!="Leve"),CONCATENATE("R",'Mapa final'!#REF!),"")</f>
        <v>#REF!</v>
      </c>
      <c r="M16" s="216"/>
      <c r="N16" s="203" t="e">
        <f>IF(AND('Mapa final'!#REF!="Alta",'Mapa final'!#REF!="Leve"),CONCATENATE("R",'Mapa final'!#REF!),"")</f>
        <v>#REF!</v>
      </c>
      <c r="O16" s="204"/>
      <c r="P16" s="217" t="e">
        <f>IF(AND('Mapa final'!#REF!="Alta",'Mapa final'!#REF!="Menor"),CONCATENATE("R",'Mapa final'!#REF!),"")</f>
        <v>#REF!</v>
      </c>
      <c r="Q16" s="216"/>
      <c r="R16" s="203" t="e">
        <f>IF(AND('Mapa final'!#REF!="Alta",'Mapa final'!#REF!="Menor"),CONCATENATE("R",'Mapa final'!#REF!),"")</f>
        <v>#REF!</v>
      </c>
      <c r="S16" s="216"/>
      <c r="T16" s="203" t="e">
        <f>IF(AND('Mapa final'!#REF!="Alta",'Mapa final'!#REF!="Menor"),CONCATENATE("R",'Mapa final'!#REF!),"")</f>
        <v>#REF!</v>
      </c>
      <c r="U16" s="204"/>
      <c r="V16" s="218" t="e">
        <f>IF(AND('Mapa final'!#REF!="Alta",'Mapa final'!#REF!="Moderado"),CONCATENATE("R",'Mapa final'!#REF!),"")</f>
        <v>#REF!</v>
      </c>
      <c r="W16" s="216"/>
      <c r="X16" s="219" t="e">
        <f>IF(AND('Mapa final'!#REF!="Alta",'Mapa final'!#REF!="Moderado"),CONCATENATE("R",'Mapa final'!#REF!),"")</f>
        <v>#REF!</v>
      </c>
      <c r="Y16" s="216"/>
      <c r="Z16" s="219" t="e">
        <f>IF(AND('Mapa final'!#REF!="Alta",'Mapa final'!#REF!="Moderado"),CONCATENATE("R",'Mapa final'!#REF!),"")</f>
        <v>#REF!</v>
      </c>
      <c r="AA16" s="204"/>
      <c r="AB16" s="218" t="e">
        <f>IF(AND('Mapa final'!#REF!="Alta",'Mapa final'!#REF!="Mayor"),CONCATENATE("R",'Mapa final'!#REF!),"")</f>
        <v>#REF!</v>
      </c>
      <c r="AC16" s="216"/>
      <c r="AD16" s="219" t="e">
        <f>IF(AND('Mapa final'!#REF!="Alta",'Mapa final'!#REF!="Mayor"),CONCATENATE("R",'Mapa final'!#REF!),"")</f>
        <v>#REF!</v>
      </c>
      <c r="AE16" s="216"/>
      <c r="AF16" s="219" t="e">
        <f>IF(AND('Mapa final'!#REF!="Alta",'Mapa final'!#REF!="Mayor"),CONCATENATE("R",'Mapa final'!#REF!),"")</f>
        <v>#REF!</v>
      </c>
      <c r="AG16" s="204"/>
      <c r="AH16" s="220" t="e">
        <f>IF(AND('Mapa final'!#REF!="Alta",'Mapa final'!#REF!="Catastrófico"),CONCATENATE("R",'Mapa final'!#REF!),"")</f>
        <v>#REF!</v>
      </c>
      <c r="AI16" s="216"/>
      <c r="AJ16" s="221" t="e">
        <f>IF(AND('Mapa final'!#REF!="Alta",'Mapa final'!#REF!="Catastrófico"),CONCATENATE("R",'Mapa final'!#REF!),"")</f>
        <v>#REF!</v>
      </c>
      <c r="AK16" s="216"/>
      <c r="AL16" s="221" t="e">
        <f>IF(AND('Mapa final'!#REF!="Alta",'Mapa final'!#REF!="Catastrófico"),CONCATENATE("R",'Mapa final'!#REF!),"")</f>
        <v>#REF!</v>
      </c>
      <c r="AM16" s="204"/>
      <c r="AN16" s="1"/>
      <c r="AO16" s="247"/>
      <c r="AP16" s="226"/>
      <c r="AQ16" s="226"/>
      <c r="AR16" s="226"/>
      <c r="AS16" s="226"/>
      <c r="AT16" s="248"/>
      <c r="AU16" s="1"/>
      <c r="AV16" s="1"/>
      <c r="AW16" s="1"/>
      <c r="AX16" s="1"/>
      <c r="AY16" s="1"/>
      <c r="AZ16" s="1"/>
      <c r="BA16" s="1"/>
      <c r="BB16" s="1"/>
      <c r="BC16" s="1"/>
      <c r="BD16" s="1"/>
      <c r="BE16" s="1"/>
      <c r="BF16" s="1"/>
      <c r="BG16" s="1"/>
      <c r="BH16" s="1"/>
      <c r="BI16" s="1"/>
    </row>
    <row r="17" spans="1:61" ht="15" customHeight="1" x14ac:dyDescent="0.25">
      <c r="A17" s="1"/>
      <c r="B17" s="238"/>
      <c r="C17" s="226"/>
      <c r="D17" s="231"/>
      <c r="E17" s="225"/>
      <c r="F17" s="226"/>
      <c r="G17" s="226"/>
      <c r="H17" s="226"/>
      <c r="I17" s="226"/>
      <c r="J17" s="212"/>
      <c r="K17" s="209"/>
      <c r="L17" s="205"/>
      <c r="M17" s="209"/>
      <c r="N17" s="205"/>
      <c r="O17" s="206"/>
      <c r="P17" s="212"/>
      <c r="Q17" s="209"/>
      <c r="R17" s="205"/>
      <c r="S17" s="209"/>
      <c r="T17" s="205"/>
      <c r="U17" s="206"/>
      <c r="V17" s="212"/>
      <c r="W17" s="209"/>
      <c r="X17" s="205"/>
      <c r="Y17" s="209"/>
      <c r="Z17" s="205"/>
      <c r="AA17" s="206"/>
      <c r="AB17" s="212"/>
      <c r="AC17" s="209"/>
      <c r="AD17" s="205"/>
      <c r="AE17" s="209"/>
      <c r="AF17" s="205"/>
      <c r="AG17" s="206"/>
      <c r="AH17" s="212"/>
      <c r="AI17" s="209"/>
      <c r="AJ17" s="205"/>
      <c r="AK17" s="209"/>
      <c r="AL17" s="205"/>
      <c r="AM17" s="206"/>
      <c r="AN17" s="1"/>
      <c r="AO17" s="247"/>
      <c r="AP17" s="226"/>
      <c r="AQ17" s="226"/>
      <c r="AR17" s="226"/>
      <c r="AS17" s="226"/>
      <c r="AT17" s="248"/>
      <c r="AU17" s="1"/>
      <c r="AV17" s="1"/>
      <c r="AW17" s="1"/>
      <c r="AX17" s="1"/>
      <c r="AY17" s="1"/>
      <c r="AZ17" s="1"/>
      <c r="BA17" s="1"/>
      <c r="BB17" s="1"/>
      <c r="BC17" s="1"/>
      <c r="BD17" s="1"/>
      <c r="BE17" s="1"/>
      <c r="BF17" s="1"/>
      <c r="BG17" s="1"/>
      <c r="BH17" s="1"/>
      <c r="BI17" s="1"/>
    </row>
    <row r="18" spans="1:61" ht="15" customHeight="1" x14ac:dyDescent="0.25">
      <c r="A18" s="1"/>
      <c r="B18" s="238"/>
      <c r="C18" s="226"/>
      <c r="D18" s="231"/>
      <c r="E18" s="225"/>
      <c r="F18" s="226"/>
      <c r="G18" s="226"/>
      <c r="H18" s="226"/>
      <c r="I18" s="226"/>
      <c r="J18" s="217" t="e">
        <f>IF(AND('Mapa final'!#REF!="Alta",'Mapa final'!#REF!="Leve"),CONCATENATE("R",'Mapa final'!#REF!),"")</f>
        <v>#REF!</v>
      </c>
      <c r="K18" s="216"/>
      <c r="L18" s="203" t="e">
        <f>IF(AND('Mapa final'!#REF!="Alta",'Mapa final'!#REF!="Leve"),CONCATENATE("R",'Mapa final'!#REF!),"")</f>
        <v>#REF!</v>
      </c>
      <c r="M18" s="216"/>
      <c r="N18" s="203" t="e">
        <f>IF(AND('Mapa final'!#REF!="Alta",'Mapa final'!#REF!="Leve"),CONCATENATE("R",'Mapa final'!#REF!),"")</f>
        <v>#REF!</v>
      </c>
      <c r="O18" s="204"/>
      <c r="P18" s="217" t="e">
        <f>IF(AND('Mapa final'!#REF!="Alta",'Mapa final'!#REF!="Menor"),CONCATENATE("R",'Mapa final'!#REF!),"")</f>
        <v>#REF!</v>
      </c>
      <c r="Q18" s="216"/>
      <c r="R18" s="203" t="e">
        <f>IF(AND('Mapa final'!#REF!="Alta",'Mapa final'!#REF!="Menor"),CONCATENATE("R",'Mapa final'!#REF!),"")</f>
        <v>#REF!</v>
      </c>
      <c r="S18" s="216"/>
      <c r="T18" s="203" t="e">
        <f>IF(AND('Mapa final'!#REF!="Alta",'Mapa final'!#REF!="Menor"),CONCATENATE("R",'Mapa final'!#REF!),"")</f>
        <v>#REF!</v>
      </c>
      <c r="U18" s="204"/>
      <c r="V18" s="218" t="e">
        <f>IF(AND('Mapa final'!#REF!="Alta",'Mapa final'!#REF!="Moderado"),CONCATENATE("R",'Mapa final'!#REF!),"")</f>
        <v>#REF!</v>
      </c>
      <c r="W18" s="216"/>
      <c r="X18" s="219" t="e">
        <f>IF(AND('Mapa final'!#REF!="Alta",'Mapa final'!#REF!="Moderado"),CONCATENATE("R",'Mapa final'!#REF!),"")</f>
        <v>#REF!</v>
      </c>
      <c r="Y18" s="216"/>
      <c r="Z18" s="219" t="e">
        <f>IF(AND('Mapa final'!#REF!="Alta",'Mapa final'!#REF!="Moderado"),CONCATENATE("R",'Mapa final'!#REF!),"")</f>
        <v>#REF!</v>
      </c>
      <c r="AA18" s="204"/>
      <c r="AB18" s="218" t="e">
        <f>IF(AND('Mapa final'!#REF!="Alta",'Mapa final'!#REF!="Mayor"),CONCATENATE("R",'Mapa final'!#REF!),"")</f>
        <v>#REF!</v>
      </c>
      <c r="AC18" s="216"/>
      <c r="AD18" s="219" t="e">
        <f>IF(AND('Mapa final'!#REF!="Alta",'Mapa final'!#REF!="Mayor"),CONCATENATE("R",'Mapa final'!#REF!),"")</f>
        <v>#REF!</v>
      </c>
      <c r="AE18" s="216"/>
      <c r="AF18" s="219" t="e">
        <f>IF(AND('Mapa final'!#REF!="Alta",'Mapa final'!#REF!="Mayor"),CONCATENATE("R",'Mapa final'!#REF!),"")</f>
        <v>#REF!</v>
      </c>
      <c r="AG18" s="204"/>
      <c r="AH18" s="220" t="e">
        <f>IF(AND('Mapa final'!#REF!="Alta",'Mapa final'!#REF!="Catastrófico"),CONCATENATE("R",'Mapa final'!#REF!),"")</f>
        <v>#REF!</v>
      </c>
      <c r="AI18" s="216"/>
      <c r="AJ18" s="221" t="e">
        <f>IF(AND('Mapa final'!#REF!="Alta",'Mapa final'!#REF!="Catastrófico"),CONCATENATE("R",'Mapa final'!#REF!),"")</f>
        <v>#REF!</v>
      </c>
      <c r="AK18" s="216"/>
      <c r="AL18" s="221" t="e">
        <f>IF(AND('Mapa final'!#REF!="Alta",'Mapa final'!#REF!="Catastrófico"),CONCATENATE("R",'Mapa final'!#REF!),"")</f>
        <v>#REF!</v>
      </c>
      <c r="AM18" s="204"/>
      <c r="AN18" s="1"/>
      <c r="AO18" s="247"/>
      <c r="AP18" s="226"/>
      <c r="AQ18" s="226"/>
      <c r="AR18" s="226"/>
      <c r="AS18" s="226"/>
      <c r="AT18" s="248"/>
      <c r="AU18" s="1"/>
      <c r="AV18" s="1"/>
      <c r="AW18" s="1"/>
      <c r="AX18" s="1"/>
      <c r="AY18" s="1"/>
      <c r="AZ18" s="1"/>
      <c r="BA18" s="1"/>
      <c r="BB18" s="1"/>
      <c r="BC18" s="1"/>
      <c r="BD18" s="1"/>
      <c r="BE18" s="1"/>
      <c r="BF18" s="1"/>
      <c r="BG18" s="1"/>
      <c r="BH18" s="1"/>
      <c r="BI18" s="1"/>
    </row>
    <row r="19" spans="1:61" ht="15" customHeight="1" x14ac:dyDescent="0.25">
      <c r="A19" s="1"/>
      <c r="B19" s="238"/>
      <c r="C19" s="226"/>
      <c r="D19" s="231"/>
      <c r="E19" s="225"/>
      <c r="F19" s="226"/>
      <c r="G19" s="226"/>
      <c r="H19" s="226"/>
      <c r="I19" s="226"/>
      <c r="J19" s="212"/>
      <c r="K19" s="209"/>
      <c r="L19" s="205"/>
      <c r="M19" s="209"/>
      <c r="N19" s="205"/>
      <c r="O19" s="206"/>
      <c r="P19" s="212"/>
      <c r="Q19" s="209"/>
      <c r="R19" s="205"/>
      <c r="S19" s="209"/>
      <c r="T19" s="205"/>
      <c r="U19" s="206"/>
      <c r="V19" s="212"/>
      <c r="W19" s="209"/>
      <c r="X19" s="205"/>
      <c r="Y19" s="209"/>
      <c r="Z19" s="205"/>
      <c r="AA19" s="206"/>
      <c r="AB19" s="212"/>
      <c r="AC19" s="209"/>
      <c r="AD19" s="205"/>
      <c r="AE19" s="209"/>
      <c r="AF19" s="205"/>
      <c r="AG19" s="206"/>
      <c r="AH19" s="212"/>
      <c r="AI19" s="209"/>
      <c r="AJ19" s="205"/>
      <c r="AK19" s="209"/>
      <c r="AL19" s="205"/>
      <c r="AM19" s="206"/>
      <c r="AN19" s="1"/>
      <c r="AO19" s="247"/>
      <c r="AP19" s="226"/>
      <c r="AQ19" s="226"/>
      <c r="AR19" s="226"/>
      <c r="AS19" s="226"/>
      <c r="AT19" s="248"/>
      <c r="AU19" s="1"/>
      <c r="AV19" s="1"/>
      <c r="AW19" s="1"/>
      <c r="AX19" s="1"/>
      <c r="AY19" s="1"/>
      <c r="AZ19" s="1"/>
      <c r="BA19" s="1"/>
      <c r="BB19" s="1"/>
      <c r="BC19" s="1"/>
      <c r="BD19" s="1"/>
      <c r="BE19" s="1"/>
      <c r="BF19" s="1"/>
      <c r="BG19" s="1"/>
      <c r="BH19" s="1"/>
      <c r="BI19" s="1"/>
    </row>
    <row r="20" spans="1:61" ht="15" customHeight="1" x14ac:dyDescent="0.25">
      <c r="A20" s="1"/>
      <c r="B20" s="238"/>
      <c r="C20" s="226"/>
      <c r="D20" s="231"/>
      <c r="E20" s="225"/>
      <c r="F20" s="226"/>
      <c r="G20" s="226"/>
      <c r="H20" s="226"/>
      <c r="I20" s="226"/>
      <c r="J20" s="217" t="e">
        <f>IF(AND('Mapa final'!#REF!="Alta",'Mapa final'!#REF!="Leve"),CONCATENATE("R",'Mapa final'!#REF!),"")</f>
        <v>#REF!</v>
      </c>
      <c r="K20" s="216"/>
      <c r="L20" s="203" t="str">
        <f>IF(AND('Mapa final'!$L$60="Alta",'Mapa final'!$AI$60="Leve"),CONCATENATE("R",'Mapa final'!$A$60),"")</f>
        <v/>
      </c>
      <c r="M20" s="216"/>
      <c r="N20" s="203" t="str">
        <f>IF(AND('Mapa final'!$L$66="Alta",'Mapa final'!$AI$66="Leve"),CONCATENATE("R",'Mapa final'!$A$66),"")</f>
        <v/>
      </c>
      <c r="O20" s="204"/>
      <c r="P20" s="217" t="e">
        <f>IF(AND('Mapa final'!#REF!="Alta",'Mapa final'!#REF!="Menor"),CONCATENATE("R",'Mapa final'!#REF!),"")</f>
        <v>#REF!</v>
      </c>
      <c r="Q20" s="216"/>
      <c r="R20" s="203" t="str">
        <f>IF(AND('Mapa final'!$L$60="Alta",'Mapa final'!$AI$60="Menor"),CONCATENATE("R",'Mapa final'!$A$60),"")</f>
        <v/>
      </c>
      <c r="S20" s="216"/>
      <c r="T20" s="203" t="str">
        <f>IF(AND('Mapa final'!$L$66="Alta",'Mapa final'!$AI$66="Menor"),CONCATENATE("R",'Mapa final'!$A$66),"")</f>
        <v/>
      </c>
      <c r="U20" s="204"/>
      <c r="V20" s="218" t="e">
        <f>IF(AND('Mapa final'!#REF!="Alta",'Mapa final'!#REF!="Moderado"),CONCATENATE("R",'Mapa final'!#REF!),"")</f>
        <v>#REF!</v>
      </c>
      <c r="W20" s="216"/>
      <c r="X20" s="219" t="str">
        <f>IF(AND('Mapa final'!$L$60="Alta",'Mapa final'!$AI$60="Moderado"),CONCATENATE("R",'Mapa final'!$A$60),"")</f>
        <v/>
      </c>
      <c r="Y20" s="216"/>
      <c r="Z20" s="219" t="str">
        <f>IF(AND('Mapa final'!$L$66="Alta",'Mapa final'!$AI$66="Moderado"),CONCATENATE("R",'Mapa final'!$A$66),"")</f>
        <v/>
      </c>
      <c r="AA20" s="204"/>
      <c r="AB20" s="218" t="e">
        <f>IF(AND('Mapa final'!#REF!="Alta",'Mapa final'!#REF!="Mayor"),CONCATENATE("R",'Mapa final'!#REF!),"")</f>
        <v>#REF!</v>
      </c>
      <c r="AC20" s="216"/>
      <c r="AD20" s="219" t="str">
        <f>IF(AND('Mapa final'!$L$60="Alta",'Mapa final'!$AI$60="Mayor"),CONCATENATE("R",'Mapa final'!$A$60),"")</f>
        <v/>
      </c>
      <c r="AE20" s="216"/>
      <c r="AF20" s="219" t="str">
        <f>IF(AND('Mapa final'!$L$66="Alta",'Mapa final'!$AI$66="Mayor"),CONCATENATE("R",'Mapa final'!$A$66),"")</f>
        <v/>
      </c>
      <c r="AG20" s="204"/>
      <c r="AH20" s="220" t="e">
        <f>IF(AND('Mapa final'!#REF!="Alta",'Mapa final'!#REF!="Catastrófico"),CONCATENATE("R",'Mapa final'!#REF!),"")</f>
        <v>#REF!</v>
      </c>
      <c r="AI20" s="216"/>
      <c r="AJ20" s="221" t="str">
        <f>IF(AND('Mapa final'!$L$60="Alta",'Mapa final'!$AI$60="Catastrófico"),CONCATENATE("R",'Mapa final'!$A$60),"")</f>
        <v/>
      </c>
      <c r="AK20" s="216"/>
      <c r="AL20" s="221" t="str">
        <f>IF(AND('Mapa final'!$L$66="Alta",'Mapa final'!$AI$66="Catastrófico"),CONCATENATE("R",'Mapa final'!$A$66),"")</f>
        <v/>
      </c>
      <c r="AM20" s="204"/>
      <c r="AN20" s="1"/>
      <c r="AO20" s="247"/>
      <c r="AP20" s="226"/>
      <c r="AQ20" s="226"/>
      <c r="AR20" s="226"/>
      <c r="AS20" s="226"/>
      <c r="AT20" s="248"/>
      <c r="AU20" s="1"/>
      <c r="AV20" s="1"/>
      <c r="AW20" s="1"/>
      <c r="AX20" s="1"/>
      <c r="AY20" s="1"/>
      <c r="AZ20" s="1"/>
      <c r="BA20" s="1"/>
      <c r="BB20" s="1"/>
      <c r="BC20" s="1"/>
      <c r="BD20" s="1"/>
      <c r="BE20" s="1"/>
      <c r="BF20" s="1"/>
      <c r="BG20" s="1"/>
      <c r="BH20" s="1"/>
      <c r="BI20" s="1"/>
    </row>
    <row r="21" spans="1:61" ht="15.75" customHeight="1" x14ac:dyDescent="0.25">
      <c r="A21" s="1"/>
      <c r="B21" s="238"/>
      <c r="C21" s="226"/>
      <c r="D21" s="231"/>
      <c r="E21" s="227"/>
      <c r="F21" s="228"/>
      <c r="G21" s="228"/>
      <c r="H21" s="228"/>
      <c r="I21" s="228"/>
      <c r="J21" s="227"/>
      <c r="K21" s="229"/>
      <c r="L21" s="230"/>
      <c r="M21" s="229"/>
      <c r="N21" s="230"/>
      <c r="O21" s="232"/>
      <c r="P21" s="227"/>
      <c r="Q21" s="229"/>
      <c r="R21" s="230"/>
      <c r="S21" s="229"/>
      <c r="T21" s="230"/>
      <c r="U21" s="232"/>
      <c r="V21" s="227"/>
      <c r="W21" s="229"/>
      <c r="X21" s="230"/>
      <c r="Y21" s="229"/>
      <c r="Z21" s="230"/>
      <c r="AA21" s="232"/>
      <c r="AB21" s="227"/>
      <c r="AC21" s="229"/>
      <c r="AD21" s="230"/>
      <c r="AE21" s="229"/>
      <c r="AF21" s="230"/>
      <c r="AG21" s="232"/>
      <c r="AH21" s="227"/>
      <c r="AI21" s="229"/>
      <c r="AJ21" s="230"/>
      <c r="AK21" s="229"/>
      <c r="AL21" s="230"/>
      <c r="AM21" s="232"/>
      <c r="AN21" s="1"/>
      <c r="AO21" s="249"/>
      <c r="AP21" s="250"/>
      <c r="AQ21" s="250"/>
      <c r="AR21" s="250"/>
      <c r="AS21" s="250"/>
      <c r="AT21" s="251"/>
      <c r="AU21" s="1"/>
      <c r="AV21" s="1"/>
      <c r="AW21" s="1"/>
      <c r="AX21" s="1"/>
      <c r="AY21" s="1"/>
      <c r="AZ21" s="1"/>
      <c r="BA21" s="1"/>
      <c r="BB21" s="1"/>
      <c r="BC21" s="1"/>
      <c r="BD21" s="1"/>
      <c r="BE21" s="1"/>
      <c r="BF21" s="1"/>
      <c r="BG21" s="1"/>
      <c r="BH21" s="1"/>
      <c r="BI21" s="1"/>
    </row>
    <row r="22" spans="1:61" ht="15.75" customHeight="1" x14ac:dyDescent="0.25">
      <c r="A22" s="1"/>
      <c r="B22" s="238"/>
      <c r="C22" s="226"/>
      <c r="D22" s="231"/>
      <c r="E22" s="223" t="s">
        <v>40</v>
      </c>
      <c r="F22" s="224"/>
      <c r="G22" s="224"/>
      <c r="H22" s="224"/>
      <c r="I22" s="210"/>
      <c r="J22" s="222" t="e">
        <f>IF(AND('Mapa final'!#REF!="Media",'Mapa final'!#REF!="Leve"),CONCATENATE("R",'Mapa final'!#REF!),"")</f>
        <v>#REF!</v>
      </c>
      <c r="K22" s="208"/>
      <c r="L22" s="207" t="e">
        <f>IF(AND('Mapa final'!#REF!="Media",'Mapa final'!#REF!="Leve"),CONCATENATE("R",'Mapa final'!#REF!),"")</f>
        <v>#REF!</v>
      </c>
      <c r="M22" s="208"/>
      <c r="N22" s="207" t="e">
        <f>IF(AND('Mapa final'!#REF!="Media",'Mapa final'!#REF!="Leve"),CONCATENATE("R",'Mapa final'!#REF!),"")</f>
        <v>#REF!</v>
      </c>
      <c r="O22" s="210"/>
      <c r="P22" s="222" t="e">
        <f>IF(AND('Mapa final'!#REF!="Media",'Mapa final'!#REF!="Menor"),CONCATENATE("R",'Mapa final'!#REF!),"")</f>
        <v>#REF!</v>
      </c>
      <c r="Q22" s="208"/>
      <c r="R22" s="207" t="e">
        <f>IF(AND('Mapa final'!#REF!="Media",'Mapa final'!#REF!="Menor"),CONCATENATE("R",'Mapa final'!#REF!),"")</f>
        <v>#REF!</v>
      </c>
      <c r="S22" s="208"/>
      <c r="T22" s="207" t="e">
        <f>IF(AND('Mapa final'!#REF!="Media",'Mapa final'!#REF!="Menor"),CONCATENATE("R",'Mapa final'!#REF!),"")</f>
        <v>#REF!</v>
      </c>
      <c r="U22" s="210"/>
      <c r="V22" s="222" t="e">
        <f>IF(AND('Mapa final'!#REF!="Media",'Mapa final'!#REF!="Moderado"),CONCATENATE("R",'Mapa final'!#REF!),"")</f>
        <v>#REF!</v>
      </c>
      <c r="W22" s="208"/>
      <c r="X22" s="207" t="e">
        <f>IF(AND('Mapa final'!#REF!="Media",'Mapa final'!#REF!="Moderado"),CONCATENATE("R",'Mapa final'!#REF!),"")</f>
        <v>#REF!</v>
      </c>
      <c r="Y22" s="208"/>
      <c r="Z22" s="207" t="e">
        <f>IF(AND('Mapa final'!#REF!="Media",'Mapa final'!#REF!="Moderado"),CONCATENATE("R",'Mapa final'!#REF!),"")</f>
        <v>#REF!</v>
      </c>
      <c r="AA22" s="210"/>
      <c r="AB22" s="211" t="e">
        <f>IF(AND('Mapa final'!#REF!="Media",'Mapa final'!#REF!="Mayor"),CONCATENATE("R",'Mapa final'!#REF!),"")</f>
        <v>#REF!</v>
      </c>
      <c r="AC22" s="208"/>
      <c r="AD22" s="213" t="e">
        <f>IF(AND('Mapa final'!#REF!="Media",'Mapa final'!#REF!="Mayor"),CONCATENATE("R",'Mapa final'!#REF!),"")</f>
        <v>#REF!</v>
      </c>
      <c r="AE22" s="208"/>
      <c r="AF22" s="213" t="e">
        <f>IF(AND('Mapa final'!#REF!="Media",'Mapa final'!#REF!="Mayor"),CONCATENATE("R",'Mapa final'!#REF!),"")</f>
        <v>#REF!</v>
      </c>
      <c r="AG22" s="210"/>
      <c r="AH22" s="233" t="e">
        <f>IF(AND('Mapa final'!#REF!="Media",'Mapa final'!#REF!="Catastrófico"),CONCATENATE("R",'Mapa final'!#REF!),"")</f>
        <v>#REF!</v>
      </c>
      <c r="AI22" s="208"/>
      <c r="AJ22" s="214" t="e">
        <f>IF(AND('Mapa final'!#REF!="Media",'Mapa final'!#REF!="Catastrófico"),CONCATENATE("R",'Mapa final'!#REF!),"")</f>
        <v>#REF!</v>
      </c>
      <c r="AK22" s="208"/>
      <c r="AL22" s="214" t="e">
        <f>IF(AND('Mapa final'!#REF!="Media",'Mapa final'!#REF!="Catastrófico"),CONCATENATE("R",'Mapa final'!#REF!),"")</f>
        <v>#REF!</v>
      </c>
      <c r="AM22" s="210"/>
      <c r="AN22" s="1"/>
      <c r="AO22" s="254" t="s">
        <v>41</v>
      </c>
      <c r="AP22" s="245"/>
      <c r="AQ22" s="245"/>
      <c r="AR22" s="245"/>
      <c r="AS22" s="245"/>
      <c r="AT22" s="246"/>
      <c r="AU22" s="1"/>
      <c r="AV22" s="1"/>
      <c r="AW22" s="1"/>
      <c r="AX22" s="1"/>
      <c r="AY22" s="1"/>
      <c r="AZ22" s="1"/>
      <c r="BA22" s="1"/>
      <c r="BB22" s="1"/>
      <c r="BC22" s="1"/>
      <c r="BD22" s="1"/>
      <c r="BE22" s="1"/>
      <c r="BF22" s="1"/>
      <c r="BG22" s="1"/>
      <c r="BH22" s="1"/>
      <c r="BI22" s="1"/>
    </row>
    <row r="23" spans="1:61" ht="15.75" customHeight="1" x14ac:dyDescent="0.25">
      <c r="A23" s="1"/>
      <c r="B23" s="238"/>
      <c r="C23" s="226"/>
      <c r="D23" s="231"/>
      <c r="E23" s="225"/>
      <c r="F23" s="226"/>
      <c r="G23" s="226"/>
      <c r="H23" s="226"/>
      <c r="I23" s="231"/>
      <c r="J23" s="212"/>
      <c r="K23" s="209"/>
      <c r="L23" s="205"/>
      <c r="M23" s="209"/>
      <c r="N23" s="205"/>
      <c r="O23" s="206"/>
      <c r="P23" s="212"/>
      <c r="Q23" s="209"/>
      <c r="R23" s="205"/>
      <c r="S23" s="209"/>
      <c r="T23" s="205"/>
      <c r="U23" s="206"/>
      <c r="V23" s="212"/>
      <c r="W23" s="209"/>
      <c r="X23" s="205"/>
      <c r="Y23" s="209"/>
      <c r="Z23" s="205"/>
      <c r="AA23" s="206"/>
      <c r="AB23" s="212"/>
      <c r="AC23" s="209"/>
      <c r="AD23" s="205"/>
      <c r="AE23" s="209"/>
      <c r="AF23" s="205"/>
      <c r="AG23" s="206"/>
      <c r="AH23" s="212"/>
      <c r="AI23" s="209"/>
      <c r="AJ23" s="205"/>
      <c r="AK23" s="209"/>
      <c r="AL23" s="205"/>
      <c r="AM23" s="206"/>
      <c r="AN23" s="1"/>
      <c r="AO23" s="247"/>
      <c r="AP23" s="226"/>
      <c r="AQ23" s="226"/>
      <c r="AR23" s="226"/>
      <c r="AS23" s="226"/>
      <c r="AT23" s="248"/>
      <c r="AU23" s="1"/>
      <c r="AV23" s="1"/>
      <c r="AW23" s="1"/>
      <c r="AX23" s="1"/>
      <c r="AY23" s="1"/>
      <c r="AZ23" s="1"/>
      <c r="BA23" s="1"/>
      <c r="BB23" s="1"/>
      <c r="BC23" s="1"/>
      <c r="BD23" s="1"/>
      <c r="BE23" s="1"/>
      <c r="BF23" s="1"/>
      <c r="BG23" s="1"/>
      <c r="BH23" s="1"/>
      <c r="BI23" s="1"/>
    </row>
    <row r="24" spans="1:61" ht="15.75" customHeight="1" x14ac:dyDescent="0.25">
      <c r="A24" s="1"/>
      <c r="B24" s="238"/>
      <c r="C24" s="226"/>
      <c r="D24" s="231"/>
      <c r="E24" s="225"/>
      <c r="F24" s="226"/>
      <c r="G24" s="226"/>
      <c r="H24" s="226"/>
      <c r="I24" s="231"/>
      <c r="J24" s="217" t="e">
        <f>IF(AND('Mapa final'!#REF!="Media",'Mapa final'!#REF!="Leve"),CONCATENATE("R",'Mapa final'!#REF!),"")</f>
        <v>#REF!</v>
      </c>
      <c r="K24" s="216"/>
      <c r="L24" s="203" t="e">
        <f>IF(AND('Mapa final'!#REF!="Media",'Mapa final'!#REF!="Leve"),CONCATENATE("R",'Mapa final'!#REF!),"")</f>
        <v>#REF!</v>
      </c>
      <c r="M24" s="216"/>
      <c r="N24" s="203" t="e">
        <f>IF(AND('Mapa final'!#REF!="Media",'Mapa final'!#REF!="Leve"),CONCATENATE("R",'Mapa final'!#REF!),"")</f>
        <v>#REF!</v>
      </c>
      <c r="O24" s="204"/>
      <c r="P24" s="217" t="e">
        <f>IF(AND('Mapa final'!#REF!="Media",'Mapa final'!#REF!="Menor"),CONCATENATE("R",'Mapa final'!#REF!),"")</f>
        <v>#REF!</v>
      </c>
      <c r="Q24" s="216"/>
      <c r="R24" s="203" t="e">
        <f>IF(AND('Mapa final'!#REF!="Media",'Mapa final'!#REF!="Menor"),CONCATENATE("R",'Mapa final'!#REF!),"")</f>
        <v>#REF!</v>
      </c>
      <c r="S24" s="216"/>
      <c r="T24" s="203" t="e">
        <f>IF(AND('Mapa final'!#REF!="Media",'Mapa final'!#REF!="Menor"),CONCATENATE("R",'Mapa final'!#REF!),"")</f>
        <v>#REF!</v>
      </c>
      <c r="U24" s="204"/>
      <c r="V24" s="217" t="e">
        <f>IF(AND('Mapa final'!#REF!="Media",'Mapa final'!#REF!="Moderado"),CONCATENATE("R",'Mapa final'!#REF!),"")</f>
        <v>#REF!</v>
      </c>
      <c r="W24" s="216"/>
      <c r="X24" s="203" t="e">
        <f>IF(AND('Mapa final'!#REF!="Media",'Mapa final'!#REF!="Moderado"),CONCATENATE("R",'Mapa final'!#REF!),"")</f>
        <v>#REF!</v>
      </c>
      <c r="Y24" s="216"/>
      <c r="Z24" s="203" t="e">
        <f>IF(AND('Mapa final'!#REF!="Media",'Mapa final'!#REF!="Moderado"),CONCATENATE("R",'Mapa final'!#REF!),"")</f>
        <v>#REF!</v>
      </c>
      <c r="AA24" s="204"/>
      <c r="AB24" s="218" t="e">
        <f>IF(AND('Mapa final'!#REF!="Media",'Mapa final'!#REF!="Mayor"),CONCATENATE("R",'Mapa final'!#REF!),"")</f>
        <v>#REF!</v>
      </c>
      <c r="AC24" s="216"/>
      <c r="AD24" s="219" t="e">
        <f>IF(AND('Mapa final'!#REF!="Media",'Mapa final'!#REF!="Mayor"),CONCATENATE("R",'Mapa final'!#REF!),"")</f>
        <v>#REF!</v>
      </c>
      <c r="AE24" s="216"/>
      <c r="AF24" s="219" t="e">
        <f>IF(AND('Mapa final'!#REF!="Media",'Mapa final'!#REF!="Mayor"),CONCATENATE("R",'Mapa final'!#REF!),"")</f>
        <v>#REF!</v>
      </c>
      <c r="AG24" s="204"/>
      <c r="AH24" s="220" t="e">
        <f>IF(AND('Mapa final'!#REF!="Media",'Mapa final'!#REF!="Catastrófico"),CONCATENATE("R",'Mapa final'!#REF!),"")</f>
        <v>#REF!</v>
      </c>
      <c r="AI24" s="216"/>
      <c r="AJ24" s="221" t="e">
        <f>IF(AND('Mapa final'!#REF!="Media",'Mapa final'!#REF!="Catastrófico"),CONCATENATE("R",'Mapa final'!#REF!),"")</f>
        <v>#REF!</v>
      </c>
      <c r="AK24" s="216"/>
      <c r="AL24" s="221" t="e">
        <f>IF(AND('Mapa final'!#REF!="Media",'Mapa final'!#REF!="Catastrófico"),CONCATENATE("R",'Mapa final'!#REF!),"")</f>
        <v>#REF!</v>
      </c>
      <c r="AM24" s="204"/>
      <c r="AN24" s="1"/>
      <c r="AO24" s="247"/>
      <c r="AP24" s="226"/>
      <c r="AQ24" s="226"/>
      <c r="AR24" s="226"/>
      <c r="AS24" s="226"/>
      <c r="AT24" s="248"/>
      <c r="AU24" s="1"/>
      <c r="AV24" s="1"/>
      <c r="AW24" s="1"/>
      <c r="AX24" s="1"/>
      <c r="AY24" s="1"/>
      <c r="AZ24" s="1"/>
      <c r="BA24" s="1"/>
      <c r="BB24" s="1"/>
      <c r="BC24" s="1"/>
      <c r="BD24" s="1"/>
      <c r="BE24" s="1"/>
      <c r="BF24" s="1"/>
      <c r="BG24" s="1"/>
      <c r="BH24" s="1"/>
      <c r="BI24" s="1"/>
    </row>
    <row r="25" spans="1:61" ht="15.75" customHeight="1" x14ac:dyDescent="0.25">
      <c r="A25" s="1"/>
      <c r="B25" s="238"/>
      <c r="C25" s="226"/>
      <c r="D25" s="231"/>
      <c r="E25" s="225"/>
      <c r="F25" s="226"/>
      <c r="G25" s="226"/>
      <c r="H25" s="226"/>
      <c r="I25" s="231"/>
      <c r="J25" s="212"/>
      <c r="K25" s="209"/>
      <c r="L25" s="205"/>
      <c r="M25" s="209"/>
      <c r="N25" s="205"/>
      <c r="O25" s="206"/>
      <c r="P25" s="212"/>
      <c r="Q25" s="209"/>
      <c r="R25" s="205"/>
      <c r="S25" s="209"/>
      <c r="T25" s="205"/>
      <c r="U25" s="206"/>
      <c r="V25" s="212"/>
      <c r="W25" s="209"/>
      <c r="X25" s="205"/>
      <c r="Y25" s="209"/>
      <c r="Z25" s="205"/>
      <c r="AA25" s="206"/>
      <c r="AB25" s="212"/>
      <c r="AC25" s="209"/>
      <c r="AD25" s="205"/>
      <c r="AE25" s="209"/>
      <c r="AF25" s="205"/>
      <c r="AG25" s="206"/>
      <c r="AH25" s="212"/>
      <c r="AI25" s="209"/>
      <c r="AJ25" s="205"/>
      <c r="AK25" s="209"/>
      <c r="AL25" s="205"/>
      <c r="AM25" s="206"/>
      <c r="AN25" s="1"/>
      <c r="AO25" s="247"/>
      <c r="AP25" s="226"/>
      <c r="AQ25" s="226"/>
      <c r="AR25" s="226"/>
      <c r="AS25" s="226"/>
      <c r="AT25" s="248"/>
      <c r="AU25" s="1"/>
      <c r="AV25" s="1"/>
      <c r="AW25" s="1"/>
      <c r="AX25" s="1"/>
      <c r="AY25" s="1"/>
      <c r="AZ25" s="1"/>
      <c r="BA25" s="1"/>
      <c r="BB25" s="1"/>
      <c r="BC25" s="1"/>
      <c r="BD25" s="1"/>
      <c r="BE25" s="1"/>
      <c r="BF25" s="1"/>
      <c r="BG25" s="1"/>
      <c r="BH25" s="1"/>
      <c r="BI25" s="1"/>
    </row>
    <row r="26" spans="1:61" ht="15.75" customHeight="1" x14ac:dyDescent="0.25">
      <c r="A26" s="1"/>
      <c r="B26" s="238"/>
      <c r="C26" s="226"/>
      <c r="D26" s="231"/>
      <c r="E26" s="225"/>
      <c r="F26" s="226"/>
      <c r="G26" s="226"/>
      <c r="H26" s="226"/>
      <c r="I26" s="231"/>
      <c r="J26" s="217" t="e">
        <f>IF(AND('Mapa final'!#REF!="Media",'Mapa final'!#REF!="Leve"),CONCATENATE("R",'Mapa final'!#REF!),"")</f>
        <v>#REF!</v>
      </c>
      <c r="K26" s="216"/>
      <c r="L26" s="203" t="e">
        <f>IF(AND('Mapa final'!#REF!="Media",'Mapa final'!#REF!="Leve"),CONCATENATE("R",'Mapa final'!#REF!),"")</f>
        <v>#REF!</v>
      </c>
      <c r="M26" s="216"/>
      <c r="N26" s="203" t="e">
        <f>IF(AND('Mapa final'!#REF!="Media",'Mapa final'!#REF!="Leve"),CONCATENATE("R",'Mapa final'!#REF!),"")</f>
        <v>#REF!</v>
      </c>
      <c r="O26" s="204"/>
      <c r="P26" s="217" t="e">
        <f>IF(AND('Mapa final'!#REF!="Media",'Mapa final'!#REF!="Menor"),CONCATENATE("R",'Mapa final'!#REF!),"")</f>
        <v>#REF!</v>
      </c>
      <c r="Q26" s="216"/>
      <c r="R26" s="203" t="e">
        <f>IF(AND('Mapa final'!#REF!="Media",'Mapa final'!#REF!="Menor"),CONCATENATE("R",'Mapa final'!#REF!),"")</f>
        <v>#REF!</v>
      </c>
      <c r="S26" s="216"/>
      <c r="T26" s="203" t="e">
        <f>IF(AND('Mapa final'!#REF!="Media",'Mapa final'!#REF!="Menor"),CONCATENATE("R",'Mapa final'!#REF!),"")</f>
        <v>#REF!</v>
      </c>
      <c r="U26" s="204"/>
      <c r="V26" s="217" t="e">
        <f>IF(AND('Mapa final'!#REF!="Media",'Mapa final'!#REF!="Moderado"),CONCATENATE("R",'Mapa final'!#REF!),"")</f>
        <v>#REF!</v>
      </c>
      <c r="W26" s="216"/>
      <c r="X26" s="203" t="e">
        <f>IF(AND('Mapa final'!#REF!="Media",'Mapa final'!#REF!="Moderado"),CONCATENATE("R",'Mapa final'!#REF!),"")</f>
        <v>#REF!</v>
      </c>
      <c r="Y26" s="216"/>
      <c r="Z26" s="203" t="e">
        <f>IF(AND('Mapa final'!#REF!="Media",'Mapa final'!#REF!="Moderado"),CONCATENATE("R",'Mapa final'!#REF!),"")</f>
        <v>#REF!</v>
      </c>
      <c r="AA26" s="204"/>
      <c r="AB26" s="218" t="e">
        <f>IF(AND('Mapa final'!#REF!="Media",'Mapa final'!#REF!="Mayor"),CONCATENATE("R",'Mapa final'!#REF!),"")</f>
        <v>#REF!</v>
      </c>
      <c r="AC26" s="216"/>
      <c r="AD26" s="219" t="e">
        <f>IF(AND('Mapa final'!#REF!="Media",'Mapa final'!#REF!="Mayor"),CONCATENATE("R",'Mapa final'!#REF!),"")</f>
        <v>#REF!</v>
      </c>
      <c r="AE26" s="216"/>
      <c r="AF26" s="219" t="e">
        <f>IF(AND('Mapa final'!#REF!="Media",'Mapa final'!#REF!="Mayor"),CONCATENATE("R",'Mapa final'!#REF!),"")</f>
        <v>#REF!</v>
      </c>
      <c r="AG26" s="204"/>
      <c r="AH26" s="220" t="e">
        <f>IF(AND('Mapa final'!#REF!="Media",'Mapa final'!#REF!="Catastrófico"),CONCATENATE("R",'Mapa final'!#REF!),"")</f>
        <v>#REF!</v>
      </c>
      <c r="AI26" s="216"/>
      <c r="AJ26" s="221" t="e">
        <f>IF(AND('Mapa final'!#REF!="Media",'Mapa final'!#REF!="Catastrófico"),CONCATENATE("R",'Mapa final'!#REF!),"")</f>
        <v>#REF!</v>
      </c>
      <c r="AK26" s="216"/>
      <c r="AL26" s="221" t="e">
        <f>IF(AND('Mapa final'!#REF!="Media",'Mapa final'!#REF!="Catastrófico"),CONCATENATE("R",'Mapa final'!#REF!),"")</f>
        <v>#REF!</v>
      </c>
      <c r="AM26" s="204"/>
      <c r="AN26" s="1"/>
      <c r="AO26" s="247"/>
      <c r="AP26" s="226"/>
      <c r="AQ26" s="226"/>
      <c r="AR26" s="226"/>
      <c r="AS26" s="226"/>
      <c r="AT26" s="248"/>
      <c r="AU26" s="1"/>
      <c r="AV26" s="1"/>
      <c r="AW26" s="1"/>
      <c r="AX26" s="1"/>
      <c r="AY26" s="1"/>
      <c r="AZ26" s="1"/>
      <c r="BA26" s="1"/>
      <c r="BB26" s="1"/>
      <c r="BC26" s="1"/>
      <c r="BD26" s="1"/>
      <c r="BE26" s="1"/>
      <c r="BF26" s="1"/>
      <c r="BG26" s="1"/>
      <c r="BH26" s="1"/>
      <c r="BI26" s="1"/>
    </row>
    <row r="27" spans="1:61" ht="15.75" customHeight="1" x14ac:dyDescent="0.25">
      <c r="A27" s="1"/>
      <c r="B27" s="238"/>
      <c r="C27" s="226"/>
      <c r="D27" s="231"/>
      <c r="E27" s="225"/>
      <c r="F27" s="226"/>
      <c r="G27" s="226"/>
      <c r="H27" s="226"/>
      <c r="I27" s="231"/>
      <c r="J27" s="212"/>
      <c r="K27" s="209"/>
      <c r="L27" s="205"/>
      <c r="M27" s="209"/>
      <c r="N27" s="205"/>
      <c r="O27" s="206"/>
      <c r="P27" s="212"/>
      <c r="Q27" s="209"/>
      <c r="R27" s="205"/>
      <c r="S27" s="209"/>
      <c r="T27" s="205"/>
      <c r="U27" s="206"/>
      <c r="V27" s="212"/>
      <c r="W27" s="209"/>
      <c r="X27" s="205"/>
      <c r="Y27" s="209"/>
      <c r="Z27" s="205"/>
      <c r="AA27" s="206"/>
      <c r="AB27" s="212"/>
      <c r="AC27" s="209"/>
      <c r="AD27" s="205"/>
      <c r="AE27" s="209"/>
      <c r="AF27" s="205"/>
      <c r="AG27" s="206"/>
      <c r="AH27" s="212"/>
      <c r="AI27" s="209"/>
      <c r="AJ27" s="205"/>
      <c r="AK27" s="209"/>
      <c r="AL27" s="205"/>
      <c r="AM27" s="206"/>
      <c r="AN27" s="1"/>
      <c r="AO27" s="247"/>
      <c r="AP27" s="226"/>
      <c r="AQ27" s="226"/>
      <c r="AR27" s="226"/>
      <c r="AS27" s="226"/>
      <c r="AT27" s="248"/>
      <c r="AU27" s="1"/>
      <c r="AV27" s="1"/>
      <c r="AW27" s="1"/>
      <c r="AX27" s="1"/>
      <c r="AY27" s="1"/>
      <c r="AZ27" s="1"/>
      <c r="BA27" s="1"/>
      <c r="BB27" s="1"/>
      <c r="BC27" s="1"/>
      <c r="BD27" s="1"/>
      <c r="BE27" s="1"/>
      <c r="BF27" s="1"/>
      <c r="BG27" s="1"/>
      <c r="BH27" s="1"/>
      <c r="BI27" s="1"/>
    </row>
    <row r="28" spans="1:61" ht="15.75" customHeight="1" x14ac:dyDescent="0.25">
      <c r="A28" s="1"/>
      <c r="B28" s="238"/>
      <c r="C28" s="226"/>
      <c r="D28" s="231"/>
      <c r="E28" s="225"/>
      <c r="F28" s="226"/>
      <c r="G28" s="226"/>
      <c r="H28" s="226"/>
      <c r="I28" s="231"/>
      <c r="J28" s="217" t="e">
        <f>IF(AND('Mapa final'!#REF!="Media",'Mapa final'!#REF!="Leve"),CONCATENATE("R",'Mapa final'!#REF!),"")</f>
        <v>#REF!</v>
      </c>
      <c r="K28" s="216"/>
      <c r="L28" s="203" t="str">
        <f>IF(AND('Mapa final'!$L$60="Media",'Mapa final'!$AI$60="Leve"),CONCATENATE("R",'Mapa final'!$A$60),"")</f>
        <v/>
      </c>
      <c r="M28" s="216"/>
      <c r="N28" s="203" t="str">
        <f>IF(AND('Mapa final'!$L$66="Media",'Mapa final'!$AI$66="Leve"),CONCATENATE("R",'Mapa final'!$A$66),"")</f>
        <v/>
      </c>
      <c r="O28" s="204"/>
      <c r="P28" s="217" t="e">
        <f>IF(AND('Mapa final'!#REF!="Media",'Mapa final'!#REF!="Menor"),CONCATENATE("R",'Mapa final'!#REF!),"")</f>
        <v>#REF!</v>
      </c>
      <c r="Q28" s="216"/>
      <c r="R28" s="203" t="str">
        <f>IF(AND('Mapa final'!$L$60="Media",'Mapa final'!$AI$60="Menor"),CONCATENATE("R",'Mapa final'!$A$60),"")</f>
        <v/>
      </c>
      <c r="S28" s="216"/>
      <c r="T28" s="203" t="str">
        <f>IF(AND('Mapa final'!$L$66="Media",'Mapa final'!$AI$66="Menor"),CONCATENATE("R",'Mapa final'!$A$66),"")</f>
        <v/>
      </c>
      <c r="U28" s="204"/>
      <c r="V28" s="217" t="e">
        <f>IF(AND('Mapa final'!#REF!="Media",'Mapa final'!#REF!="Moderado"),CONCATENATE("R",'Mapa final'!#REF!),"")</f>
        <v>#REF!</v>
      </c>
      <c r="W28" s="216"/>
      <c r="X28" s="203" t="str">
        <f>IF(AND('Mapa final'!$L$60="Media",'Mapa final'!$AI$60="Moderado"),CONCATENATE("R",'Mapa final'!$A$60),"")</f>
        <v/>
      </c>
      <c r="Y28" s="216"/>
      <c r="Z28" s="203" t="str">
        <f>IF(AND('Mapa final'!$L$66="Media",'Mapa final'!$AI$66="Moderado"),CONCATENATE("R",'Mapa final'!$A$66),"")</f>
        <v/>
      </c>
      <c r="AA28" s="204"/>
      <c r="AB28" s="218" t="e">
        <f>IF(AND('Mapa final'!#REF!="Media",'Mapa final'!#REF!="Mayor"),CONCATENATE("R",'Mapa final'!#REF!),"")</f>
        <v>#REF!</v>
      </c>
      <c r="AC28" s="216"/>
      <c r="AD28" s="219" t="str">
        <f>IF(AND('Mapa final'!$L$60="Media",'Mapa final'!$AI$60="Mayor"),CONCATENATE("R",'Mapa final'!$A$60),"")</f>
        <v/>
      </c>
      <c r="AE28" s="216"/>
      <c r="AF28" s="219" t="str">
        <f>IF(AND('Mapa final'!$L$66="Media",'Mapa final'!$AI$66="Mayor"),CONCATENATE("R",'Mapa final'!$A$66),"")</f>
        <v/>
      </c>
      <c r="AG28" s="204"/>
      <c r="AH28" s="220" t="e">
        <f>IF(AND('Mapa final'!#REF!="Media",'Mapa final'!#REF!="Catastrófico"),CONCATENATE("R",'Mapa final'!#REF!),"")</f>
        <v>#REF!</v>
      </c>
      <c r="AI28" s="216"/>
      <c r="AJ28" s="221" t="str">
        <f>IF(AND('Mapa final'!$L$60="Media",'Mapa final'!$AI$60="Catastrófico"),CONCATENATE("R",'Mapa final'!$A$60),"")</f>
        <v/>
      </c>
      <c r="AK28" s="216"/>
      <c r="AL28" s="221" t="str">
        <f>IF(AND('Mapa final'!$L$66="Media",'Mapa final'!$AI$66="Catastrófico"),CONCATENATE("R",'Mapa final'!$A$66),"")</f>
        <v/>
      </c>
      <c r="AM28" s="204"/>
      <c r="AN28" s="1"/>
      <c r="AO28" s="247"/>
      <c r="AP28" s="226"/>
      <c r="AQ28" s="226"/>
      <c r="AR28" s="226"/>
      <c r="AS28" s="226"/>
      <c r="AT28" s="248"/>
      <c r="AU28" s="1"/>
      <c r="AV28" s="1"/>
      <c r="AW28" s="1"/>
      <c r="AX28" s="1"/>
      <c r="AY28" s="1"/>
      <c r="AZ28" s="1"/>
      <c r="BA28" s="1"/>
      <c r="BB28" s="1"/>
      <c r="BC28" s="1"/>
      <c r="BD28" s="1"/>
      <c r="BE28" s="1"/>
      <c r="BF28" s="1"/>
      <c r="BG28" s="1"/>
      <c r="BH28" s="1"/>
      <c r="BI28" s="1"/>
    </row>
    <row r="29" spans="1:61" ht="15.75" customHeight="1" x14ac:dyDescent="0.25">
      <c r="A29" s="1"/>
      <c r="B29" s="238"/>
      <c r="C29" s="226"/>
      <c r="D29" s="231"/>
      <c r="E29" s="227"/>
      <c r="F29" s="228"/>
      <c r="G29" s="228"/>
      <c r="H29" s="228"/>
      <c r="I29" s="232"/>
      <c r="J29" s="212"/>
      <c r="K29" s="209"/>
      <c r="L29" s="205"/>
      <c r="M29" s="209"/>
      <c r="N29" s="205"/>
      <c r="O29" s="206"/>
      <c r="P29" s="227"/>
      <c r="Q29" s="229"/>
      <c r="R29" s="230"/>
      <c r="S29" s="229"/>
      <c r="T29" s="230"/>
      <c r="U29" s="232"/>
      <c r="V29" s="227"/>
      <c r="W29" s="229"/>
      <c r="X29" s="230"/>
      <c r="Y29" s="229"/>
      <c r="Z29" s="230"/>
      <c r="AA29" s="232"/>
      <c r="AB29" s="227"/>
      <c r="AC29" s="229"/>
      <c r="AD29" s="230"/>
      <c r="AE29" s="229"/>
      <c r="AF29" s="230"/>
      <c r="AG29" s="232"/>
      <c r="AH29" s="227"/>
      <c r="AI29" s="229"/>
      <c r="AJ29" s="230"/>
      <c r="AK29" s="229"/>
      <c r="AL29" s="230"/>
      <c r="AM29" s="232"/>
      <c r="AN29" s="1"/>
      <c r="AO29" s="249"/>
      <c r="AP29" s="250"/>
      <c r="AQ29" s="250"/>
      <c r="AR29" s="250"/>
      <c r="AS29" s="250"/>
      <c r="AT29" s="251"/>
      <c r="AU29" s="1"/>
      <c r="AV29" s="1"/>
      <c r="AW29" s="1"/>
      <c r="AX29" s="1"/>
      <c r="AY29" s="1"/>
      <c r="AZ29" s="1"/>
      <c r="BA29" s="1"/>
      <c r="BB29" s="1"/>
      <c r="BC29" s="1"/>
      <c r="BD29" s="1"/>
      <c r="BE29" s="1"/>
      <c r="BF29" s="1"/>
      <c r="BG29" s="1"/>
      <c r="BH29" s="1"/>
      <c r="BI29" s="1"/>
    </row>
    <row r="30" spans="1:61" ht="15.75" customHeight="1" x14ac:dyDescent="0.25">
      <c r="A30" s="1"/>
      <c r="B30" s="238"/>
      <c r="C30" s="226"/>
      <c r="D30" s="231"/>
      <c r="E30" s="223" t="s">
        <v>42</v>
      </c>
      <c r="F30" s="224"/>
      <c r="G30" s="224"/>
      <c r="H30" s="224"/>
      <c r="I30" s="224"/>
      <c r="J30" s="243" t="e">
        <f>IF(AND('Mapa final'!#REF!="Baja",'Mapa final'!#REF!="Leve"),CONCATENATE("R",'Mapa final'!#REF!),"")</f>
        <v>#REF!</v>
      </c>
      <c r="K30" s="208"/>
      <c r="L30" s="242" t="e">
        <f>IF(AND('Mapa final'!#REF!="Baja",'Mapa final'!#REF!="Leve"),CONCATENATE("R",'Mapa final'!#REF!),"")</f>
        <v>#REF!</v>
      </c>
      <c r="M30" s="208"/>
      <c r="N30" s="242" t="e">
        <f>IF(AND('Mapa final'!#REF!="Baja",'Mapa final'!#REF!="Leve"),CONCATENATE("R",'Mapa final'!#REF!),"")</f>
        <v>#REF!</v>
      </c>
      <c r="O30" s="210"/>
      <c r="P30" s="207" t="e">
        <f>IF(AND('Mapa final'!#REF!="Baja",'Mapa final'!#REF!="Menor"),CONCATENATE("R",'Mapa final'!#REF!),"")</f>
        <v>#REF!</v>
      </c>
      <c r="Q30" s="208"/>
      <c r="R30" s="207" t="e">
        <f>IF(AND('Mapa final'!#REF!="Baja",'Mapa final'!#REF!="Menor"),CONCATENATE("R",'Mapa final'!#REF!),"")</f>
        <v>#REF!</v>
      </c>
      <c r="S30" s="208"/>
      <c r="T30" s="207" t="e">
        <f>IF(AND('Mapa final'!#REF!="Baja",'Mapa final'!#REF!="Menor"),CONCATENATE("R",'Mapa final'!#REF!),"")</f>
        <v>#REF!</v>
      </c>
      <c r="U30" s="210"/>
      <c r="V30" s="222" t="e">
        <f>IF(AND('Mapa final'!#REF!="Baja",'Mapa final'!#REF!="Moderado"),CONCATENATE("R",'Mapa final'!#REF!),"")</f>
        <v>#REF!</v>
      </c>
      <c r="W30" s="208"/>
      <c r="X30" s="207" t="e">
        <f>IF(AND('Mapa final'!#REF!="Baja",'Mapa final'!#REF!="Moderado"),CONCATENATE("R",'Mapa final'!#REF!),"")</f>
        <v>#REF!</v>
      </c>
      <c r="Y30" s="208"/>
      <c r="Z30" s="207" t="e">
        <f>IF(AND('Mapa final'!#REF!="Baja",'Mapa final'!#REF!="Moderado"),CONCATENATE("R",'Mapa final'!#REF!),"")</f>
        <v>#REF!</v>
      </c>
      <c r="AA30" s="210"/>
      <c r="AB30" s="211" t="e">
        <f>IF(AND('Mapa final'!#REF!="Baja",'Mapa final'!#REF!="Mayor"),CONCATENATE("R",'Mapa final'!#REF!),"")</f>
        <v>#REF!</v>
      </c>
      <c r="AC30" s="208"/>
      <c r="AD30" s="213" t="e">
        <f>IF(AND('Mapa final'!#REF!="Baja",'Mapa final'!#REF!="Mayor"),CONCATENATE("R",'Mapa final'!#REF!),"")</f>
        <v>#REF!</v>
      </c>
      <c r="AE30" s="208"/>
      <c r="AF30" s="213" t="e">
        <f>IF(AND('Mapa final'!#REF!="Baja",'Mapa final'!#REF!="Mayor"),CONCATENATE("R",'Mapa final'!#REF!),"")</f>
        <v>#REF!</v>
      </c>
      <c r="AG30" s="210"/>
      <c r="AH30" s="233" t="e">
        <f>IF(AND('Mapa final'!#REF!="Baja",'Mapa final'!#REF!="Catastrófico"),CONCATENATE("R",'Mapa final'!#REF!),"")</f>
        <v>#REF!</v>
      </c>
      <c r="AI30" s="208"/>
      <c r="AJ30" s="214" t="e">
        <f>IF(AND('Mapa final'!#REF!="Baja",'Mapa final'!#REF!="Catastrófico"),CONCATENATE("R",'Mapa final'!#REF!),"")</f>
        <v>#REF!</v>
      </c>
      <c r="AK30" s="208"/>
      <c r="AL30" s="214" t="e">
        <f>IF(AND('Mapa final'!#REF!="Baja",'Mapa final'!#REF!="Catastrófico"),CONCATENATE("R",'Mapa final'!#REF!),"")</f>
        <v>#REF!</v>
      </c>
      <c r="AM30" s="210"/>
      <c r="AN30" s="1"/>
      <c r="AO30" s="252" t="s">
        <v>43</v>
      </c>
      <c r="AP30" s="245"/>
      <c r="AQ30" s="245"/>
      <c r="AR30" s="245"/>
      <c r="AS30" s="245"/>
      <c r="AT30" s="246"/>
      <c r="AU30" s="1"/>
      <c r="AV30" s="1"/>
      <c r="AW30" s="1"/>
      <c r="AX30" s="1"/>
      <c r="AY30" s="1"/>
      <c r="AZ30" s="1"/>
      <c r="BA30" s="1"/>
      <c r="BB30" s="1"/>
      <c r="BC30" s="1"/>
      <c r="BD30" s="1"/>
      <c r="BE30" s="1"/>
      <c r="BF30" s="1"/>
      <c r="BG30" s="1"/>
      <c r="BH30" s="1"/>
      <c r="BI30" s="1"/>
    </row>
    <row r="31" spans="1:61" ht="15.75" customHeight="1" x14ac:dyDescent="0.25">
      <c r="A31" s="1"/>
      <c r="B31" s="238"/>
      <c r="C31" s="226"/>
      <c r="D31" s="231"/>
      <c r="E31" s="225"/>
      <c r="F31" s="226"/>
      <c r="G31" s="226"/>
      <c r="H31" s="226"/>
      <c r="I31" s="226"/>
      <c r="J31" s="212"/>
      <c r="K31" s="209"/>
      <c r="L31" s="205"/>
      <c r="M31" s="209"/>
      <c r="N31" s="205"/>
      <c r="O31" s="206"/>
      <c r="P31" s="205"/>
      <c r="Q31" s="209"/>
      <c r="R31" s="205"/>
      <c r="S31" s="209"/>
      <c r="T31" s="205"/>
      <c r="U31" s="206"/>
      <c r="V31" s="212"/>
      <c r="W31" s="209"/>
      <c r="X31" s="205"/>
      <c r="Y31" s="209"/>
      <c r="Z31" s="205"/>
      <c r="AA31" s="206"/>
      <c r="AB31" s="212"/>
      <c r="AC31" s="209"/>
      <c r="AD31" s="205"/>
      <c r="AE31" s="209"/>
      <c r="AF31" s="205"/>
      <c r="AG31" s="206"/>
      <c r="AH31" s="212"/>
      <c r="AI31" s="209"/>
      <c r="AJ31" s="205"/>
      <c r="AK31" s="209"/>
      <c r="AL31" s="205"/>
      <c r="AM31" s="206"/>
      <c r="AN31" s="1"/>
      <c r="AO31" s="247"/>
      <c r="AP31" s="226"/>
      <c r="AQ31" s="226"/>
      <c r="AR31" s="226"/>
      <c r="AS31" s="226"/>
      <c r="AT31" s="248"/>
      <c r="AU31" s="1"/>
      <c r="AV31" s="1"/>
      <c r="AW31" s="1"/>
      <c r="AX31" s="1"/>
      <c r="AY31" s="1"/>
      <c r="AZ31" s="1"/>
      <c r="BA31" s="1"/>
      <c r="BB31" s="1"/>
      <c r="BC31" s="1"/>
      <c r="BD31" s="1"/>
      <c r="BE31" s="1"/>
      <c r="BF31" s="1"/>
      <c r="BG31" s="1"/>
      <c r="BH31" s="1"/>
      <c r="BI31" s="1"/>
    </row>
    <row r="32" spans="1:61" ht="15.75" customHeight="1" x14ac:dyDescent="0.25">
      <c r="A32" s="1"/>
      <c r="B32" s="238"/>
      <c r="C32" s="226"/>
      <c r="D32" s="231"/>
      <c r="E32" s="225"/>
      <c r="F32" s="226"/>
      <c r="G32" s="226"/>
      <c r="H32" s="226"/>
      <c r="I32" s="226"/>
      <c r="J32" s="234" t="e">
        <f>IF(AND('Mapa final'!#REF!="Baja",'Mapa final'!#REF!="Leve"),CONCATENATE("R",'Mapa final'!#REF!),"")</f>
        <v>#REF!</v>
      </c>
      <c r="K32" s="216"/>
      <c r="L32" s="215" t="e">
        <f>IF(AND('Mapa final'!#REF!="Baja",'Mapa final'!#REF!="Leve"),CONCATENATE("R",'Mapa final'!#REF!),"")</f>
        <v>#REF!</v>
      </c>
      <c r="M32" s="216"/>
      <c r="N32" s="215" t="e">
        <f>IF(AND('Mapa final'!#REF!="Baja",'Mapa final'!#REF!="Leve"),CONCATENATE("R",'Mapa final'!#REF!),"")</f>
        <v>#REF!</v>
      </c>
      <c r="O32" s="204"/>
      <c r="P32" s="203" t="e">
        <f>IF(AND('Mapa final'!#REF!="Baja",'Mapa final'!#REF!="Menor"),CONCATENATE("R",'Mapa final'!#REF!),"")</f>
        <v>#REF!</v>
      </c>
      <c r="Q32" s="216"/>
      <c r="R32" s="203" t="e">
        <f>IF(AND('Mapa final'!#REF!="Baja",'Mapa final'!#REF!="Menor"),CONCATENATE("R",'Mapa final'!#REF!),"")</f>
        <v>#REF!</v>
      </c>
      <c r="S32" s="216"/>
      <c r="T32" s="203" t="e">
        <f>IF(AND('Mapa final'!#REF!="Baja",'Mapa final'!#REF!="Menor"),CONCATENATE("R",'Mapa final'!#REF!),"")</f>
        <v>#REF!</v>
      </c>
      <c r="U32" s="204"/>
      <c r="V32" s="217" t="e">
        <f>IF(AND('Mapa final'!#REF!="Baja",'Mapa final'!#REF!="Moderado"),CONCATENATE("R",'Mapa final'!#REF!),"")</f>
        <v>#REF!</v>
      </c>
      <c r="W32" s="216"/>
      <c r="X32" s="203" t="e">
        <f>IF(AND('Mapa final'!#REF!="Baja",'Mapa final'!#REF!="Moderado"),CONCATENATE("R",'Mapa final'!#REF!),"")</f>
        <v>#REF!</v>
      </c>
      <c r="Y32" s="216"/>
      <c r="Z32" s="203" t="e">
        <f>IF(AND('Mapa final'!#REF!="Baja",'Mapa final'!#REF!="Moderado"),CONCATENATE("R",'Mapa final'!#REF!),"")</f>
        <v>#REF!</v>
      </c>
      <c r="AA32" s="204"/>
      <c r="AB32" s="218" t="e">
        <f>IF(AND('Mapa final'!#REF!="Baja",'Mapa final'!#REF!="Mayor"),CONCATENATE("R",'Mapa final'!#REF!),"")</f>
        <v>#REF!</v>
      </c>
      <c r="AC32" s="216"/>
      <c r="AD32" s="219" t="e">
        <f>IF(AND('Mapa final'!#REF!="Baja",'Mapa final'!#REF!="Mayor"),CONCATENATE("R",'Mapa final'!#REF!),"")</f>
        <v>#REF!</v>
      </c>
      <c r="AE32" s="216"/>
      <c r="AF32" s="219" t="e">
        <f>IF(AND('Mapa final'!#REF!="Baja",'Mapa final'!#REF!="Mayor"),CONCATENATE("R",'Mapa final'!#REF!),"")</f>
        <v>#REF!</v>
      </c>
      <c r="AG32" s="204"/>
      <c r="AH32" s="220" t="e">
        <f>IF(AND('Mapa final'!#REF!="Baja",'Mapa final'!#REF!="Catastrófico"),CONCATENATE("R",'Mapa final'!#REF!),"")</f>
        <v>#REF!</v>
      </c>
      <c r="AI32" s="216"/>
      <c r="AJ32" s="221" t="e">
        <f>IF(AND('Mapa final'!#REF!="Baja",'Mapa final'!#REF!="Catastrófico"),CONCATENATE("R",'Mapa final'!#REF!),"")</f>
        <v>#REF!</v>
      </c>
      <c r="AK32" s="216"/>
      <c r="AL32" s="221" t="e">
        <f>IF(AND('Mapa final'!#REF!="Baja",'Mapa final'!#REF!="Catastrófico"),CONCATENATE("R",'Mapa final'!#REF!),"")</f>
        <v>#REF!</v>
      </c>
      <c r="AM32" s="204"/>
      <c r="AN32" s="1"/>
      <c r="AO32" s="247"/>
      <c r="AP32" s="226"/>
      <c r="AQ32" s="226"/>
      <c r="AR32" s="226"/>
      <c r="AS32" s="226"/>
      <c r="AT32" s="248"/>
      <c r="AU32" s="1"/>
      <c r="AV32" s="1"/>
      <c r="AW32" s="1"/>
      <c r="AX32" s="1"/>
      <c r="AY32" s="1"/>
      <c r="AZ32" s="1"/>
      <c r="BA32" s="1"/>
      <c r="BB32" s="1"/>
      <c r="BC32" s="1"/>
      <c r="BD32" s="1"/>
      <c r="BE32" s="1"/>
      <c r="BF32" s="1"/>
      <c r="BG32" s="1"/>
      <c r="BH32" s="1"/>
      <c r="BI32" s="1"/>
    </row>
    <row r="33" spans="1:61" ht="15.75" customHeight="1" x14ac:dyDescent="0.25">
      <c r="A33" s="1"/>
      <c r="B33" s="238"/>
      <c r="C33" s="226"/>
      <c r="D33" s="231"/>
      <c r="E33" s="225"/>
      <c r="F33" s="226"/>
      <c r="G33" s="226"/>
      <c r="H33" s="226"/>
      <c r="I33" s="226"/>
      <c r="J33" s="212"/>
      <c r="K33" s="209"/>
      <c r="L33" s="205"/>
      <c r="M33" s="209"/>
      <c r="N33" s="205"/>
      <c r="O33" s="206"/>
      <c r="P33" s="205"/>
      <c r="Q33" s="209"/>
      <c r="R33" s="205"/>
      <c r="S33" s="209"/>
      <c r="T33" s="205"/>
      <c r="U33" s="206"/>
      <c r="V33" s="212"/>
      <c r="W33" s="209"/>
      <c r="X33" s="205"/>
      <c r="Y33" s="209"/>
      <c r="Z33" s="205"/>
      <c r="AA33" s="206"/>
      <c r="AB33" s="212"/>
      <c r="AC33" s="209"/>
      <c r="AD33" s="205"/>
      <c r="AE33" s="209"/>
      <c r="AF33" s="205"/>
      <c r="AG33" s="206"/>
      <c r="AH33" s="212"/>
      <c r="AI33" s="209"/>
      <c r="AJ33" s="205"/>
      <c r="AK33" s="209"/>
      <c r="AL33" s="205"/>
      <c r="AM33" s="206"/>
      <c r="AN33" s="1"/>
      <c r="AO33" s="247"/>
      <c r="AP33" s="226"/>
      <c r="AQ33" s="226"/>
      <c r="AR33" s="226"/>
      <c r="AS33" s="226"/>
      <c r="AT33" s="248"/>
      <c r="AU33" s="1"/>
      <c r="AV33" s="1"/>
      <c r="AW33" s="1"/>
      <c r="AX33" s="1"/>
      <c r="AY33" s="1"/>
      <c r="AZ33" s="1"/>
      <c r="BA33" s="1"/>
      <c r="BB33" s="1"/>
      <c r="BC33" s="1"/>
      <c r="BD33" s="1"/>
      <c r="BE33" s="1"/>
      <c r="BF33" s="1"/>
      <c r="BG33" s="1"/>
      <c r="BH33" s="1"/>
      <c r="BI33" s="1"/>
    </row>
    <row r="34" spans="1:61" ht="15.75" customHeight="1" x14ac:dyDescent="0.25">
      <c r="A34" s="1"/>
      <c r="B34" s="238"/>
      <c r="C34" s="226"/>
      <c r="D34" s="231"/>
      <c r="E34" s="225"/>
      <c r="F34" s="226"/>
      <c r="G34" s="226"/>
      <c r="H34" s="226"/>
      <c r="I34" s="226"/>
      <c r="J34" s="234" t="e">
        <f>IF(AND('Mapa final'!#REF!="Baja",'Mapa final'!#REF!="Leve"),CONCATENATE("R",'Mapa final'!#REF!),"")</f>
        <v>#REF!</v>
      </c>
      <c r="K34" s="216"/>
      <c r="L34" s="215" t="e">
        <f>IF(AND('Mapa final'!#REF!="Baja",'Mapa final'!#REF!="Leve"),CONCATENATE("R",'Mapa final'!#REF!),"")</f>
        <v>#REF!</v>
      </c>
      <c r="M34" s="216"/>
      <c r="N34" s="215" t="e">
        <f>IF(AND('Mapa final'!#REF!="Baja",'Mapa final'!#REF!="Leve"),CONCATENATE("R",'Mapa final'!#REF!),"")</f>
        <v>#REF!</v>
      </c>
      <c r="O34" s="204"/>
      <c r="P34" s="203" t="e">
        <f>IF(AND('Mapa final'!#REF!="Baja",'Mapa final'!#REF!="Menor"),CONCATENATE("R",'Mapa final'!#REF!),"")</f>
        <v>#REF!</v>
      </c>
      <c r="Q34" s="216"/>
      <c r="R34" s="203" t="e">
        <f>IF(AND('Mapa final'!#REF!="Baja",'Mapa final'!#REF!="Menor"),CONCATENATE("R",'Mapa final'!#REF!),"")</f>
        <v>#REF!</v>
      </c>
      <c r="S34" s="216"/>
      <c r="T34" s="203" t="e">
        <f>IF(AND('Mapa final'!#REF!="Baja",'Mapa final'!#REF!="Menor"),CONCATENATE("R",'Mapa final'!#REF!),"")</f>
        <v>#REF!</v>
      </c>
      <c r="U34" s="204"/>
      <c r="V34" s="217" t="e">
        <f>IF(AND('Mapa final'!#REF!="Baja",'Mapa final'!#REF!="Moderado"),CONCATENATE("R",'Mapa final'!#REF!),"")</f>
        <v>#REF!</v>
      </c>
      <c r="W34" s="216"/>
      <c r="X34" s="203" t="e">
        <f>IF(AND('Mapa final'!#REF!="Baja",'Mapa final'!#REF!="Moderado"),CONCATENATE("R",'Mapa final'!#REF!),"")</f>
        <v>#REF!</v>
      </c>
      <c r="Y34" s="216"/>
      <c r="Z34" s="203" t="e">
        <f>IF(AND('Mapa final'!#REF!="Baja",'Mapa final'!#REF!="Moderado"),CONCATENATE("R",'Mapa final'!#REF!),"")</f>
        <v>#REF!</v>
      </c>
      <c r="AA34" s="204"/>
      <c r="AB34" s="218" t="e">
        <f>IF(AND('Mapa final'!#REF!="Baja",'Mapa final'!#REF!="Mayor"),CONCATENATE("R",'Mapa final'!#REF!),"")</f>
        <v>#REF!</v>
      </c>
      <c r="AC34" s="216"/>
      <c r="AD34" s="219" t="e">
        <f>IF(AND('Mapa final'!#REF!="Baja",'Mapa final'!#REF!="Mayor"),CONCATENATE("R",'Mapa final'!#REF!),"")</f>
        <v>#REF!</v>
      </c>
      <c r="AE34" s="216"/>
      <c r="AF34" s="219" t="e">
        <f>IF(AND('Mapa final'!#REF!="Baja",'Mapa final'!#REF!="Mayor"),CONCATENATE("R",'Mapa final'!#REF!),"")</f>
        <v>#REF!</v>
      </c>
      <c r="AG34" s="204"/>
      <c r="AH34" s="220" t="e">
        <f>IF(AND('Mapa final'!#REF!="Baja",'Mapa final'!#REF!="Catastrófico"),CONCATENATE("R",'Mapa final'!#REF!),"")</f>
        <v>#REF!</v>
      </c>
      <c r="AI34" s="216"/>
      <c r="AJ34" s="221" t="e">
        <f>IF(AND('Mapa final'!#REF!="Baja",'Mapa final'!#REF!="Catastrófico"),CONCATENATE("R",'Mapa final'!#REF!),"")</f>
        <v>#REF!</v>
      </c>
      <c r="AK34" s="216"/>
      <c r="AL34" s="221" t="e">
        <f>IF(AND('Mapa final'!#REF!="Baja",'Mapa final'!#REF!="Catastrófico"),CONCATENATE("R",'Mapa final'!#REF!),"")</f>
        <v>#REF!</v>
      </c>
      <c r="AM34" s="204"/>
      <c r="AN34" s="1"/>
      <c r="AO34" s="247"/>
      <c r="AP34" s="226"/>
      <c r="AQ34" s="226"/>
      <c r="AR34" s="226"/>
      <c r="AS34" s="226"/>
      <c r="AT34" s="248"/>
      <c r="AU34" s="1"/>
      <c r="AV34" s="1"/>
      <c r="AW34" s="1"/>
      <c r="AX34" s="1"/>
      <c r="AY34" s="1"/>
      <c r="AZ34" s="1"/>
      <c r="BA34" s="1"/>
      <c r="BB34" s="1"/>
      <c r="BC34" s="1"/>
      <c r="BD34" s="1"/>
      <c r="BE34" s="1"/>
      <c r="BF34" s="1"/>
      <c r="BG34" s="1"/>
      <c r="BH34" s="1"/>
      <c r="BI34" s="1"/>
    </row>
    <row r="35" spans="1:61" ht="15.75" customHeight="1" x14ac:dyDescent="0.25">
      <c r="A35" s="1"/>
      <c r="B35" s="238"/>
      <c r="C35" s="226"/>
      <c r="D35" s="231"/>
      <c r="E35" s="225"/>
      <c r="F35" s="226"/>
      <c r="G35" s="226"/>
      <c r="H35" s="226"/>
      <c r="I35" s="226"/>
      <c r="J35" s="212"/>
      <c r="K35" s="209"/>
      <c r="L35" s="205"/>
      <c r="M35" s="209"/>
      <c r="N35" s="205"/>
      <c r="O35" s="206"/>
      <c r="P35" s="205"/>
      <c r="Q35" s="209"/>
      <c r="R35" s="205"/>
      <c r="S35" s="209"/>
      <c r="T35" s="205"/>
      <c r="U35" s="206"/>
      <c r="V35" s="212"/>
      <c r="W35" s="209"/>
      <c r="X35" s="205"/>
      <c r="Y35" s="209"/>
      <c r="Z35" s="205"/>
      <c r="AA35" s="206"/>
      <c r="AB35" s="212"/>
      <c r="AC35" s="209"/>
      <c r="AD35" s="205"/>
      <c r="AE35" s="209"/>
      <c r="AF35" s="205"/>
      <c r="AG35" s="206"/>
      <c r="AH35" s="212"/>
      <c r="AI35" s="209"/>
      <c r="AJ35" s="205"/>
      <c r="AK35" s="209"/>
      <c r="AL35" s="205"/>
      <c r="AM35" s="206"/>
      <c r="AN35" s="1"/>
      <c r="AO35" s="247"/>
      <c r="AP35" s="226"/>
      <c r="AQ35" s="226"/>
      <c r="AR35" s="226"/>
      <c r="AS35" s="226"/>
      <c r="AT35" s="248"/>
      <c r="AU35" s="1"/>
      <c r="AV35" s="1"/>
      <c r="AW35" s="1"/>
      <c r="AX35" s="1"/>
      <c r="AY35" s="1"/>
      <c r="AZ35" s="1"/>
      <c r="BA35" s="1"/>
      <c r="BB35" s="1"/>
      <c r="BC35" s="1"/>
      <c r="BD35" s="1"/>
      <c r="BE35" s="1"/>
      <c r="BF35" s="1"/>
      <c r="BG35" s="1"/>
      <c r="BH35" s="1"/>
      <c r="BI35" s="1"/>
    </row>
    <row r="36" spans="1:61" ht="15.75" customHeight="1" x14ac:dyDescent="0.25">
      <c r="A36" s="1"/>
      <c r="B36" s="238"/>
      <c r="C36" s="226"/>
      <c r="D36" s="231"/>
      <c r="E36" s="225"/>
      <c r="F36" s="226"/>
      <c r="G36" s="226"/>
      <c r="H36" s="226"/>
      <c r="I36" s="226"/>
      <c r="J36" s="234" t="e">
        <f>IF(AND('Mapa final'!#REF!="Baja",'Mapa final'!#REF!="Leve"),CONCATENATE("R",'Mapa final'!#REF!),"")</f>
        <v>#REF!</v>
      </c>
      <c r="K36" s="216"/>
      <c r="L36" s="215" t="str">
        <f>IF(AND('Mapa final'!$L$60="Baja",'Mapa final'!$AI$60="Leve"),CONCATENATE("R",'Mapa final'!$A$60),"")</f>
        <v/>
      </c>
      <c r="M36" s="216"/>
      <c r="N36" s="215" t="str">
        <f>IF(AND('Mapa final'!$L$66="Baja",'Mapa final'!$AI$66="Leve"),CONCATENATE("R",'Mapa final'!$A$66),"")</f>
        <v/>
      </c>
      <c r="O36" s="204"/>
      <c r="P36" s="203" t="e">
        <f>IF(AND('Mapa final'!#REF!="Baja",'Mapa final'!#REF!="Menor"),CONCATENATE("R",'Mapa final'!#REF!),"")</f>
        <v>#REF!</v>
      </c>
      <c r="Q36" s="216"/>
      <c r="R36" s="203" t="str">
        <f>IF(AND('Mapa final'!$L$60="Baja",'Mapa final'!$AI$60="Menor"),CONCATENATE("R",'Mapa final'!$A$60),"")</f>
        <v/>
      </c>
      <c r="S36" s="216"/>
      <c r="T36" s="203" t="str">
        <f>IF(AND('Mapa final'!$L$66="Baja",'Mapa final'!$AI$66="Menor"),CONCATENATE("R",'Mapa final'!$A$66),"")</f>
        <v/>
      </c>
      <c r="U36" s="204"/>
      <c r="V36" s="217" t="e">
        <f>IF(AND('Mapa final'!#REF!="Baja",'Mapa final'!#REF!="Moderado"),CONCATENATE("R",'Mapa final'!#REF!),"")</f>
        <v>#REF!</v>
      </c>
      <c r="W36" s="216"/>
      <c r="X36" s="203" t="str">
        <f>IF(AND('Mapa final'!$L$60="Baja",'Mapa final'!$AI$60="Moderado"),CONCATENATE("R",'Mapa final'!$A$60),"")</f>
        <v/>
      </c>
      <c r="Y36" s="216"/>
      <c r="Z36" s="203" t="str">
        <f>IF(AND('Mapa final'!$L$66="Baja",'Mapa final'!$AI$66="Moderado"),CONCATENATE("R",'Mapa final'!$A$66),"")</f>
        <v/>
      </c>
      <c r="AA36" s="204"/>
      <c r="AB36" s="218" t="e">
        <f>IF(AND('Mapa final'!#REF!="Baja",'Mapa final'!#REF!="Mayor"),CONCATENATE("R",'Mapa final'!#REF!),"")</f>
        <v>#REF!</v>
      </c>
      <c r="AC36" s="216"/>
      <c r="AD36" s="219" t="str">
        <f>IF(AND('Mapa final'!$L$60="Baja",'Mapa final'!$AI$60="Mayor"),CONCATENATE("R",'Mapa final'!$A$60),"")</f>
        <v/>
      </c>
      <c r="AE36" s="216"/>
      <c r="AF36" s="219" t="str">
        <f>IF(AND('Mapa final'!$L$66="Baja",'Mapa final'!$AI$66="Mayor"),CONCATENATE("R",'Mapa final'!$A$66),"")</f>
        <v/>
      </c>
      <c r="AG36" s="204"/>
      <c r="AH36" s="220" t="e">
        <f>IF(AND('Mapa final'!#REF!="Baja",'Mapa final'!#REF!="Catastrófico"),CONCATENATE("R",'Mapa final'!#REF!),"")</f>
        <v>#REF!</v>
      </c>
      <c r="AI36" s="216"/>
      <c r="AJ36" s="221" t="str">
        <f>IF(AND('Mapa final'!$L$60="Baja",'Mapa final'!$AI$60="Catastrófico"),CONCATENATE("R",'Mapa final'!$A$60),"")</f>
        <v/>
      </c>
      <c r="AK36" s="216"/>
      <c r="AL36" s="221" t="str">
        <f>IF(AND('Mapa final'!$L$66="Baja",'Mapa final'!$AI$66="Catastrófico"),CONCATENATE("R",'Mapa final'!$A$66),"")</f>
        <v/>
      </c>
      <c r="AM36" s="204"/>
      <c r="AN36" s="1"/>
      <c r="AO36" s="247"/>
      <c r="AP36" s="226"/>
      <c r="AQ36" s="226"/>
      <c r="AR36" s="226"/>
      <c r="AS36" s="226"/>
      <c r="AT36" s="248"/>
      <c r="AU36" s="1"/>
      <c r="AV36" s="1"/>
      <c r="AW36" s="1"/>
      <c r="AX36" s="1"/>
      <c r="AY36" s="1"/>
      <c r="AZ36" s="1"/>
      <c r="BA36" s="1"/>
      <c r="BB36" s="1"/>
      <c r="BC36" s="1"/>
      <c r="BD36" s="1"/>
      <c r="BE36" s="1"/>
      <c r="BF36" s="1"/>
      <c r="BG36" s="1"/>
      <c r="BH36" s="1"/>
      <c r="BI36" s="1"/>
    </row>
    <row r="37" spans="1:61" ht="15.75" customHeight="1" x14ac:dyDescent="0.25">
      <c r="A37" s="1"/>
      <c r="B37" s="238"/>
      <c r="C37" s="226"/>
      <c r="D37" s="231"/>
      <c r="E37" s="227"/>
      <c r="F37" s="228"/>
      <c r="G37" s="228"/>
      <c r="H37" s="228"/>
      <c r="I37" s="228"/>
      <c r="J37" s="227"/>
      <c r="K37" s="229"/>
      <c r="L37" s="230"/>
      <c r="M37" s="229"/>
      <c r="N37" s="230"/>
      <c r="O37" s="232"/>
      <c r="P37" s="230"/>
      <c r="Q37" s="229"/>
      <c r="R37" s="230"/>
      <c r="S37" s="229"/>
      <c r="T37" s="230"/>
      <c r="U37" s="232"/>
      <c r="V37" s="227"/>
      <c r="W37" s="229"/>
      <c r="X37" s="230"/>
      <c r="Y37" s="229"/>
      <c r="Z37" s="230"/>
      <c r="AA37" s="232"/>
      <c r="AB37" s="227"/>
      <c r="AC37" s="229"/>
      <c r="AD37" s="230"/>
      <c r="AE37" s="229"/>
      <c r="AF37" s="230"/>
      <c r="AG37" s="232"/>
      <c r="AH37" s="227"/>
      <c r="AI37" s="229"/>
      <c r="AJ37" s="230"/>
      <c r="AK37" s="229"/>
      <c r="AL37" s="230"/>
      <c r="AM37" s="232"/>
      <c r="AN37" s="1"/>
      <c r="AO37" s="249"/>
      <c r="AP37" s="250"/>
      <c r="AQ37" s="250"/>
      <c r="AR37" s="250"/>
      <c r="AS37" s="250"/>
      <c r="AT37" s="251"/>
      <c r="AU37" s="1"/>
      <c r="AV37" s="1"/>
      <c r="AW37" s="1"/>
      <c r="AX37" s="1"/>
      <c r="AY37" s="1"/>
      <c r="AZ37" s="1"/>
      <c r="BA37" s="1"/>
      <c r="BB37" s="1"/>
      <c r="BC37" s="1"/>
      <c r="BD37" s="1"/>
      <c r="BE37" s="1"/>
      <c r="BF37" s="1"/>
      <c r="BG37" s="1"/>
      <c r="BH37" s="1"/>
      <c r="BI37" s="1"/>
    </row>
    <row r="38" spans="1:61" ht="15.75" customHeight="1" x14ac:dyDescent="0.25">
      <c r="A38" s="1"/>
      <c r="B38" s="238"/>
      <c r="C38" s="226"/>
      <c r="D38" s="231"/>
      <c r="E38" s="223" t="s">
        <v>44</v>
      </c>
      <c r="F38" s="224"/>
      <c r="G38" s="224"/>
      <c r="H38" s="224"/>
      <c r="I38" s="210"/>
      <c r="J38" s="243" t="e">
        <f>IF(AND('Mapa final'!#REF!="Muy Baja",'Mapa final'!#REF!="Leve"),CONCATENATE("R",'Mapa final'!#REF!),"")</f>
        <v>#REF!</v>
      </c>
      <c r="K38" s="208"/>
      <c r="L38" s="242" t="e">
        <f>IF(AND('Mapa final'!#REF!="Muy Baja",'Mapa final'!#REF!="Leve"),CONCATENATE("R",'Mapa final'!#REF!),"")</f>
        <v>#REF!</v>
      </c>
      <c r="M38" s="208"/>
      <c r="N38" s="242" t="e">
        <f>IF(AND('Mapa final'!#REF!="Muy Baja",'Mapa final'!#REF!="Leve"),CONCATENATE("R",'Mapa final'!#REF!),"")</f>
        <v>#REF!</v>
      </c>
      <c r="O38" s="210"/>
      <c r="P38" s="243" t="e">
        <f>IF(AND('Mapa final'!#REF!="Muy Baja",'Mapa final'!#REF!="Menor"),CONCATENATE("R",'Mapa final'!#REF!),"")</f>
        <v>#REF!</v>
      </c>
      <c r="Q38" s="208"/>
      <c r="R38" s="242" t="e">
        <f>IF(AND('Mapa final'!#REF!="Muy Baja",'Mapa final'!#REF!="Menor"),CONCATENATE("R",'Mapa final'!#REF!),"")</f>
        <v>#REF!</v>
      </c>
      <c r="S38" s="208"/>
      <c r="T38" s="242" t="e">
        <f>IF(AND('Mapa final'!#REF!="Muy Baja",'Mapa final'!#REF!="Menor"),CONCATENATE("R",'Mapa final'!#REF!),"")</f>
        <v>#REF!</v>
      </c>
      <c r="U38" s="210"/>
      <c r="V38" s="222" t="e">
        <f>IF(AND('Mapa final'!#REF!="Muy Baja",'Mapa final'!#REF!="Moderado"),CONCATENATE("R",'Mapa final'!#REF!),"")</f>
        <v>#REF!</v>
      </c>
      <c r="W38" s="208"/>
      <c r="X38" s="207" t="e">
        <f>IF(AND('Mapa final'!#REF!="Muy Baja",'Mapa final'!#REF!="Moderado"),CONCATENATE("R",'Mapa final'!#REF!),"")</f>
        <v>#REF!</v>
      </c>
      <c r="Y38" s="208"/>
      <c r="Z38" s="207" t="e">
        <f>IF(AND('Mapa final'!#REF!="Muy Baja",'Mapa final'!#REF!="Moderado"),CONCATENATE("R",'Mapa final'!#REF!),"")</f>
        <v>#REF!</v>
      </c>
      <c r="AA38" s="210"/>
      <c r="AB38" s="211" t="e">
        <f>IF(AND('Mapa final'!#REF!="Muy Baja",'Mapa final'!#REF!="Mayor"),CONCATENATE("R",'Mapa final'!#REF!),"")</f>
        <v>#REF!</v>
      </c>
      <c r="AC38" s="208"/>
      <c r="AD38" s="213" t="e">
        <f>IF(AND('Mapa final'!#REF!="Muy Baja",'Mapa final'!#REF!="Mayor"),CONCATENATE("R",'Mapa final'!#REF!),"")</f>
        <v>#REF!</v>
      </c>
      <c r="AE38" s="208"/>
      <c r="AF38" s="213" t="e">
        <f>IF(AND('Mapa final'!#REF!="Muy Baja",'Mapa final'!#REF!="Mayor"),CONCATENATE("R",'Mapa final'!#REF!),"")</f>
        <v>#REF!</v>
      </c>
      <c r="AG38" s="210"/>
      <c r="AH38" s="233" t="e">
        <f>IF(AND('Mapa final'!#REF!="Muy Baja",'Mapa final'!#REF!="Catastrófico"),CONCATENATE("R",'Mapa final'!#REF!),"")</f>
        <v>#REF!</v>
      </c>
      <c r="AI38" s="208"/>
      <c r="AJ38" s="214" t="e">
        <f>IF(AND('Mapa final'!#REF!="Muy Baja",'Mapa final'!#REF!="Catastrófico"),CONCATENATE("R",'Mapa final'!#REF!),"")</f>
        <v>#REF!</v>
      </c>
      <c r="AK38" s="208"/>
      <c r="AL38" s="214" t="e">
        <f>IF(AND('Mapa final'!#REF!="Muy Baja",'Mapa final'!#REF!="Catastrófico"),CONCATENATE("R",'Mapa final'!#REF!),"")</f>
        <v>#REF!</v>
      </c>
      <c r="AM38" s="210"/>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38"/>
      <c r="C39" s="226"/>
      <c r="D39" s="231"/>
      <c r="E39" s="225"/>
      <c r="F39" s="226"/>
      <c r="G39" s="226"/>
      <c r="H39" s="226"/>
      <c r="I39" s="231"/>
      <c r="J39" s="212"/>
      <c r="K39" s="209"/>
      <c r="L39" s="205"/>
      <c r="M39" s="209"/>
      <c r="N39" s="205"/>
      <c r="O39" s="206"/>
      <c r="P39" s="212"/>
      <c r="Q39" s="209"/>
      <c r="R39" s="205"/>
      <c r="S39" s="209"/>
      <c r="T39" s="205"/>
      <c r="U39" s="206"/>
      <c r="V39" s="212"/>
      <c r="W39" s="209"/>
      <c r="X39" s="205"/>
      <c r="Y39" s="209"/>
      <c r="Z39" s="205"/>
      <c r="AA39" s="206"/>
      <c r="AB39" s="212"/>
      <c r="AC39" s="209"/>
      <c r="AD39" s="205"/>
      <c r="AE39" s="209"/>
      <c r="AF39" s="205"/>
      <c r="AG39" s="206"/>
      <c r="AH39" s="212"/>
      <c r="AI39" s="209"/>
      <c r="AJ39" s="205"/>
      <c r="AK39" s="209"/>
      <c r="AL39" s="205"/>
      <c r="AM39" s="206"/>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38"/>
      <c r="C40" s="226"/>
      <c r="D40" s="231"/>
      <c r="E40" s="225"/>
      <c r="F40" s="226"/>
      <c r="G40" s="226"/>
      <c r="H40" s="226"/>
      <c r="I40" s="231"/>
      <c r="J40" s="234" t="e">
        <f>IF(AND('Mapa final'!#REF!="Muy Baja",'Mapa final'!#REF!="Leve"),CONCATENATE("R",'Mapa final'!#REF!),"")</f>
        <v>#REF!</v>
      </c>
      <c r="K40" s="216"/>
      <c r="L40" s="215" t="e">
        <f>IF(AND('Mapa final'!#REF!="Muy Baja",'Mapa final'!#REF!="Leve"),CONCATENATE("R",'Mapa final'!#REF!),"")</f>
        <v>#REF!</v>
      </c>
      <c r="M40" s="216"/>
      <c r="N40" s="215" t="e">
        <f>IF(AND('Mapa final'!#REF!="Muy Baja",'Mapa final'!#REF!="Leve"),CONCATENATE("R",'Mapa final'!#REF!),"")</f>
        <v>#REF!</v>
      </c>
      <c r="O40" s="204"/>
      <c r="P40" s="234" t="e">
        <f>IF(AND('Mapa final'!#REF!="Muy Baja",'Mapa final'!#REF!="Menor"),CONCATENATE("R",'Mapa final'!#REF!),"")</f>
        <v>#REF!</v>
      </c>
      <c r="Q40" s="216"/>
      <c r="R40" s="215" t="e">
        <f>IF(AND('Mapa final'!#REF!="Muy Baja",'Mapa final'!#REF!="Menor"),CONCATENATE("R",'Mapa final'!#REF!),"")</f>
        <v>#REF!</v>
      </c>
      <c r="S40" s="216"/>
      <c r="T40" s="215" t="e">
        <f>IF(AND('Mapa final'!#REF!="Muy Baja",'Mapa final'!#REF!="Menor"),CONCATENATE("R",'Mapa final'!#REF!),"")</f>
        <v>#REF!</v>
      </c>
      <c r="U40" s="204"/>
      <c r="V40" s="217" t="e">
        <f>IF(AND('Mapa final'!#REF!="Muy Baja",'Mapa final'!#REF!="Moderado"),CONCATENATE("R",'Mapa final'!#REF!),"")</f>
        <v>#REF!</v>
      </c>
      <c r="W40" s="216"/>
      <c r="X40" s="203" t="e">
        <f>IF(AND('Mapa final'!#REF!="Muy Baja",'Mapa final'!#REF!="Moderado"),CONCATENATE("R",'Mapa final'!#REF!),"")</f>
        <v>#REF!</v>
      </c>
      <c r="Y40" s="216"/>
      <c r="Z40" s="203" t="e">
        <f>IF(AND('Mapa final'!#REF!="Muy Baja",'Mapa final'!#REF!="Moderado"),CONCATENATE("R",'Mapa final'!#REF!),"")</f>
        <v>#REF!</v>
      </c>
      <c r="AA40" s="204"/>
      <c r="AB40" s="218" t="e">
        <f>IF(AND('Mapa final'!#REF!="Muy Baja",'Mapa final'!#REF!="Mayor"),CONCATENATE("R",'Mapa final'!#REF!),"")</f>
        <v>#REF!</v>
      </c>
      <c r="AC40" s="216"/>
      <c r="AD40" s="219" t="e">
        <f>IF(AND('Mapa final'!#REF!="Muy Baja",'Mapa final'!#REF!="Mayor"),CONCATENATE("R",'Mapa final'!#REF!),"")</f>
        <v>#REF!</v>
      </c>
      <c r="AE40" s="216"/>
      <c r="AF40" s="219" t="e">
        <f>IF(AND('Mapa final'!#REF!="Muy Baja",'Mapa final'!#REF!="Mayor"),CONCATENATE("R",'Mapa final'!#REF!),"")</f>
        <v>#REF!</v>
      </c>
      <c r="AG40" s="204"/>
      <c r="AH40" s="220" t="e">
        <f>IF(AND('Mapa final'!#REF!="Muy Baja",'Mapa final'!#REF!="Catastrófico"),CONCATENATE("R",'Mapa final'!#REF!),"")</f>
        <v>#REF!</v>
      </c>
      <c r="AI40" s="216"/>
      <c r="AJ40" s="221" t="e">
        <f>IF(AND('Mapa final'!#REF!="Muy Baja",'Mapa final'!#REF!="Catastrófico"),CONCATENATE("R",'Mapa final'!#REF!),"")</f>
        <v>#REF!</v>
      </c>
      <c r="AK40" s="216"/>
      <c r="AL40" s="221" t="e">
        <f>IF(AND('Mapa final'!#REF!="Muy Baja",'Mapa final'!#REF!="Catastrófico"),CONCATENATE("R",'Mapa final'!#REF!),"")</f>
        <v>#REF!</v>
      </c>
      <c r="AM40" s="204"/>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38"/>
      <c r="C41" s="226"/>
      <c r="D41" s="231"/>
      <c r="E41" s="225"/>
      <c r="F41" s="226"/>
      <c r="G41" s="226"/>
      <c r="H41" s="226"/>
      <c r="I41" s="231"/>
      <c r="J41" s="212"/>
      <c r="K41" s="209"/>
      <c r="L41" s="205"/>
      <c r="M41" s="209"/>
      <c r="N41" s="205"/>
      <c r="O41" s="206"/>
      <c r="P41" s="212"/>
      <c r="Q41" s="209"/>
      <c r="R41" s="205"/>
      <c r="S41" s="209"/>
      <c r="T41" s="205"/>
      <c r="U41" s="206"/>
      <c r="V41" s="212"/>
      <c r="W41" s="209"/>
      <c r="X41" s="205"/>
      <c r="Y41" s="209"/>
      <c r="Z41" s="205"/>
      <c r="AA41" s="206"/>
      <c r="AB41" s="212"/>
      <c r="AC41" s="209"/>
      <c r="AD41" s="205"/>
      <c r="AE41" s="209"/>
      <c r="AF41" s="205"/>
      <c r="AG41" s="206"/>
      <c r="AH41" s="212"/>
      <c r="AI41" s="209"/>
      <c r="AJ41" s="205"/>
      <c r="AK41" s="209"/>
      <c r="AL41" s="205"/>
      <c r="AM41" s="206"/>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38"/>
      <c r="C42" s="226"/>
      <c r="D42" s="231"/>
      <c r="E42" s="225"/>
      <c r="F42" s="226"/>
      <c r="G42" s="226"/>
      <c r="H42" s="226"/>
      <c r="I42" s="231"/>
      <c r="J42" s="234" t="e">
        <f>IF(AND('Mapa final'!#REF!="Muy Baja",'Mapa final'!#REF!="Leve"),CONCATENATE("R",'Mapa final'!#REF!),"")</f>
        <v>#REF!</v>
      </c>
      <c r="K42" s="216"/>
      <c r="L42" s="215" t="e">
        <f>IF(AND('Mapa final'!#REF!="Muy Baja",'Mapa final'!#REF!="Leve"),CONCATENATE("R",'Mapa final'!#REF!),"")</f>
        <v>#REF!</v>
      </c>
      <c r="M42" s="216"/>
      <c r="N42" s="215" t="e">
        <f>IF(AND('Mapa final'!#REF!="Muy Baja",'Mapa final'!#REF!="Leve"),CONCATENATE("R",'Mapa final'!#REF!),"")</f>
        <v>#REF!</v>
      </c>
      <c r="O42" s="204"/>
      <c r="P42" s="234" t="e">
        <f>IF(AND('Mapa final'!#REF!="Muy Baja",'Mapa final'!#REF!="Menor"),CONCATENATE("R",'Mapa final'!#REF!),"")</f>
        <v>#REF!</v>
      </c>
      <c r="Q42" s="216"/>
      <c r="R42" s="215" t="e">
        <f>IF(AND('Mapa final'!#REF!="Muy Baja",'Mapa final'!#REF!="Menor"),CONCATENATE("R",'Mapa final'!#REF!),"")</f>
        <v>#REF!</v>
      </c>
      <c r="S42" s="216"/>
      <c r="T42" s="215" t="e">
        <f>IF(AND('Mapa final'!#REF!="Muy Baja",'Mapa final'!#REF!="Menor"),CONCATENATE("R",'Mapa final'!#REF!),"")</f>
        <v>#REF!</v>
      </c>
      <c r="U42" s="204"/>
      <c r="V42" s="217" t="e">
        <f>IF(AND('Mapa final'!#REF!="Muy Baja",'Mapa final'!#REF!="Moderado"),CONCATENATE("R",'Mapa final'!#REF!),"")</f>
        <v>#REF!</v>
      </c>
      <c r="W42" s="216"/>
      <c r="X42" s="203" t="e">
        <f>IF(AND('Mapa final'!#REF!="Muy Baja",'Mapa final'!#REF!="Moderado"),CONCATENATE("R",'Mapa final'!#REF!),"")</f>
        <v>#REF!</v>
      </c>
      <c r="Y42" s="216"/>
      <c r="Z42" s="203" t="e">
        <f>IF(AND('Mapa final'!#REF!="Muy Baja",'Mapa final'!#REF!="Moderado"),CONCATENATE("R",'Mapa final'!#REF!),"")</f>
        <v>#REF!</v>
      </c>
      <c r="AA42" s="204"/>
      <c r="AB42" s="218" t="e">
        <f>IF(AND('Mapa final'!#REF!="Muy Baja",'Mapa final'!#REF!="Mayor"),CONCATENATE("R",'Mapa final'!#REF!),"")</f>
        <v>#REF!</v>
      </c>
      <c r="AC42" s="216"/>
      <c r="AD42" s="219" t="e">
        <f>IF(AND('Mapa final'!#REF!="Muy Baja",'Mapa final'!#REF!="Mayor"),CONCATENATE("R",'Mapa final'!#REF!),"")</f>
        <v>#REF!</v>
      </c>
      <c r="AE42" s="216"/>
      <c r="AF42" s="219" t="e">
        <f>IF(AND('Mapa final'!#REF!="Muy Baja",'Mapa final'!#REF!="Mayor"),CONCATENATE("R",'Mapa final'!#REF!),"")</f>
        <v>#REF!</v>
      </c>
      <c r="AG42" s="204"/>
      <c r="AH42" s="220" t="e">
        <f>IF(AND('Mapa final'!#REF!="Muy Baja",'Mapa final'!#REF!="Catastrófico"),CONCATENATE("R",'Mapa final'!#REF!),"")</f>
        <v>#REF!</v>
      </c>
      <c r="AI42" s="216"/>
      <c r="AJ42" s="221" t="e">
        <f>IF(AND('Mapa final'!#REF!="Muy Baja",'Mapa final'!#REF!="Catastrófico"),CONCATENATE("R",'Mapa final'!#REF!),"")</f>
        <v>#REF!</v>
      </c>
      <c r="AK42" s="216"/>
      <c r="AL42" s="221" t="e">
        <f>IF(AND('Mapa final'!#REF!="Muy Baja",'Mapa final'!#REF!="Catastrófico"),CONCATENATE("R",'Mapa final'!#REF!),"")</f>
        <v>#REF!</v>
      </c>
      <c r="AM42" s="204"/>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38"/>
      <c r="C43" s="226"/>
      <c r="D43" s="231"/>
      <c r="E43" s="225"/>
      <c r="F43" s="226"/>
      <c r="G43" s="226"/>
      <c r="H43" s="226"/>
      <c r="I43" s="231"/>
      <c r="J43" s="212"/>
      <c r="K43" s="209"/>
      <c r="L43" s="205"/>
      <c r="M43" s="209"/>
      <c r="N43" s="205"/>
      <c r="O43" s="206"/>
      <c r="P43" s="212"/>
      <c r="Q43" s="209"/>
      <c r="R43" s="205"/>
      <c r="S43" s="209"/>
      <c r="T43" s="205"/>
      <c r="U43" s="206"/>
      <c r="V43" s="212"/>
      <c r="W43" s="209"/>
      <c r="X43" s="205"/>
      <c r="Y43" s="209"/>
      <c r="Z43" s="205"/>
      <c r="AA43" s="206"/>
      <c r="AB43" s="212"/>
      <c r="AC43" s="209"/>
      <c r="AD43" s="205"/>
      <c r="AE43" s="209"/>
      <c r="AF43" s="205"/>
      <c r="AG43" s="206"/>
      <c r="AH43" s="212"/>
      <c r="AI43" s="209"/>
      <c r="AJ43" s="205"/>
      <c r="AK43" s="209"/>
      <c r="AL43" s="205"/>
      <c r="AM43" s="206"/>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38"/>
      <c r="C44" s="226"/>
      <c r="D44" s="231"/>
      <c r="E44" s="225"/>
      <c r="F44" s="226"/>
      <c r="G44" s="226"/>
      <c r="H44" s="226"/>
      <c r="I44" s="231"/>
      <c r="J44" s="234" t="e">
        <f>IF(AND('Mapa final'!#REF!="Muy Baja",'Mapa final'!#REF!="Leve"),CONCATENATE("R",'Mapa final'!#REF!),"")</f>
        <v>#REF!</v>
      </c>
      <c r="K44" s="216"/>
      <c r="L44" s="215" t="str">
        <f>IF(AND('Mapa final'!$L$60="Muy Baja",'Mapa final'!$AI$60="Leve"),CONCATENATE("R",'Mapa final'!$A$60),"")</f>
        <v/>
      </c>
      <c r="M44" s="216"/>
      <c r="N44" s="215" t="str">
        <f>IF(AND('Mapa final'!$L$66="Muy Baja",'Mapa final'!$AI$66="Leve"),CONCATENATE("R",'Mapa final'!$A$66),"")</f>
        <v/>
      </c>
      <c r="O44" s="204"/>
      <c r="P44" s="234" t="e">
        <f>IF(AND('Mapa final'!#REF!="Muy Baja",'Mapa final'!#REF!="Menor"),CONCATENATE("R",'Mapa final'!#REF!),"")</f>
        <v>#REF!</v>
      </c>
      <c r="Q44" s="216"/>
      <c r="R44" s="215" t="str">
        <f>IF(AND('Mapa final'!$L$60="Muy Baja",'Mapa final'!$AI$60="Menor"),CONCATENATE("R",'Mapa final'!$A$60),"")</f>
        <v/>
      </c>
      <c r="S44" s="216"/>
      <c r="T44" s="215" t="str">
        <f>IF(AND('Mapa final'!$L$66="Muy Baja",'Mapa final'!$AI$66="Menor"),CONCATENATE("R",'Mapa final'!$A$66),"")</f>
        <v/>
      </c>
      <c r="U44" s="204"/>
      <c r="V44" s="217" t="e">
        <f>IF(AND('Mapa final'!#REF!="Muy Baja",'Mapa final'!#REF!="Moderado"),CONCATENATE("R",'Mapa final'!#REF!),"")</f>
        <v>#REF!</v>
      </c>
      <c r="W44" s="216"/>
      <c r="X44" s="203" t="str">
        <f>IF(AND('Mapa final'!$L$60="Muy Baja",'Mapa final'!$AI$60="Moderado"),CONCATENATE("R",'Mapa final'!$A$60),"")</f>
        <v/>
      </c>
      <c r="Y44" s="216"/>
      <c r="Z44" s="203" t="str">
        <f>IF(AND('Mapa final'!$L$66="Muy Baja",'Mapa final'!$AI$66="Moderado"),CONCATENATE("R",'Mapa final'!$A$66),"")</f>
        <v/>
      </c>
      <c r="AA44" s="204"/>
      <c r="AB44" s="218" t="e">
        <f>IF(AND('Mapa final'!#REF!="Muy Baja",'Mapa final'!#REF!="Mayor"),CONCATENATE("R",'Mapa final'!#REF!),"")</f>
        <v>#REF!</v>
      </c>
      <c r="AC44" s="216"/>
      <c r="AD44" s="219" t="str">
        <f>IF(AND('Mapa final'!$L$60="Muy Baja",'Mapa final'!$AI$60="Mayor"),CONCATENATE("R",'Mapa final'!$A$60),"")</f>
        <v/>
      </c>
      <c r="AE44" s="216"/>
      <c r="AF44" s="219" t="str">
        <f>IF(AND('Mapa final'!$L$66="Muy Baja",'Mapa final'!$AI$66="Mayor"),CONCATENATE("R",'Mapa final'!$A$66),"")</f>
        <v/>
      </c>
      <c r="AG44" s="204"/>
      <c r="AH44" s="220" t="e">
        <f>IF(AND('Mapa final'!#REF!="Muy Baja",'Mapa final'!#REF!="Catastrófico"),CONCATENATE("R",'Mapa final'!#REF!),"")</f>
        <v>#REF!</v>
      </c>
      <c r="AI44" s="216"/>
      <c r="AJ44" s="221" t="str">
        <f>IF(AND('Mapa final'!$L$60="Muy Baja",'Mapa final'!$AI$60="Catastrófico"),CONCATENATE("R",'Mapa final'!$A$60),"")</f>
        <v/>
      </c>
      <c r="AK44" s="216"/>
      <c r="AL44" s="221" t="str">
        <f>IF(AND('Mapa final'!$L$66="Muy Baja",'Mapa final'!$AI$66="Catastrófico"),CONCATENATE("R",'Mapa final'!$A$66),"")</f>
        <v/>
      </c>
      <c r="AM44" s="204"/>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05"/>
      <c r="C45" s="240"/>
      <c r="D45" s="206"/>
      <c r="E45" s="227"/>
      <c r="F45" s="228"/>
      <c r="G45" s="228"/>
      <c r="H45" s="228"/>
      <c r="I45" s="232"/>
      <c r="J45" s="227"/>
      <c r="K45" s="229"/>
      <c r="L45" s="230"/>
      <c r="M45" s="229"/>
      <c r="N45" s="230"/>
      <c r="O45" s="232"/>
      <c r="P45" s="227"/>
      <c r="Q45" s="229"/>
      <c r="R45" s="230"/>
      <c r="S45" s="229"/>
      <c r="T45" s="230"/>
      <c r="U45" s="232"/>
      <c r="V45" s="227"/>
      <c r="W45" s="229"/>
      <c r="X45" s="230"/>
      <c r="Y45" s="229"/>
      <c r="Z45" s="230"/>
      <c r="AA45" s="232"/>
      <c r="AB45" s="227"/>
      <c r="AC45" s="229"/>
      <c r="AD45" s="230"/>
      <c r="AE45" s="229"/>
      <c r="AF45" s="230"/>
      <c r="AG45" s="232"/>
      <c r="AH45" s="227"/>
      <c r="AI45" s="229"/>
      <c r="AJ45" s="230"/>
      <c r="AK45" s="229"/>
      <c r="AL45" s="230"/>
      <c r="AM45" s="232"/>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23" t="s">
        <v>45</v>
      </c>
      <c r="K46" s="224"/>
      <c r="L46" s="224"/>
      <c r="M46" s="224"/>
      <c r="N46" s="224"/>
      <c r="O46" s="210"/>
      <c r="P46" s="223" t="s">
        <v>46</v>
      </c>
      <c r="Q46" s="224"/>
      <c r="R46" s="224"/>
      <c r="S46" s="224"/>
      <c r="T46" s="224"/>
      <c r="U46" s="210"/>
      <c r="V46" s="223" t="s">
        <v>47</v>
      </c>
      <c r="W46" s="224"/>
      <c r="X46" s="224"/>
      <c r="Y46" s="224"/>
      <c r="Z46" s="224"/>
      <c r="AA46" s="210"/>
      <c r="AB46" s="223" t="s">
        <v>48</v>
      </c>
      <c r="AC46" s="224"/>
      <c r="AD46" s="224"/>
      <c r="AE46" s="224"/>
      <c r="AF46" s="224"/>
      <c r="AG46" s="210"/>
      <c r="AH46" s="223" t="s">
        <v>49</v>
      </c>
      <c r="AI46" s="224"/>
      <c r="AJ46" s="224"/>
      <c r="AK46" s="224"/>
      <c r="AL46" s="224"/>
      <c r="AM46" s="210"/>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225"/>
      <c r="K47" s="226"/>
      <c r="L47" s="226"/>
      <c r="M47" s="226"/>
      <c r="N47" s="226"/>
      <c r="O47" s="231"/>
      <c r="P47" s="225"/>
      <c r="Q47" s="226"/>
      <c r="R47" s="226"/>
      <c r="S47" s="226"/>
      <c r="T47" s="226"/>
      <c r="U47" s="231"/>
      <c r="V47" s="225"/>
      <c r="W47" s="226"/>
      <c r="X47" s="226"/>
      <c r="Y47" s="226"/>
      <c r="Z47" s="226"/>
      <c r="AA47" s="231"/>
      <c r="AB47" s="225"/>
      <c r="AC47" s="226"/>
      <c r="AD47" s="226"/>
      <c r="AE47" s="226"/>
      <c r="AF47" s="226"/>
      <c r="AG47" s="231"/>
      <c r="AH47" s="225"/>
      <c r="AI47" s="226"/>
      <c r="AJ47" s="226"/>
      <c r="AK47" s="226"/>
      <c r="AL47" s="226"/>
      <c r="AM47" s="231"/>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225"/>
      <c r="K48" s="226"/>
      <c r="L48" s="226"/>
      <c r="M48" s="226"/>
      <c r="N48" s="226"/>
      <c r="O48" s="231"/>
      <c r="P48" s="225"/>
      <c r="Q48" s="226"/>
      <c r="R48" s="226"/>
      <c r="S48" s="226"/>
      <c r="T48" s="226"/>
      <c r="U48" s="231"/>
      <c r="V48" s="225"/>
      <c r="W48" s="226"/>
      <c r="X48" s="226"/>
      <c r="Y48" s="226"/>
      <c r="Z48" s="226"/>
      <c r="AA48" s="231"/>
      <c r="AB48" s="225"/>
      <c r="AC48" s="226"/>
      <c r="AD48" s="226"/>
      <c r="AE48" s="226"/>
      <c r="AF48" s="226"/>
      <c r="AG48" s="231"/>
      <c r="AH48" s="225"/>
      <c r="AI48" s="226"/>
      <c r="AJ48" s="226"/>
      <c r="AK48" s="226"/>
      <c r="AL48" s="226"/>
      <c r="AM48" s="231"/>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225"/>
      <c r="K49" s="226"/>
      <c r="L49" s="226"/>
      <c r="M49" s="226"/>
      <c r="N49" s="226"/>
      <c r="O49" s="231"/>
      <c r="P49" s="225"/>
      <c r="Q49" s="226"/>
      <c r="R49" s="226"/>
      <c r="S49" s="226"/>
      <c r="T49" s="226"/>
      <c r="U49" s="231"/>
      <c r="V49" s="225"/>
      <c r="W49" s="226"/>
      <c r="X49" s="226"/>
      <c r="Y49" s="226"/>
      <c r="Z49" s="226"/>
      <c r="AA49" s="231"/>
      <c r="AB49" s="225"/>
      <c r="AC49" s="226"/>
      <c r="AD49" s="226"/>
      <c r="AE49" s="226"/>
      <c r="AF49" s="226"/>
      <c r="AG49" s="231"/>
      <c r="AH49" s="225"/>
      <c r="AI49" s="226"/>
      <c r="AJ49" s="226"/>
      <c r="AK49" s="226"/>
      <c r="AL49" s="226"/>
      <c r="AM49" s="231"/>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225"/>
      <c r="K50" s="226"/>
      <c r="L50" s="226"/>
      <c r="M50" s="226"/>
      <c r="N50" s="226"/>
      <c r="O50" s="231"/>
      <c r="P50" s="225"/>
      <c r="Q50" s="226"/>
      <c r="R50" s="226"/>
      <c r="S50" s="226"/>
      <c r="T50" s="226"/>
      <c r="U50" s="231"/>
      <c r="V50" s="225"/>
      <c r="W50" s="226"/>
      <c r="X50" s="226"/>
      <c r="Y50" s="226"/>
      <c r="Z50" s="226"/>
      <c r="AA50" s="231"/>
      <c r="AB50" s="225"/>
      <c r="AC50" s="226"/>
      <c r="AD50" s="226"/>
      <c r="AE50" s="226"/>
      <c r="AF50" s="226"/>
      <c r="AG50" s="231"/>
      <c r="AH50" s="225"/>
      <c r="AI50" s="226"/>
      <c r="AJ50" s="226"/>
      <c r="AK50" s="226"/>
      <c r="AL50" s="226"/>
      <c r="AM50" s="231"/>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27"/>
      <c r="K51" s="228"/>
      <c r="L51" s="228"/>
      <c r="M51" s="228"/>
      <c r="N51" s="228"/>
      <c r="O51" s="232"/>
      <c r="P51" s="227"/>
      <c r="Q51" s="228"/>
      <c r="R51" s="228"/>
      <c r="S51" s="228"/>
      <c r="T51" s="228"/>
      <c r="U51" s="232"/>
      <c r="V51" s="227"/>
      <c r="W51" s="228"/>
      <c r="X51" s="228"/>
      <c r="Y51" s="228"/>
      <c r="Z51" s="228"/>
      <c r="AA51" s="232"/>
      <c r="AB51" s="227"/>
      <c r="AC51" s="228"/>
      <c r="AD51" s="228"/>
      <c r="AE51" s="228"/>
      <c r="AF51" s="228"/>
      <c r="AG51" s="232"/>
      <c r="AH51" s="227"/>
      <c r="AI51" s="228"/>
      <c r="AJ51" s="228"/>
      <c r="AK51" s="228"/>
      <c r="AL51" s="228"/>
      <c r="AM51" s="232"/>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1"/>
      <c r="AV53" s="1"/>
      <c r="AW53" s="1"/>
      <c r="AX53" s="1"/>
      <c r="AY53" s="1"/>
      <c r="AZ53" s="1"/>
      <c r="BA53" s="1"/>
      <c r="BB53" s="1"/>
      <c r="BC53" s="1"/>
      <c r="BD53" s="1"/>
      <c r="BE53" s="1"/>
      <c r="BF53" s="1"/>
      <c r="BG53" s="1"/>
      <c r="BH53" s="1"/>
      <c r="BI53" s="1"/>
    </row>
    <row r="54" spans="1:61" ht="15" customHeight="1" x14ac:dyDescent="0.25">
      <c r="A54" s="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J40:AK41"/>
    <mergeCell ref="AL40:AM41"/>
    <mergeCell ref="T38:U39"/>
    <mergeCell ref="V38:W39"/>
    <mergeCell ref="X38:Y39"/>
    <mergeCell ref="Z38:AA39"/>
    <mergeCell ref="AB38:AC39"/>
    <mergeCell ref="AD38:AE39"/>
    <mergeCell ref="AF38:AG39"/>
    <mergeCell ref="AH38:AI39"/>
    <mergeCell ref="AJ38:AK39"/>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J46:O51"/>
    <mergeCell ref="P44:Q45"/>
    <mergeCell ref="R44:S45"/>
    <mergeCell ref="P46:U51"/>
    <mergeCell ref="T44:U45"/>
    <mergeCell ref="V44:W45"/>
    <mergeCell ref="X44:Y45"/>
    <mergeCell ref="Z44:AA45"/>
    <mergeCell ref="V46:AA51"/>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zoomScale="52" workbookViewId="0">
      <selection activeCell="V26" sqref="V26"/>
    </sheetView>
  </sheetViews>
  <sheetFormatPr baseColWidth="10" defaultColWidth="12.625" defaultRowHeight="15" customHeight="1" x14ac:dyDescent="0.2"/>
  <cols>
    <col min="1" max="1" width="9.375" customWidth="1"/>
    <col min="2" max="18" width="5" customWidth="1"/>
    <col min="19" max="19" width="7.375" customWidth="1"/>
    <col min="20" max="21" width="5" customWidth="1"/>
    <col min="22" max="22" width="8.125" customWidth="1"/>
    <col min="23"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55" t="s">
        <v>50</v>
      </c>
      <c r="C2" s="226"/>
      <c r="D2" s="226"/>
      <c r="E2" s="226"/>
      <c r="F2" s="226"/>
      <c r="G2" s="226"/>
      <c r="H2" s="226"/>
      <c r="I2" s="226"/>
      <c r="J2" s="236" t="s">
        <v>0</v>
      </c>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16"/>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226"/>
      <c r="C3" s="226"/>
      <c r="D3" s="226"/>
      <c r="E3" s="226"/>
      <c r="F3" s="226"/>
      <c r="G3" s="226"/>
      <c r="H3" s="226"/>
      <c r="I3" s="226"/>
      <c r="J3" s="238"/>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39"/>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226"/>
      <c r="C4" s="226"/>
      <c r="D4" s="226"/>
      <c r="E4" s="226"/>
      <c r="F4" s="226"/>
      <c r="G4" s="226"/>
      <c r="H4" s="226"/>
      <c r="I4" s="226"/>
      <c r="J4" s="205"/>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09"/>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41" t="s">
        <v>35</v>
      </c>
      <c r="C6" s="237"/>
      <c r="D6" s="204"/>
      <c r="E6" s="256" t="s">
        <v>36</v>
      </c>
      <c r="F6" s="224"/>
      <c r="G6" s="224"/>
      <c r="H6" s="224"/>
      <c r="I6" s="210"/>
      <c r="J6" s="9" t="e">
        <f>IF(AND('Mapa final'!#REF!="Muy Alta",'Mapa final'!#REF!="Leve"),CONCATENATE("R1C",'Mapa final'!#REF!),"")</f>
        <v>#REF!</v>
      </c>
      <c r="K6" s="10" t="e">
        <f>IF(AND('Mapa final'!#REF!="Muy Alta",'Mapa final'!#REF!="Leve"),CONCATENATE("R1C",'Mapa final'!#REF!),"")</f>
        <v>#REF!</v>
      </c>
      <c r="L6" s="10" t="e">
        <f>IF(AND('Mapa final'!#REF!="Muy Alta",'Mapa final'!#REF!="Leve"),CONCATENATE("R1C",'Mapa final'!#REF!),"")</f>
        <v>#REF!</v>
      </c>
      <c r="M6" s="10" t="e">
        <f>IF(AND('Mapa final'!#REF!="Muy Alta",'Mapa final'!#REF!="Leve"),CONCATENATE("R1C",'Mapa final'!#REF!),"")</f>
        <v>#REF!</v>
      </c>
      <c r="N6" s="10" t="e">
        <f>IF(AND('Mapa final'!#REF!="Muy Alta",'Mapa final'!#REF!="Leve"),CONCATENATE("R1C",'Mapa final'!#REF!),"")</f>
        <v>#REF!</v>
      </c>
      <c r="O6" s="11" t="e">
        <f>IF(AND('Mapa final'!#REF!="Muy Alta",'Mapa final'!#REF!="Leve"),CONCATENATE("R1C",'Mapa final'!#REF!),"")</f>
        <v>#REF!</v>
      </c>
      <c r="P6" s="9" t="e">
        <f>IF(AND('Mapa final'!#REF!="Muy Alta",'Mapa final'!#REF!="Menor"),CONCATENATE("R1C",'Mapa final'!#REF!),"")</f>
        <v>#REF!</v>
      </c>
      <c r="Q6" s="10" t="e">
        <f>IF(AND('Mapa final'!#REF!="Muy Alta",'Mapa final'!#REF!="Menor"),CONCATENATE("R1C",'Mapa final'!#REF!),"")</f>
        <v>#REF!</v>
      </c>
      <c r="R6" s="10" t="e">
        <f>IF(AND('Mapa final'!#REF!="Muy Alta",'Mapa final'!#REF!="Menor"),CONCATENATE("R1C",'Mapa final'!#REF!),"")</f>
        <v>#REF!</v>
      </c>
      <c r="S6" s="10" t="e">
        <f>IF(AND('Mapa final'!#REF!="Muy Alta",'Mapa final'!#REF!="Menor"),CONCATENATE("R1C",'Mapa final'!#REF!),"")</f>
        <v>#REF!</v>
      </c>
      <c r="T6" s="10" t="e">
        <f>IF(AND('Mapa final'!#REF!="Muy Alta",'Mapa final'!#REF!="Menor"),CONCATENATE("R1C",'Mapa final'!#REF!),"")</f>
        <v>#REF!</v>
      </c>
      <c r="U6" s="11" t="e">
        <f>IF(AND('Mapa final'!#REF!="Muy Alta",'Mapa final'!#REF!="Menor"),CONCATENATE("R1C",'Mapa final'!#REF!),"")</f>
        <v>#REF!</v>
      </c>
      <c r="V6" s="9" t="e">
        <f>IF(AND('Mapa final'!#REF!="Muy Alta",'Mapa final'!#REF!="Moderado"),CONCATENATE("R1C",'Mapa final'!#REF!),"")</f>
        <v>#REF!</v>
      </c>
      <c r="W6" s="10" t="e">
        <f>IF(AND('Mapa final'!#REF!="Muy Alta",'Mapa final'!#REF!="Moderado"),CONCATENATE("R1C",'Mapa final'!#REF!),"")</f>
        <v>#REF!</v>
      </c>
      <c r="X6" s="10" t="e">
        <f>IF(AND('Mapa final'!#REF!="Muy Alta",'Mapa final'!#REF!="Moderado"),CONCATENATE("R1C",'Mapa final'!#REF!),"")</f>
        <v>#REF!</v>
      </c>
      <c r="Y6" s="10" t="e">
        <f>IF(AND('Mapa final'!#REF!="Muy Alta",'Mapa final'!#REF!="Moderado"),CONCATENATE("R1C",'Mapa final'!#REF!),"")</f>
        <v>#REF!</v>
      </c>
      <c r="Z6" s="10" t="e">
        <f>IF(AND('Mapa final'!#REF!="Muy Alta",'Mapa final'!#REF!="Moderado"),CONCATENATE("R1C",'Mapa final'!#REF!),"")</f>
        <v>#REF!</v>
      </c>
      <c r="AA6" s="11" t="e">
        <f>IF(AND('Mapa final'!#REF!="Muy Alta",'Mapa final'!#REF!="Moderado"),CONCATENATE("R1C",'Mapa final'!#REF!),"")</f>
        <v>#REF!</v>
      </c>
      <c r="AB6" s="9" t="e">
        <f>IF(AND('Mapa final'!#REF!="Muy Alta",'Mapa final'!#REF!="Mayor"),CONCATENATE("R1C",'Mapa final'!#REF!),"")</f>
        <v>#REF!</v>
      </c>
      <c r="AC6" s="10" t="e">
        <f>IF(AND('Mapa final'!#REF!="Muy Alta",'Mapa final'!#REF!="Mayor"),CONCATENATE("R1C",'Mapa final'!#REF!),"")</f>
        <v>#REF!</v>
      </c>
      <c r="AD6" s="10" t="e">
        <f>IF(AND('Mapa final'!#REF!="Muy Alta",'Mapa final'!#REF!="Mayor"),CONCATENATE("R1C",'Mapa final'!#REF!),"")</f>
        <v>#REF!</v>
      </c>
      <c r="AE6" s="10" t="e">
        <f>IF(AND('Mapa final'!#REF!="Muy Alta",'Mapa final'!#REF!="Mayor"),CONCATENATE("R1C",'Mapa final'!#REF!),"")</f>
        <v>#REF!</v>
      </c>
      <c r="AF6" s="10" t="e">
        <f>IF(AND('Mapa final'!#REF!="Muy Alta",'Mapa final'!#REF!="Mayor"),CONCATENATE("R1C",'Mapa final'!#REF!),"")</f>
        <v>#REF!</v>
      </c>
      <c r="AG6" s="11" t="e">
        <f>IF(AND('Mapa final'!#REF!="Muy Alta",'Mapa final'!#REF!="Mayor"),CONCATENATE("R1C",'Mapa final'!#REF!),"")</f>
        <v>#REF!</v>
      </c>
      <c r="AH6" s="12" t="e">
        <f>IF(AND('Mapa final'!#REF!="Muy Alta",'Mapa final'!#REF!="Catastrófico"),CONCATENATE("R1C",'Mapa final'!#REF!),"")</f>
        <v>#REF!</v>
      </c>
      <c r="AI6" s="13" t="e">
        <f>IF(AND('Mapa final'!#REF!="Muy Alta",'Mapa final'!#REF!="Catastrófico"),CONCATENATE("R1C",'Mapa final'!#REF!),"")</f>
        <v>#REF!</v>
      </c>
      <c r="AJ6" s="13" t="e">
        <f>IF(AND('Mapa final'!#REF!="Muy Alta",'Mapa final'!#REF!="Catastrófico"),CONCATENATE("R1C",'Mapa final'!#REF!),"")</f>
        <v>#REF!</v>
      </c>
      <c r="AK6" s="13" t="e">
        <f>IF(AND('Mapa final'!#REF!="Muy Alta",'Mapa final'!#REF!="Catastrófico"),CONCATENATE("R1C",'Mapa final'!#REF!),"")</f>
        <v>#REF!</v>
      </c>
      <c r="AL6" s="13" t="e">
        <f>IF(AND('Mapa final'!#REF!="Muy Alta",'Mapa final'!#REF!="Catastrófico"),CONCATENATE("R1C",'Mapa final'!#REF!),"")</f>
        <v>#REF!</v>
      </c>
      <c r="AM6" s="14" t="e">
        <f>IF(AND('Mapa final'!#REF!="Muy Alta",'Mapa final'!#REF!="Catastrófico"),CONCATENATE("R1C",'Mapa final'!#REF!),"")</f>
        <v>#REF!</v>
      </c>
      <c r="AN6" s="1"/>
      <c r="AO6" s="259" t="s">
        <v>37</v>
      </c>
      <c r="AP6" s="245"/>
      <c r="AQ6" s="245"/>
      <c r="AR6" s="245"/>
      <c r="AS6" s="245"/>
      <c r="AT6" s="246"/>
      <c r="AU6" s="1"/>
      <c r="AV6" s="1"/>
      <c r="AW6" s="1"/>
      <c r="AX6" s="1"/>
      <c r="AY6" s="1"/>
      <c r="AZ6" s="1"/>
      <c r="BA6" s="1"/>
      <c r="BB6" s="1"/>
      <c r="BC6" s="1"/>
      <c r="BD6" s="1"/>
      <c r="BE6" s="1"/>
      <c r="BF6" s="1"/>
      <c r="BG6" s="1"/>
      <c r="BH6" s="1"/>
      <c r="BI6" s="1"/>
    </row>
    <row r="7" spans="1:61" ht="15" customHeight="1" x14ac:dyDescent="0.25">
      <c r="A7" s="1"/>
      <c r="B7" s="238"/>
      <c r="C7" s="226"/>
      <c r="D7" s="231"/>
      <c r="E7" s="225"/>
      <c r="F7" s="226"/>
      <c r="G7" s="226"/>
      <c r="H7" s="226"/>
      <c r="I7" s="231"/>
      <c r="J7" s="15" t="e">
        <f>IF(AND('Mapa final'!#REF!="Muy Alta",'Mapa final'!#REF!="Leve"),CONCATENATE("R2C",'Mapa final'!#REF!),"")</f>
        <v>#REF!</v>
      </c>
      <c r="K7" s="16" t="e">
        <f>IF(AND('Mapa final'!#REF!="Muy Alta",'Mapa final'!#REF!="Leve"),CONCATENATE("R2C",'Mapa final'!#REF!),"")</f>
        <v>#REF!</v>
      </c>
      <c r="L7" s="16" t="e">
        <f>IF(AND('Mapa final'!#REF!="Muy Alta",'Mapa final'!#REF!="Leve"),CONCATENATE("R2C",'Mapa final'!#REF!),"")</f>
        <v>#REF!</v>
      </c>
      <c r="M7" s="16" t="e">
        <f>IF(AND('Mapa final'!#REF!="Muy Alta",'Mapa final'!#REF!="Leve"),CONCATENATE("R2C",'Mapa final'!#REF!),"")</f>
        <v>#REF!</v>
      </c>
      <c r="N7" s="16" t="e">
        <f>IF(AND('Mapa final'!#REF!="Muy Alta",'Mapa final'!#REF!="Leve"),CONCATENATE("R2C",'Mapa final'!#REF!),"")</f>
        <v>#REF!</v>
      </c>
      <c r="O7" s="17" t="e">
        <f>IF(AND('Mapa final'!#REF!="Muy Alta",'Mapa final'!#REF!="Leve"),CONCATENATE("R2C",'Mapa final'!#REF!),"")</f>
        <v>#REF!</v>
      </c>
      <c r="P7" s="15" t="e">
        <f>IF(AND('Mapa final'!#REF!="Muy Alta",'Mapa final'!#REF!="Menor"),CONCATENATE("R2C",'Mapa final'!#REF!),"")</f>
        <v>#REF!</v>
      </c>
      <c r="Q7" s="16" t="e">
        <f>IF(AND('Mapa final'!#REF!="Muy Alta",'Mapa final'!#REF!="Menor"),CONCATENATE("R2C",'Mapa final'!#REF!),"")</f>
        <v>#REF!</v>
      </c>
      <c r="R7" s="16" t="e">
        <f>IF(AND('Mapa final'!#REF!="Muy Alta",'Mapa final'!#REF!="Menor"),CONCATENATE("R2C",'Mapa final'!#REF!),"")</f>
        <v>#REF!</v>
      </c>
      <c r="S7" s="16" t="e">
        <f>IF(AND('Mapa final'!#REF!="Muy Alta",'Mapa final'!#REF!="Menor"),CONCATENATE("R2C",'Mapa final'!#REF!),"")</f>
        <v>#REF!</v>
      </c>
      <c r="T7" s="16" t="e">
        <f>IF(AND('Mapa final'!#REF!="Muy Alta",'Mapa final'!#REF!="Menor"),CONCATENATE("R2C",'Mapa final'!#REF!),"")</f>
        <v>#REF!</v>
      </c>
      <c r="U7" s="17" t="e">
        <f>IF(AND('Mapa final'!#REF!="Muy Alta",'Mapa final'!#REF!="Menor"),CONCATENATE("R2C",'Mapa final'!#REF!),"")</f>
        <v>#REF!</v>
      </c>
      <c r="V7" s="15" t="e">
        <f>IF(AND('Mapa final'!#REF!="Muy Alta",'Mapa final'!#REF!="Moderado"),CONCATENATE("R2C",'Mapa final'!#REF!),"")</f>
        <v>#REF!</v>
      </c>
      <c r="W7" s="16" t="e">
        <f>IF(AND('Mapa final'!#REF!="Muy Alta",'Mapa final'!#REF!="Moderado"),CONCATENATE("R2C",'Mapa final'!#REF!),"")</f>
        <v>#REF!</v>
      </c>
      <c r="X7" s="16" t="e">
        <f>IF(AND('Mapa final'!#REF!="Muy Alta",'Mapa final'!#REF!="Moderado"),CONCATENATE("R2C",'Mapa final'!#REF!),"")</f>
        <v>#REF!</v>
      </c>
      <c r="Y7" s="16" t="e">
        <f>IF(AND('Mapa final'!#REF!="Muy Alta",'Mapa final'!#REF!="Moderado"),CONCATENATE("R2C",'Mapa final'!#REF!),"")</f>
        <v>#REF!</v>
      </c>
      <c r="Z7" s="16" t="e">
        <f>IF(AND('Mapa final'!#REF!="Muy Alta",'Mapa final'!#REF!="Moderado"),CONCATENATE("R2C",'Mapa final'!#REF!),"")</f>
        <v>#REF!</v>
      </c>
      <c r="AA7" s="17" t="e">
        <f>IF(AND('Mapa final'!#REF!="Muy Alta",'Mapa final'!#REF!="Moderado"),CONCATENATE("R2C",'Mapa final'!#REF!),"")</f>
        <v>#REF!</v>
      </c>
      <c r="AB7" s="15" t="e">
        <f>IF(AND('Mapa final'!#REF!="Muy Alta",'Mapa final'!#REF!="Mayor"),CONCATENATE("R2C",'Mapa final'!#REF!),"")</f>
        <v>#REF!</v>
      </c>
      <c r="AC7" s="16" t="e">
        <f>IF(AND('Mapa final'!#REF!="Muy Alta",'Mapa final'!#REF!="Mayor"),CONCATENATE("R2C",'Mapa final'!#REF!),"")</f>
        <v>#REF!</v>
      </c>
      <c r="AD7" s="16" t="e">
        <f>IF(AND('Mapa final'!#REF!="Muy Alta",'Mapa final'!#REF!="Mayor"),CONCATENATE("R2C",'Mapa final'!#REF!),"")</f>
        <v>#REF!</v>
      </c>
      <c r="AE7" s="16" t="e">
        <f>IF(AND('Mapa final'!#REF!="Muy Alta",'Mapa final'!#REF!="Mayor"),CONCATENATE("R2C",'Mapa final'!#REF!),"")</f>
        <v>#REF!</v>
      </c>
      <c r="AF7" s="16" t="e">
        <f>IF(AND('Mapa final'!#REF!="Muy Alta",'Mapa final'!#REF!="Mayor"),CONCATENATE("R2C",'Mapa final'!#REF!),"")</f>
        <v>#REF!</v>
      </c>
      <c r="AG7" s="17" t="e">
        <f>IF(AND('Mapa final'!#REF!="Muy Alta",'Mapa final'!#REF!="Mayor"),CONCATENATE("R2C",'Mapa final'!#REF!),"")</f>
        <v>#REF!</v>
      </c>
      <c r="AH7" s="18" t="e">
        <f>IF(AND('Mapa final'!#REF!="Muy Alta",'Mapa final'!#REF!="Catastrófico"),CONCATENATE("R2C",'Mapa final'!#REF!),"")</f>
        <v>#REF!</v>
      </c>
      <c r="AI7" s="19" t="e">
        <f>IF(AND('Mapa final'!#REF!="Muy Alta",'Mapa final'!#REF!="Catastrófico"),CONCATENATE("R2C",'Mapa final'!#REF!),"")</f>
        <v>#REF!</v>
      </c>
      <c r="AJ7" s="19" t="e">
        <f>IF(AND('Mapa final'!#REF!="Muy Alta",'Mapa final'!#REF!="Catastrófico"),CONCATENATE("R2C",'Mapa final'!#REF!),"")</f>
        <v>#REF!</v>
      </c>
      <c r="AK7" s="19" t="e">
        <f>IF(AND('Mapa final'!#REF!="Muy Alta",'Mapa final'!#REF!="Catastrófico"),CONCATENATE("R2C",'Mapa final'!#REF!),"")</f>
        <v>#REF!</v>
      </c>
      <c r="AL7" s="19" t="e">
        <f>IF(AND('Mapa final'!#REF!="Muy Alta",'Mapa final'!#REF!="Catastrófico"),CONCATENATE("R2C",'Mapa final'!#REF!),"")</f>
        <v>#REF!</v>
      </c>
      <c r="AM7" s="20" t="e">
        <f>IF(AND('Mapa final'!#REF!="Muy Alta",'Mapa final'!#REF!="Catastrófico"),CONCATENATE("R2C",'Mapa final'!#REF!),"")</f>
        <v>#REF!</v>
      </c>
      <c r="AN7" s="1"/>
      <c r="AO7" s="247"/>
      <c r="AP7" s="226"/>
      <c r="AQ7" s="226"/>
      <c r="AR7" s="226"/>
      <c r="AS7" s="226"/>
      <c r="AT7" s="248"/>
      <c r="AU7" s="1"/>
      <c r="AV7" s="1"/>
      <c r="AW7" s="1"/>
      <c r="AX7" s="1"/>
      <c r="AY7" s="1"/>
      <c r="AZ7" s="1"/>
      <c r="BA7" s="1"/>
      <c r="BB7" s="1"/>
      <c r="BC7" s="1"/>
      <c r="BD7" s="1"/>
      <c r="BE7" s="1"/>
      <c r="BF7" s="1"/>
      <c r="BG7" s="1"/>
      <c r="BH7" s="1"/>
      <c r="BI7" s="1"/>
    </row>
    <row r="8" spans="1:61" ht="15" customHeight="1" x14ac:dyDescent="0.25">
      <c r="A8" s="1"/>
      <c r="B8" s="238"/>
      <c r="C8" s="226"/>
      <c r="D8" s="231"/>
      <c r="E8" s="225"/>
      <c r="F8" s="226"/>
      <c r="G8" s="226"/>
      <c r="H8" s="226"/>
      <c r="I8" s="231"/>
      <c r="J8" s="15" t="e">
        <f>IF(AND('Mapa final'!#REF!="Muy Alta",'Mapa final'!#REF!="Leve"),CONCATENATE("R3C",'Mapa final'!#REF!),"")</f>
        <v>#REF!</v>
      </c>
      <c r="K8" s="16" t="e">
        <f>IF(AND('Mapa final'!#REF!="Muy Alta",'Mapa final'!#REF!="Leve"),CONCATENATE("R3C",'Mapa final'!#REF!),"")</f>
        <v>#REF!</v>
      </c>
      <c r="L8" s="16" t="e">
        <f>IF(AND('Mapa final'!#REF!="Muy Alta",'Mapa final'!#REF!="Leve"),CONCATENATE("R3C",'Mapa final'!#REF!),"")</f>
        <v>#REF!</v>
      </c>
      <c r="M8" s="16" t="e">
        <f>IF(AND('Mapa final'!#REF!="Muy Alta",'Mapa final'!#REF!="Leve"),CONCATENATE("R3C",'Mapa final'!#REF!),"")</f>
        <v>#REF!</v>
      </c>
      <c r="N8" s="16" t="e">
        <f>IF(AND('Mapa final'!#REF!="Muy Alta",'Mapa final'!#REF!="Leve"),CONCATENATE("R3C",'Mapa final'!#REF!),"")</f>
        <v>#REF!</v>
      </c>
      <c r="O8" s="17" t="e">
        <f>IF(AND('Mapa final'!#REF!="Muy Alta",'Mapa final'!#REF!="Leve"),CONCATENATE("R3C",'Mapa final'!#REF!),"")</f>
        <v>#REF!</v>
      </c>
      <c r="P8" s="15" t="e">
        <f>IF(AND('Mapa final'!#REF!="Muy Alta",'Mapa final'!#REF!="Menor"),CONCATENATE("R3C",'Mapa final'!#REF!),"")</f>
        <v>#REF!</v>
      </c>
      <c r="Q8" s="16" t="e">
        <f>IF(AND('Mapa final'!#REF!="Muy Alta",'Mapa final'!#REF!="Menor"),CONCATENATE("R3C",'Mapa final'!#REF!),"")</f>
        <v>#REF!</v>
      </c>
      <c r="R8" s="16" t="e">
        <f>IF(AND('Mapa final'!#REF!="Muy Alta",'Mapa final'!#REF!="Menor"),CONCATENATE("R3C",'Mapa final'!#REF!),"")</f>
        <v>#REF!</v>
      </c>
      <c r="S8" s="16" t="e">
        <f>IF(AND('Mapa final'!#REF!="Muy Alta",'Mapa final'!#REF!="Menor"),CONCATENATE("R3C",'Mapa final'!#REF!),"")</f>
        <v>#REF!</v>
      </c>
      <c r="T8" s="16" t="e">
        <f>IF(AND('Mapa final'!#REF!="Muy Alta",'Mapa final'!#REF!="Menor"),CONCATENATE("R3C",'Mapa final'!#REF!),"")</f>
        <v>#REF!</v>
      </c>
      <c r="U8" s="17" t="e">
        <f>IF(AND('Mapa final'!#REF!="Muy Alta",'Mapa final'!#REF!="Menor"),CONCATENATE("R3C",'Mapa final'!#REF!),"")</f>
        <v>#REF!</v>
      </c>
      <c r="V8" s="15" t="e">
        <f>IF(AND('Mapa final'!#REF!="Muy Alta",'Mapa final'!#REF!="Moderado"),CONCATENATE("R3C",'Mapa final'!#REF!),"")</f>
        <v>#REF!</v>
      </c>
      <c r="W8" s="16" t="e">
        <f>IF(AND('Mapa final'!#REF!="Muy Alta",'Mapa final'!#REF!="Moderado"),CONCATENATE("R3C",'Mapa final'!#REF!),"")</f>
        <v>#REF!</v>
      </c>
      <c r="X8" s="16" t="e">
        <f>IF(AND('Mapa final'!#REF!="Muy Alta",'Mapa final'!#REF!="Moderado"),CONCATENATE("R3C",'Mapa final'!#REF!),"")</f>
        <v>#REF!</v>
      </c>
      <c r="Y8" s="16" t="e">
        <f>IF(AND('Mapa final'!#REF!="Muy Alta",'Mapa final'!#REF!="Moderado"),CONCATENATE("R3C",'Mapa final'!#REF!),"")</f>
        <v>#REF!</v>
      </c>
      <c r="Z8" s="16" t="e">
        <f>IF(AND('Mapa final'!#REF!="Muy Alta",'Mapa final'!#REF!="Moderado"),CONCATENATE("R3C",'Mapa final'!#REF!),"")</f>
        <v>#REF!</v>
      </c>
      <c r="AA8" s="17" t="e">
        <f>IF(AND('Mapa final'!#REF!="Muy Alta",'Mapa final'!#REF!="Moderado"),CONCATENATE("R3C",'Mapa final'!#REF!),"")</f>
        <v>#REF!</v>
      </c>
      <c r="AB8" s="15" t="e">
        <f>IF(AND('Mapa final'!#REF!="Muy Alta",'Mapa final'!#REF!="Mayor"),CONCATENATE("R3C",'Mapa final'!#REF!),"")</f>
        <v>#REF!</v>
      </c>
      <c r="AC8" s="16" t="e">
        <f>IF(AND('Mapa final'!#REF!="Muy Alta",'Mapa final'!#REF!="Mayor"),CONCATENATE("R3C",'Mapa final'!#REF!),"")</f>
        <v>#REF!</v>
      </c>
      <c r="AD8" s="16" t="e">
        <f>IF(AND('Mapa final'!#REF!="Muy Alta",'Mapa final'!#REF!="Mayor"),CONCATENATE("R3C",'Mapa final'!#REF!),"")</f>
        <v>#REF!</v>
      </c>
      <c r="AE8" s="16" t="e">
        <f>IF(AND('Mapa final'!#REF!="Muy Alta",'Mapa final'!#REF!="Mayor"),CONCATENATE("R3C",'Mapa final'!#REF!),"")</f>
        <v>#REF!</v>
      </c>
      <c r="AF8" s="16" t="e">
        <f>IF(AND('Mapa final'!#REF!="Muy Alta",'Mapa final'!#REF!="Mayor"),CONCATENATE("R3C",'Mapa final'!#REF!),"")</f>
        <v>#REF!</v>
      </c>
      <c r="AG8" s="17" t="e">
        <f>IF(AND('Mapa final'!#REF!="Muy Alta",'Mapa final'!#REF!="Mayor"),CONCATENATE("R3C",'Mapa final'!#REF!),"")</f>
        <v>#REF!</v>
      </c>
      <c r="AH8" s="18" t="e">
        <f>IF(AND('Mapa final'!#REF!="Muy Alta",'Mapa final'!#REF!="Catastrófico"),CONCATENATE("R3C",'Mapa final'!#REF!),"")</f>
        <v>#REF!</v>
      </c>
      <c r="AI8" s="19" t="e">
        <f>IF(AND('Mapa final'!#REF!="Muy Alta",'Mapa final'!#REF!="Catastrófico"),CONCATENATE("R3C",'Mapa final'!#REF!),"")</f>
        <v>#REF!</v>
      </c>
      <c r="AJ8" s="19" t="e">
        <f>IF(AND('Mapa final'!#REF!="Muy Alta",'Mapa final'!#REF!="Catastrófico"),CONCATENATE("R3C",'Mapa final'!#REF!),"")</f>
        <v>#REF!</v>
      </c>
      <c r="AK8" s="19" t="e">
        <f>IF(AND('Mapa final'!#REF!="Muy Alta",'Mapa final'!#REF!="Catastrófico"),CONCATENATE("R3C",'Mapa final'!#REF!),"")</f>
        <v>#REF!</v>
      </c>
      <c r="AL8" s="19" t="e">
        <f>IF(AND('Mapa final'!#REF!="Muy Alta",'Mapa final'!#REF!="Catastrófico"),CONCATENATE("R3C",'Mapa final'!#REF!),"")</f>
        <v>#REF!</v>
      </c>
      <c r="AM8" s="20" t="e">
        <f>IF(AND('Mapa final'!#REF!="Muy Alta",'Mapa final'!#REF!="Catastrófico"),CONCATENATE("R3C",'Mapa final'!#REF!),"")</f>
        <v>#REF!</v>
      </c>
      <c r="AN8" s="1"/>
      <c r="AO8" s="247"/>
      <c r="AP8" s="226"/>
      <c r="AQ8" s="226"/>
      <c r="AR8" s="226"/>
      <c r="AS8" s="226"/>
      <c r="AT8" s="248"/>
      <c r="AU8" s="1"/>
      <c r="AV8" s="1"/>
      <c r="AW8" s="1"/>
      <c r="AX8" s="1"/>
      <c r="AY8" s="1"/>
      <c r="AZ8" s="1"/>
      <c r="BA8" s="1"/>
      <c r="BB8" s="1"/>
      <c r="BC8" s="1"/>
      <c r="BD8" s="1"/>
      <c r="BE8" s="1"/>
      <c r="BF8" s="1"/>
      <c r="BG8" s="1"/>
      <c r="BH8" s="1"/>
      <c r="BI8" s="1"/>
    </row>
    <row r="9" spans="1:61" ht="15" customHeight="1" x14ac:dyDescent="0.25">
      <c r="A9" s="1"/>
      <c r="B9" s="238"/>
      <c r="C9" s="226"/>
      <c r="D9" s="231"/>
      <c r="E9" s="225"/>
      <c r="F9" s="226"/>
      <c r="G9" s="226"/>
      <c r="H9" s="226"/>
      <c r="I9" s="231"/>
      <c r="J9" s="15" t="e">
        <f>IF(AND('Mapa final'!#REF!="Muy Alta",'Mapa final'!#REF!="Leve"),CONCATENATE("R4C",'Mapa final'!#REF!),"")</f>
        <v>#REF!</v>
      </c>
      <c r="K9" s="16" t="e">
        <f>IF(AND('Mapa final'!#REF!="Muy Alta",'Mapa final'!#REF!="Leve"),CONCATENATE("R4C",'Mapa final'!#REF!),"")</f>
        <v>#REF!</v>
      </c>
      <c r="L9" s="16" t="e">
        <f>IF(AND('Mapa final'!#REF!="Muy Alta",'Mapa final'!#REF!="Leve"),CONCATENATE("R4C",'Mapa final'!#REF!),"")</f>
        <v>#REF!</v>
      </c>
      <c r="M9" s="16" t="e">
        <f>IF(AND('Mapa final'!#REF!="Muy Alta",'Mapa final'!#REF!="Leve"),CONCATENATE("R4C",'Mapa final'!#REF!),"")</f>
        <v>#REF!</v>
      </c>
      <c r="N9" s="16" t="e">
        <f>IF(AND('Mapa final'!#REF!="Muy Alta",'Mapa final'!#REF!="Leve"),CONCATENATE("R4C",'Mapa final'!#REF!),"")</f>
        <v>#REF!</v>
      </c>
      <c r="O9" s="17" t="e">
        <f>IF(AND('Mapa final'!#REF!="Muy Alta",'Mapa final'!#REF!="Leve"),CONCATENATE("R4C",'Mapa final'!#REF!),"")</f>
        <v>#REF!</v>
      </c>
      <c r="P9" s="15" t="e">
        <f>IF(AND('Mapa final'!#REF!="Muy Alta",'Mapa final'!#REF!="Menor"),CONCATENATE("R4C",'Mapa final'!#REF!),"")</f>
        <v>#REF!</v>
      </c>
      <c r="Q9" s="16" t="e">
        <f>IF(AND('Mapa final'!#REF!="Muy Alta",'Mapa final'!#REF!="Menor"),CONCATENATE("R4C",'Mapa final'!#REF!),"")</f>
        <v>#REF!</v>
      </c>
      <c r="R9" s="16" t="e">
        <f>IF(AND('Mapa final'!#REF!="Muy Alta",'Mapa final'!#REF!="Menor"),CONCATENATE("R4C",'Mapa final'!#REF!),"")</f>
        <v>#REF!</v>
      </c>
      <c r="S9" s="16" t="e">
        <f>IF(AND('Mapa final'!#REF!="Muy Alta",'Mapa final'!#REF!="Menor"),CONCATENATE("R4C",'Mapa final'!#REF!),"")</f>
        <v>#REF!</v>
      </c>
      <c r="T9" s="16" t="e">
        <f>IF(AND('Mapa final'!#REF!="Muy Alta",'Mapa final'!#REF!="Menor"),CONCATENATE("R4C",'Mapa final'!#REF!),"")</f>
        <v>#REF!</v>
      </c>
      <c r="U9" s="17" t="e">
        <f>IF(AND('Mapa final'!#REF!="Muy Alta",'Mapa final'!#REF!="Menor"),CONCATENATE("R4C",'Mapa final'!#REF!),"")</f>
        <v>#REF!</v>
      </c>
      <c r="V9" s="15" t="e">
        <f>IF(AND('Mapa final'!#REF!="Muy Alta",'Mapa final'!#REF!="Moderado"),CONCATENATE("R4C",'Mapa final'!#REF!),"")</f>
        <v>#REF!</v>
      </c>
      <c r="W9" s="16" t="e">
        <f>IF(AND('Mapa final'!#REF!="Muy Alta",'Mapa final'!#REF!="Moderado"),CONCATENATE("R4C",'Mapa final'!#REF!),"")</f>
        <v>#REF!</v>
      </c>
      <c r="X9" s="16" t="e">
        <f>IF(AND('Mapa final'!#REF!="Muy Alta",'Mapa final'!#REF!="Moderado"),CONCATENATE("R4C",'Mapa final'!#REF!),"")</f>
        <v>#REF!</v>
      </c>
      <c r="Y9" s="16" t="e">
        <f>IF(AND('Mapa final'!#REF!="Muy Alta",'Mapa final'!#REF!="Moderado"),CONCATENATE("R4C",'Mapa final'!#REF!),"")</f>
        <v>#REF!</v>
      </c>
      <c r="Z9" s="16" t="e">
        <f>IF(AND('Mapa final'!#REF!="Muy Alta",'Mapa final'!#REF!="Moderado"),CONCATENATE("R4C",'Mapa final'!#REF!),"")</f>
        <v>#REF!</v>
      </c>
      <c r="AA9" s="17" t="e">
        <f>IF(AND('Mapa final'!#REF!="Muy Alta",'Mapa final'!#REF!="Moderado"),CONCATENATE("R4C",'Mapa final'!#REF!),"")</f>
        <v>#REF!</v>
      </c>
      <c r="AB9" s="15" t="e">
        <f>IF(AND('Mapa final'!#REF!="Muy Alta",'Mapa final'!#REF!="Mayor"),CONCATENATE("R4C",'Mapa final'!#REF!),"")</f>
        <v>#REF!</v>
      </c>
      <c r="AC9" s="16" t="e">
        <f>IF(AND('Mapa final'!#REF!="Muy Alta",'Mapa final'!#REF!="Mayor"),CONCATENATE("R4C",'Mapa final'!#REF!),"")</f>
        <v>#REF!</v>
      </c>
      <c r="AD9" s="16" t="e">
        <f>IF(AND('Mapa final'!#REF!="Muy Alta",'Mapa final'!#REF!="Mayor"),CONCATENATE("R4C",'Mapa final'!#REF!),"")</f>
        <v>#REF!</v>
      </c>
      <c r="AE9" s="16" t="e">
        <f>IF(AND('Mapa final'!#REF!="Muy Alta",'Mapa final'!#REF!="Mayor"),CONCATENATE("R4C",'Mapa final'!#REF!),"")</f>
        <v>#REF!</v>
      </c>
      <c r="AF9" s="16" t="e">
        <f>IF(AND('Mapa final'!#REF!="Muy Alta",'Mapa final'!#REF!="Mayor"),CONCATENATE("R4C",'Mapa final'!#REF!),"")</f>
        <v>#REF!</v>
      </c>
      <c r="AG9" s="17" t="e">
        <f>IF(AND('Mapa final'!#REF!="Muy Alta",'Mapa final'!#REF!="Mayor"),CONCATENATE("R4C",'Mapa final'!#REF!),"")</f>
        <v>#REF!</v>
      </c>
      <c r="AH9" s="18" t="e">
        <f>IF(AND('Mapa final'!#REF!="Muy Alta",'Mapa final'!#REF!="Catastrófico"),CONCATENATE("R4C",'Mapa final'!#REF!),"")</f>
        <v>#REF!</v>
      </c>
      <c r="AI9" s="19" t="e">
        <f>IF(AND('Mapa final'!#REF!="Muy Alta",'Mapa final'!#REF!="Catastrófico"),CONCATENATE("R4C",'Mapa final'!#REF!),"")</f>
        <v>#REF!</v>
      </c>
      <c r="AJ9" s="19" t="e">
        <f>IF(AND('Mapa final'!#REF!="Muy Alta",'Mapa final'!#REF!="Catastrófico"),CONCATENATE("R4C",'Mapa final'!#REF!),"")</f>
        <v>#REF!</v>
      </c>
      <c r="AK9" s="19" t="e">
        <f>IF(AND('Mapa final'!#REF!="Muy Alta",'Mapa final'!#REF!="Catastrófico"),CONCATENATE("R4C",'Mapa final'!#REF!),"")</f>
        <v>#REF!</v>
      </c>
      <c r="AL9" s="19" t="e">
        <f>IF(AND('Mapa final'!#REF!="Muy Alta",'Mapa final'!#REF!="Catastrófico"),CONCATENATE("R4C",'Mapa final'!#REF!),"")</f>
        <v>#REF!</v>
      </c>
      <c r="AM9" s="20" t="e">
        <f>IF(AND('Mapa final'!#REF!="Muy Alta",'Mapa final'!#REF!="Catastrófico"),CONCATENATE("R4C",'Mapa final'!#REF!),"")</f>
        <v>#REF!</v>
      </c>
      <c r="AN9" s="1"/>
      <c r="AO9" s="247"/>
      <c r="AP9" s="226"/>
      <c r="AQ9" s="226"/>
      <c r="AR9" s="226"/>
      <c r="AS9" s="226"/>
      <c r="AT9" s="248"/>
      <c r="AU9" s="1"/>
      <c r="AV9" s="1"/>
      <c r="AW9" s="1"/>
      <c r="AX9" s="1"/>
      <c r="AY9" s="1"/>
      <c r="AZ9" s="1"/>
      <c r="BA9" s="1"/>
      <c r="BB9" s="1"/>
      <c r="BC9" s="1"/>
      <c r="BD9" s="1"/>
      <c r="BE9" s="1"/>
      <c r="BF9" s="1"/>
      <c r="BG9" s="1"/>
      <c r="BH9" s="1"/>
      <c r="BI9" s="1"/>
    </row>
    <row r="10" spans="1:61" ht="15" customHeight="1" x14ac:dyDescent="0.25">
      <c r="A10" s="1"/>
      <c r="B10" s="238"/>
      <c r="C10" s="226"/>
      <c r="D10" s="231"/>
      <c r="E10" s="225"/>
      <c r="F10" s="226"/>
      <c r="G10" s="226"/>
      <c r="H10" s="226"/>
      <c r="I10" s="231"/>
      <c r="J10" s="15" t="e">
        <f>IF(AND('Mapa final'!#REF!="Muy Alta",'Mapa final'!#REF!="Leve"),CONCATENATE("R5C",'Mapa final'!#REF!),"")</f>
        <v>#REF!</v>
      </c>
      <c r="K10" s="16" t="e">
        <f>IF(AND('Mapa final'!#REF!="Muy Alta",'Mapa final'!#REF!="Leve"),CONCATENATE("R5C",'Mapa final'!#REF!),"")</f>
        <v>#REF!</v>
      </c>
      <c r="L10" s="16" t="e">
        <f>IF(AND('Mapa final'!#REF!="Muy Alta",'Mapa final'!#REF!="Leve"),CONCATENATE("R5C",'Mapa final'!#REF!),"")</f>
        <v>#REF!</v>
      </c>
      <c r="M10" s="16" t="e">
        <f>IF(AND('Mapa final'!#REF!="Muy Alta",'Mapa final'!#REF!="Leve"),CONCATENATE("R5C",'Mapa final'!#REF!),"")</f>
        <v>#REF!</v>
      </c>
      <c r="N10" s="16" t="e">
        <f>IF(AND('Mapa final'!#REF!="Muy Alta",'Mapa final'!#REF!="Leve"),CONCATENATE("R5C",'Mapa final'!#REF!),"")</f>
        <v>#REF!</v>
      </c>
      <c r="O10" s="17" t="e">
        <f>IF(AND('Mapa final'!#REF!="Muy Alta",'Mapa final'!#REF!="Leve"),CONCATENATE("R5C",'Mapa final'!#REF!),"")</f>
        <v>#REF!</v>
      </c>
      <c r="P10" s="15" t="e">
        <f>IF(AND('Mapa final'!#REF!="Muy Alta",'Mapa final'!#REF!="Menor"),CONCATENATE("R5C",'Mapa final'!#REF!),"")</f>
        <v>#REF!</v>
      </c>
      <c r="Q10" s="16" t="e">
        <f>IF(AND('Mapa final'!#REF!="Muy Alta",'Mapa final'!#REF!="Menor"),CONCATENATE("R5C",'Mapa final'!#REF!),"")</f>
        <v>#REF!</v>
      </c>
      <c r="R10" s="16" t="e">
        <f>IF(AND('Mapa final'!#REF!="Muy Alta",'Mapa final'!#REF!="Menor"),CONCATENATE("R5C",'Mapa final'!#REF!),"")</f>
        <v>#REF!</v>
      </c>
      <c r="S10" s="16" t="e">
        <f>IF(AND('Mapa final'!#REF!="Muy Alta",'Mapa final'!#REF!="Menor"),CONCATENATE("R5C",'Mapa final'!#REF!),"")</f>
        <v>#REF!</v>
      </c>
      <c r="T10" s="16" t="e">
        <f>IF(AND('Mapa final'!#REF!="Muy Alta",'Mapa final'!#REF!="Menor"),CONCATENATE("R5C",'Mapa final'!#REF!),"")</f>
        <v>#REF!</v>
      </c>
      <c r="U10" s="17" t="e">
        <f>IF(AND('Mapa final'!#REF!="Muy Alta",'Mapa final'!#REF!="Menor"),CONCATENATE("R5C",'Mapa final'!#REF!),"")</f>
        <v>#REF!</v>
      </c>
      <c r="V10" s="15" t="e">
        <f>IF(AND('Mapa final'!#REF!="Muy Alta",'Mapa final'!#REF!="Moderado"),CONCATENATE("R5C",'Mapa final'!#REF!),"")</f>
        <v>#REF!</v>
      </c>
      <c r="W10" s="16" t="e">
        <f>IF(AND('Mapa final'!#REF!="Muy Alta",'Mapa final'!#REF!="Moderado"),CONCATENATE("R5C",'Mapa final'!#REF!),"")</f>
        <v>#REF!</v>
      </c>
      <c r="X10" s="16" t="e">
        <f>IF(AND('Mapa final'!#REF!="Muy Alta",'Mapa final'!#REF!="Moderado"),CONCATENATE("R5C",'Mapa final'!#REF!),"")</f>
        <v>#REF!</v>
      </c>
      <c r="Y10" s="16" t="e">
        <f>IF(AND('Mapa final'!#REF!="Muy Alta",'Mapa final'!#REF!="Moderado"),CONCATENATE("R5C",'Mapa final'!#REF!),"")</f>
        <v>#REF!</v>
      </c>
      <c r="Z10" s="16" t="e">
        <f>IF(AND('Mapa final'!#REF!="Muy Alta",'Mapa final'!#REF!="Moderado"),CONCATENATE("R5C",'Mapa final'!#REF!),"")</f>
        <v>#REF!</v>
      </c>
      <c r="AA10" s="17" t="e">
        <f>IF(AND('Mapa final'!#REF!="Muy Alta",'Mapa final'!#REF!="Moderado"),CONCATENATE("R5C",'Mapa final'!#REF!),"")</f>
        <v>#REF!</v>
      </c>
      <c r="AB10" s="15" t="e">
        <f>IF(AND('Mapa final'!#REF!="Muy Alta",'Mapa final'!#REF!="Mayor"),CONCATENATE("R5C",'Mapa final'!#REF!),"")</f>
        <v>#REF!</v>
      </c>
      <c r="AC10" s="16" t="e">
        <f>IF(AND('Mapa final'!#REF!="Muy Alta",'Mapa final'!#REF!="Mayor"),CONCATENATE("R5C",'Mapa final'!#REF!),"")</f>
        <v>#REF!</v>
      </c>
      <c r="AD10" s="16" t="e">
        <f>IF(AND('Mapa final'!#REF!="Muy Alta",'Mapa final'!#REF!="Mayor"),CONCATENATE("R5C",'Mapa final'!#REF!),"")</f>
        <v>#REF!</v>
      </c>
      <c r="AE10" s="16" t="e">
        <f>IF(AND('Mapa final'!#REF!="Muy Alta",'Mapa final'!#REF!="Mayor"),CONCATENATE("R5C",'Mapa final'!#REF!),"")</f>
        <v>#REF!</v>
      </c>
      <c r="AF10" s="16" t="e">
        <f>IF(AND('Mapa final'!#REF!="Muy Alta",'Mapa final'!#REF!="Mayor"),CONCATENATE("R5C",'Mapa final'!#REF!),"")</f>
        <v>#REF!</v>
      </c>
      <c r="AG10" s="17" t="e">
        <f>IF(AND('Mapa final'!#REF!="Muy Alta",'Mapa final'!#REF!="Mayor"),CONCATENATE("R5C",'Mapa final'!#REF!),"")</f>
        <v>#REF!</v>
      </c>
      <c r="AH10" s="18" t="e">
        <f>IF(AND('Mapa final'!#REF!="Muy Alta",'Mapa final'!#REF!="Catastrófico"),CONCATENATE("R5C",'Mapa final'!#REF!),"")</f>
        <v>#REF!</v>
      </c>
      <c r="AI10" s="19" t="e">
        <f>IF(AND('Mapa final'!#REF!="Muy Alta",'Mapa final'!#REF!="Catastrófico"),CONCATENATE("R5C",'Mapa final'!#REF!),"")</f>
        <v>#REF!</v>
      </c>
      <c r="AJ10" s="19" t="e">
        <f>IF(AND('Mapa final'!#REF!="Muy Alta",'Mapa final'!#REF!="Catastrófico"),CONCATENATE("R5C",'Mapa final'!#REF!),"")</f>
        <v>#REF!</v>
      </c>
      <c r="AK10" s="19" t="e">
        <f>IF(AND('Mapa final'!#REF!="Muy Alta",'Mapa final'!#REF!="Catastrófico"),CONCATENATE("R5C",'Mapa final'!#REF!),"")</f>
        <v>#REF!</v>
      </c>
      <c r="AL10" s="19" t="e">
        <f>IF(AND('Mapa final'!#REF!="Muy Alta",'Mapa final'!#REF!="Catastrófico"),CONCATENATE("R5C",'Mapa final'!#REF!),"")</f>
        <v>#REF!</v>
      </c>
      <c r="AM10" s="20" t="e">
        <f>IF(AND('Mapa final'!#REF!="Muy Alta",'Mapa final'!#REF!="Catastrófico"),CONCATENATE("R5C",'Mapa final'!#REF!),"")</f>
        <v>#REF!</v>
      </c>
      <c r="AN10" s="1"/>
      <c r="AO10" s="247"/>
      <c r="AP10" s="226"/>
      <c r="AQ10" s="226"/>
      <c r="AR10" s="226"/>
      <c r="AS10" s="226"/>
      <c r="AT10" s="248"/>
      <c r="AU10" s="1"/>
      <c r="AV10" s="1"/>
      <c r="AW10" s="1"/>
      <c r="AX10" s="1"/>
      <c r="AY10" s="1"/>
      <c r="AZ10" s="1"/>
      <c r="BA10" s="1"/>
      <c r="BB10" s="1"/>
      <c r="BC10" s="1"/>
      <c r="BD10" s="1"/>
      <c r="BE10" s="1"/>
      <c r="BF10" s="1"/>
      <c r="BG10" s="1"/>
      <c r="BH10" s="1"/>
      <c r="BI10" s="1"/>
    </row>
    <row r="11" spans="1:61" ht="15" customHeight="1" x14ac:dyDescent="0.25">
      <c r="A11" s="1"/>
      <c r="B11" s="238"/>
      <c r="C11" s="226"/>
      <c r="D11" s="231"/>
      <c r="E11" s="225"/>
      <c r="F11" s="226"/>
      <c r="G11" s="226"/>
      <c r="H11" s="226"/>
      <c r="I11" s="231"/>
      <c r="J11" s="15" t="e">
        <f>IF(AND('Mapa final'!#REF!="Muy Alta",'Mapa final'!#REF!="Leve"),CONCATENATE("R6C",'Mapa final'!#REF!),"")</f>
        <v>#REF!</v>
      </c>
      <c r="K11" s="16" t="e">
        <f>IF(AND('Mapa final'!#REF!="Muy Alta",'Mapa final'!#REF!="Leve"),CONCATENATE("R6C",'Mapa final'!#REF!),"")</f>
        <v>#REF!</v>
      </c>
      <c r="L11" s="16" t="e">
        <f>IF(AND('Mapa final'!#REF!="Muy Alta",'Mapa final'!#REF!="Leve"),CONCATENATE("R6C",'Mapa final'!#REF!),"")</f>
        <v>#REF!</v>
      </c>
      <c r="M11" s="16" t="e">
        <f>IF(AND('Mapa final'!#REF!="Muy Alta",'Mapa final'!#REF!="Leve"),CONCATENATE("R6C",'Mapa final'!#REF!),"")</f>
        <v>#REF!</v>
      </c>
      <c r="N11" s="16" t="e">
        <f>IF(AND('Mapa final'!#REF!="Muy Alta",'Mapa final'!#REF!="Leve"),CONCATENATE("R6C",'Mapa final'!#REF!),"")</f>
        <v>#REF!</v>
      </c>
      <c r="O11" s="17" t="e">
        <f>IF(AND('Mapa final'!#REF!="Muy Alta",'Mapa final'!#REF!="Leve"),CONCATENATE("R6C",'Mapa final'!#REF!),"")</f>
        <v>#REF!</v>
      </c>
      <c r="P11" s="15" t="e">
        <f>IF(AND('Mapa final'!#REF!="Muy Alta",'Mapa final'!#REF!="Menor"),CONCATENATE("R6C",'Mapa final'!#REF!),"")</f>
        <v>#REF!</v>
      </c>
      <c r="Q11" s="16" t="e">
        <f>IF(AND('Mapa final'!#REF!="Muy Alta",'Mapa final'!#REF!="Menor"),CONCATENATE("R6C",'Mapa final'!#REF!),"")</f>
        <v>#REF!</v>
      </c>
      <c r="R11" s="16" t="e">
        <f>IF(AND('Mapa final'!#REF!="Muy Alta",'Mapa final'!#REF!="Menor"),CONCATENATE("R6C",'Mapa final'!#REF!),"")</f>
        <v>#REF!</v>
      </c>
      <c r="S11" s="16" t="e">
        <f>IF(AND('Mapa final'!#REF!="Muy Alta",'Mapa final'!#REF!="Menor"),CONCATENATE("R6C",'Mapa final'!#REF!),"")</f>
        <v>#REF!</v>
      </c>
      <c r="T11" s="16" t="e">
        <f>IF(AND('Mapa final'!#REF!="Muy Alta",'Mapa final'!#REF!="Menor"),CONCATENATE("R6C",'Mapa final'!#REF!),"")</f>
        <v>#REF!</v>
      </c>
      <c r="U11" s="17" t="e">
        <f>IF(AND('Mapa final'!#REF!="Muy Alta",'Mapa final'!#REF!="Menor"),CONCATENATE("R6C",'Mapa final'!#REF!),"")</f>
        <v>#REF!</v>
      </c>
      <c r="V11" s="15" t="e">
        <f>IF(AND('Mapa final'!#REF!="Muy Alta",'Mapa final'!#REF!="Moderado"),CONCATENATE("R6C",'Mapa final'!#REF!),"")</f>
        <v>#REF!</v>
      </c>
      <c r="W11" s="16" t="e">
        <f>IF(AND('Mapa final'!#REF!="Muy Alta",'Mapa final'!#REF!="Moderado"),CONCATENATE("R6C",'Mapa final'!#REF!),"")</f>
        <v>#REF!</v>
      </c>
      <c r="X11" s="16" t="e">
        <f>IF(AND('Mapa final'!#REF!="Muy Alta",'Mapa final'!#REF!="Moderado"),CONCATENATE("R6C",'Mapa final'!#REF!),"")</f>
        <v>#REF!</v>
      </c>
      <c r="Y11" s="16" t="e">
        <f>IF(AND('Mapa final'!#REF!="Muy Alta",'Mapa final'!#REF!="Moderado"),CONCATENATE("R6C",'Mapa final'!#REF!),"")</f>
        <v>#REF!</v>
      </c>
      <c r="Z11" s="16" t="e">
        <f>IF(AND('Mapa final'!#REF!="Muy Alta",'Mapa final'!#REF!="Moderado"),CONCATENATE("R6C",'Mapa final'!#REF!),"")</f>
        <v>#REF!</v>
      </c>
      <c r="AA11" s="17" t="e">
        <f>IF(AND('Mapa final'!#REF!="Muy Alta",'Mapa final'!#REF!="Moderado"),CONCATENATE("R6C",'Mapa final'!#REF!),"")</f>
        <v>#REF!</v>
      </c>
      <c r="AB11" s="15" t="e">
        <f>IF(AND('Mapa final'!#REF!="Muy Alta",'Mapa final'!#REF!="Mayor"),CONCATENATE("R6C",'Mapa final'!#REF!),"")</f>
        <v>#REF!</v>
      </c>
      <c r="AC11" s="16" t="e">
        <f>IF(AND('Mapa final'!#REF!="Muy Alta",'Mapa final'!#REF!="Mayor"),CONCATENATE("R6C",'Mapa final'!#REF!),"")</f>
        <v>#REF!</v>
      </c>
      <c r="AD11" s="16" t="e">
        <f>IF(AND('Mapa final'!#REF!="Muy Alta",'Mapa final'!#REF!="Mayor"),CONCATENATE("R6C",'Mapa final'!#REF!),"")</f>
        <v>#REF!</v>
      </c>
      <c r="AE11" s="16" t="e">
        <f>IF(AND('Mapa final'!#REF!="Muy Alta",'Mapa final'!#REF!="Mayor"),CONCATENATE("R6C",'Mapa final'!#REF!),"")</f>
        <v>#REF!</v>
      </c>
      <c r="AF11" s="16" t="e">
        <f>IF(AND('Mapa final'!#REF!="Muy Alta",'Mapa final'!#REF!="Mayor"),CONCATENATE("R6C",'Mapa final'!#REF!),"")</f>
        <v>#REF!</v>
      </c>
      <c r="AG11" s="17" t="e">
        <f>IF(AND('Mapa final'!#REF!="Muy Alta",'Mapa final'!#REF!="Mayor"),CONCATENATE("R6C",'Mapa final'!#REF!),"")</f>
        <v>#REF!</v>
      </c>
      <c r="AH11" s="18" t="e">
        <f>IF(AND('Mapa final'!#REF!="Muy Alta",'Mapa final'!#REF!="Catastrófico"),CONCATENATE("R6C",'Mapa final'!#REF!),"")</f>
        <v>#REF!</v>
      </c>
      <c r="AI11" s="19" t="e">
        <f>IF(AND('Mapa final'!#REF!="Muy Alta",'Mapa final'!#REF!="Catastrófico"),CONCATENATE("R6C",'Mapa final'!#REF!),"")</f>
        <v>#REF!</v>
      </c>
      <c r="AJ11" s="19" t="e">
        <f>IF(AND('Mapa final'!#REF!="Muy Alta",'Mapa final'!#REF!="Catastrófico"),CONCATENATE("R6C",'Mapa final'!#REF!),"")</f>
        <v>#REF!</v>
      </c>
      <c r="AK11" s="19" t="e">
        <f>IF(AND('Mapa final'!#REF!="Muy Alta",'Mapa final'!#REF!="Catastrófico"),CONCATENATE("R6C",'Mapa final'!#REF!),"")</f>
        <v>#REF!</v>
      </c>
      <c r="AL11" s="19" t="e">
        <f>IF(AND('Mapa final'!#REF!="Muy Alta",'Mapa final'!#REF!="Catastrófico"),CONCATENATE("R6C",'Mapa final'!#REF!),"")</f>
        <v>#REF!</v>
      </c>
      <c r="AM11" s="20" t="e">
        <f>IF(AND('Mapa final'!#REF!="Muy Alta",'Mapa final'!#REF!="Catastrófico"),CONCATENATE("R6C",'Mapa final'!#REF!),"")</f>
        <v>#REF!</v>
      </c>
      <c r="AN11" s="1"/>
      <c r="AO11" s="247"/>
      <c r="AP11" s="226"/>
      <c r="AQ11" s="226"/>
      <c r="AR11" s="226"/>
      <c r="AS11" s="226"/>
      <c r="AT11" s="248"/>
      <c r="AU11" s="1"/>
      <c r="AV11" s="1"/>
      <c r="AW11" s="1"/>
      <c r="AX11" s="1"/>
      <c r="AY11" s="1"/>
      <c r="AZ11" s="1"/>
      <c r="BA11" s="1"/>
      <c r="BB11" s="1"/>
      <c r="BC11" s="1"/>
      <c r="BD11" s="1"/>
      <c r="BE11" s="1"/>
      <c r="BF11" s="1"/>
      <c r="BG11" s="1"/>
      <c r="BH11" s="1"/>
      <c r="BI11" s="1"/>
    </row>
    <row r="12" spans="1:61" ht="15" customHeight="1" x14ac:dyDescent="0.25">
      <c r="A12" s="1"/>
      <c r="B12" s="238"/>
      <c r="C12" s="226"/>
      <c r="D12" s="231"/>
      <c r="E12" s="225"/>
      <c r="F12" s="226"/>
      <c r="G12" s="226"/>
      <c r="H12" s="226"/>
      <c r="I12" s="231"/>
      <c r="J12" s="15" t="e">
        <f>IF(AND('Mapa final'!#REF!="Muy Alta",'Mapa final'!#REF!="Leve"),CONCATENATE("R7C",'Mapa final'!#REF!),"")</f>
        <v>#REF!</v>
      </c>
      <c r="K12" s="16" t="e">
        <f>IF(AND('Mapa final'!#REF!="Muy Alta",'Mapa final'!#REF!="Leve"),CONCATENATE("R7C",'Mapa final'!#REF!),"")</f>
        <v>#REF!</v>
      </c>
      <c r="L12" s="16" t="e">
        <f>IF(AND('Mapa final'!#REF!="Muy Alta",'Mapa final'!#REF!="Leve"),CONCATENATE("R7C",'Mapa final'!#REF!),"")</f>
        <v>#REF!</v>
      </c>
      <c r="M12" s="16" t="e">
        <f>IF(AND('Mapa final'!#REF!="Muy Alta",'Mapa final'!#REF!="Leve"),CONCATENATE("R7C",'Mapa final'!#REF!),"")</f>
        <v>#REF!</v>
      </c>
      <c r="N12" s="16" t="e">
        <f>IF(AND('Mapa final'!#REF!="Muy Alta",'Mapa final'!#REF!="Leve"),CONCATENATE("R7C",'Mapa final'!#REF!),"")</f>
        <v>#REF!</v>
      </c>
      <c r="O12" s="17" t="e">
        <f>IF(AND('Mapa final'!#REF!="Muy Alta",'Mapa final'!#REF!="Leve"),CONCATENATE("R7C",'Mapa final'!#REF!),"")</f>
        <v>#REF!</v>
      </c>
      <c r="P12" s="15" t="e">
        <f>IF(AND('Mapa final'!#REF!="Muy Alta",'Mapa final'!#REF!="Menor"),CONCATENATE("R7C",'Mapa final'!#REF!),"")</f>
        <v>#REF!</v>
      </c>
      <c r="Q12" s="16" t="e">
        <f>IF(AND('Mapa final'!#REF!="Muy Alta",'Mapa final'!#REF!="Menor"),CONCATENATE("R7C",'Mapa final'!#REF!),"")</f>
        <v>#REF!</v>
      </c>
      <c r="R12" s="16" t="e">
        <f>IF(AND('Mapa final'!#REF!="Muy Alta",'Mapa final'!#REF!="Menor"),CONCATENATE("R7C",'Mapa final'!#REF!),"")</f>
        <v>#REF!</v>
      </c>
      <c r="S12" s="16" t="e">
        <f>IF(AND('Mapa final'!#REF!="Muy Alta",'Mapa final'!#REF!="Menor"),CONCATENATE("R7C",'Mapa final'!#REF!),"")</f>
        <v>#REF!</v>
      </c>
      <c r="T12" s="16" t="e">
        <f>IF(AND('Mapa final'!#REF!="Muy Alta",'Mapa final'!#REF!="Menor"),CONCATENATE("R7C",'Mapa final'!#REF!),"")</f>
        <v>#REF!</v>
      </c>
      <c r="U12" s="17" t="e">
        <f>IF(AND('Mapa final'!#REF!="Muy Alta",'Mapa final'!#REF!="Menor"),CONCATENATE("R7C",'Mapa final'!#REF!),"")</f>
        <v>#REF!</v>
      </c>
      <c r="V12" s="15" t="e">
        <f>IF(AND('Mapa final'!#REF!="Muy Alta",'Mapa final'!#REF!="Moderado"),CONCATENATE("R7C",'Mapa final'!#REF!),"")</f>
        <v>#REF!</v>
      </c>
      <c r="W12" s="16" t="e">
        <f>IF(AND('Mapa final'!#REF!="Muy Alta",'Mapa final'!#REF!="Moderado"),CONCATENATE("R7C",'Mapa final'!#REF!),"")</f>
        <v>#REF!</v>
      </c>
      <c r="X12" s="16" t="e">
        <f>IF(AND('Mapa final'!#REF!="Muy Alta",'Mapa final'!#REF!="Moderado"),CONCATENATE("R7C",'Mapa final'!#REF!),"")</f>
        <v>#REF!</v>
      </c>
      <c r="Y12" s="16" t="e">
        <f>IF(AND('Mapa final'!#REF!="Muy Alta",'Mapa final'!#REF!="Moderado"),CONCATENATE("R7C",'Mapa final'!#REF!),"")</f>
        <v>#REF!</v>
      </c>
      <c r="Z12" s="16" t="e">
        <f>IF(AND('Mapa final'!#REF!="Muy Alta",'Mapa final'!#REF!="Moderado"),CONCATENATE("R7C",'Mapa final'!#REF!),"")</f>
        <v>#REF!</v>
      </c>
      <c r="AA12" s="17" t="e">
        <f>IF(AND('Mapa final'!#REF!="Muy Alta",'Mapa final'!#REF!="Moderado"),CONCATENATE("R7C",'Mapa final'!#REF!),"")</f>
        <v>#REF!</v>
      </c>
      <c r="AB12" s="15" t="e">
        <f>IF(AND('Mapa final'!#REF!="Muy Alta",'Mapa final'!#REF!="Mayor"),CONCATENATE("R7C",'Mapa final'!#REF!),"")</f>
        <v>#REF!</v>
      </c>
      <c r="AC12" s="16" t="e">
        <f>IF(AND('Mapa final'!#REF!="Muy Alta",'Mapa final'!#REF!="Mayor"),CONCATENATE("R7C",'Mapa final'!#REF!),"")</f>
        <v>#REF!</v>
      </c>
      <c r="AD12" s="16" t="e">
        <f>IF(AND('Mapa final'!#REF!="Muy Alta",'Mapa final'!#REF!="Mayor"),CONCATENATE("R7C",'Mapa final'!#REF!),"")</f>
        <v>#REF!</v>
      </c>
      <c r="AE12" s="16" t="e">
        <f>IF(AND('Mapa final'!#REF!="Muy Alta",'Mapa final'!#REF!="Mayor"),CONCATENATE("R7C",'Mapa final'!#REF!),"")</f>
        <v>#REF!</v>
      </c>
      <c r="AF12" s="16" t="e">
        <f>IF(AND('Mapa final'!#REF!="Muy Alta",'Mapa final'!#REF!="Mayor"),CONCATENATE("R7C",'Mapa final'!#REF!),"")</f>
        <v>#REF!</v>
      </c>
      <c r="AG12" s="17" t="e">
        <f>IF(AND('Mapa final'!#REF!="Muy Alta",'Mapa final'!#REF!="Mayor"),CONCATENATE("R7C",'Mapa final'!#REF!),"")</f>
        <v>#REF!</v>
      </c>
      <c r="AH12" s="18" t="e">
        <f>IF(AND('Mapa final'!#REF!="Muy Alta",'Mapa final'!#REF!="Catastrófico"),CONCATENATE("R7C",'Mapa final'!#REF!),"")</f>
        <v>#REF!</v>
      </c>
      <c r="AI12" s="19" t="e">
        <f>IF(AND('Mapa final'!#REF!="Muy Alta",'Mapa final'!#REF!="Catastrófico"),CONCATENATE("R7C",'Mapa final'!#REF!),"")</f>
        <v>#REF!</v>
      </c>
      <c r="AJ12" s="19" t="e">
        <f>IF(AND('Mapa final'!#REF!="Muy Alta",'Mapa final'!#REF!="Catastrófico"),CONCATENATE("R7C",'Mapa final'!#REF!),"")</f>
        <v>#REF!</v>
      </c>
      <c r="AK12" s="19" t="e">
        <f>IF(AND('Mapa final'!#REF!="Muy Alta",'Mapa final'!#REF!="Catastrófico"),CONCATENATE("R7C",'Mapa final'!#REF!),"")</f>
        <v>#REF!</v>
      </c>
      <c r="AL12" s="19" t="e">
        <f>IF(AND('Mapa final'!#REF!="Muy Alta",'Mapa final'!#REF!="Catastrófico"),CONCATENATE("R7C",'Mapa final'!#REF!),"")</f>
        <v>#REF!</v>
      </c>
      <c r="AM12" s="20" t="e">
        <f>IF(AND('Mapa final'!#REF!="Muy Alta",'Mapa final'!#REF!="Catastrófico"),CONCATENATE("R7C",'Mapa final'!#REF!),"")</f>
        <v>#REF!</v>
      </c>
      <c r="AN12" s="1"/>
      <c r="AO12" s="247"/>
      <c r="AP12" s="226"/>
      <c r="AQ12" s="226"/>
      <c r="AR12" s="226"/>
      <c r="AS12" s="226"/>
      <c r="AT12" s="248"/>
      <c r="AU12" s="1"/>
      <c r="AV12" s="1"/>
      <c r="AW12" s="1"/>
      <c r="AX12" s="1"/>
      <c r="AY12" s="1"/>
      <c r="AZ12" s="1"/>
      <c r="BA12" s="1"/>
      <c r="BB12" s="1"/>
      <c r="BC12" s="1"/>
      <c r="BD12" s="1"/>
      <c r="BE12" s="1"/>
      <c r="BF12" s="1"/>
      <c r="BG12" s="1"/>
      <c r="BH12" s="1"/>
      <c r="BI12" s="1"/>
    </row>
    <row r="13" spans="1:61" ht="15" customHeight="1" x14ac:dyDescent="0.25">
      <c r="A13" s="1"/>
      <c r="B13" s="238"/>
      <c r="C13" s="226"/>
      <c r="D13" s="231"/>
      <c r="E13" s="225"/>
      <c r="F13" s="226"/>
      <c r="G13" s="226"/>
      <c r="H13" s="226"/>
      <c r="I13" s="231"/>
      <c r="J13" s="15" t="e">
        <f>IF(AND('Mapa final'!#REF!="Muy Alta",'Mapa final'!#REF!="Leve"),CONCATENATE("R8C",'Mapa final'!#REF!),"")</f>
        <v>#REF!</v>
      </c>
      <c r="K13" s="16" t="e">
        <f>IF(AND('Mapa final'!#REF!="Muy Alta",'Mapa final'!#REF!="Leve"),CONCATENATE("R8C",'Mapa final'!#REF!),"")</f>
        <v>#REF!</v>
      </c>
      <c r="L13" s="16" t="e">
        <f>IF(AND('Mapa final'!#REF!="Muy Alta",'Mapa final'!#REF!="Leve"),CONCATENATE("R8C",'Mapa final'!#REF!),"")</f>
        <v>#REF!</v>
      </c>
      <c r="M13" s="16" t="e">
        <f>IF(AND('Mapa final'!#REF!="Muy Alta",'Mapa final'!#REF!="Leve"),CONCATENATE("R8C",'Mapa final'!#REF!),"")</f>
        <v>#REF!</v>
      </c>
      <c r="N13" s="16" t="e">
        <f>IF(AND('Mapa final'!#REF!="Muy Alta",'Mapa final'!#REF!="Leve"),CONCATENATE("R8C",'Mapa final'!#REF!),"")</f>
        <v>#REF!</v>
      </c>
      <c r="O13" s="17" t="e">
        <f>IF(AND('Mapa final'!#REF!="Muy Alta",'Mapa final'!#REF!="Leve"),CONCATENATE("R8C",'Mapa final'!#REF!),"")</f>
        <v>#REF!</v>
      </c>
      <c r="P13" s="15" t="e">
        <f>IF(AND('Mapa final'!#REF!="Muy Alta",'Mapa final'!#REF!="Menor"),CONCATENATE("R8C",'Mapa final'!#REF!),"")</f>
        <v>#REF!</v>
      </c>
      <c r="Q13" s="16" t="e">
        <f>IF(AND('Mapa final'!#REF!="Muy Alta",'Mapa final'!#REF!="Menor"),CONCATENATE("R8C",'Mapa final'!#REF!),"")</f>
        <v>#REF!</v>
      </c>
      <c r="R13" s="16" t="e">
        <f>IF(AND('Mapa final'!#REF!="Muy Alta",'Mapa final'!#REF!="Menor"),CONCATENATE("R8C",'Mapa final'!#REF!),"")</f>
        <v>#REF!</v>
      </c>
      <c r="S13" s="16" t="e">
        <f>IF(AND('Mapa final'!#REF!="Muy Alta",'Mapa final'!#REF!="Menor"),CONCATENATE("R8C",'Mapa final'!#REF!),"")</f>
        <v>#REF!</v>
      </c>
      <c r="T13" s="16" t="e">
        <f>IF(AND('Mapa final'!#REF!="Muy Alta",'Mapa final'!#REF!="Menor"),CONCATENATE("R8C",'Mapa final'!#REF!),"")</f>
        <v>#REF!</v>
      </c>
      <c r="U13" s="17" t="e">
        <f>IF(AND('Mapa final'!#REF!="Muy Alta",'Mapa final'!#REF!="Menor"),CONCATENATE("R8C",'Mapa final'!#REF!),"")</f>
        <v>#REF!</v>
      </c>
      <c r="V13" s="15" t="e">
        <f>IF(AND('Mapa final'!#REF!="Muy Alta",'Mapa final'!#REF!="Moderado"),CONCATENATE("R8C",'Mapa final'!#REF!),"")</f>
        <v>#REF!</v>
      </c>
      <c r="W13" s="16" t="e">
        <f>IF(AND('Mapa final'!#REF!="Muy Alta",'Mapa final'!#REF!="Moderado"),CONCATENATE("R8C",'Mapa final'!#REF!),"")</f>
        <v>#REF!</v>
      </c>
      <c r="X13" s="16" t="e">
        <f>IF(AND('Mapa final'!#REF!="Muy Alta",'Mapa final'!#REF!="Moderado"),CONCATENATE("R8C",'Mapa final'!#REF!),"")</f>
        <v>#REF!</v>
      </c>
      <c r="Y13" s="16" t="e">
        <f>IF(AND('Mapa final'!#REF!="Muy Alta",'Mapa final'!#REF!="Moderado"),CONCATENATE("R8C",'Mapa final'!#REF!),"")</f>
        <v>#REF!</v>
      </c>
      <c r="Z13" s="16" t="e">
        <f>IF(AND('Mapa final'!#REF!="Muy Alta",'Mapa final'!#REF!="Moderado"),CONCATENATE("R8C",'Mapa final'!#REF!),"")</f>
        <v>#REF!</v>
      </c>
      <c r="AA13" s="17" t="e">
        <f>IF(AND('Mapa final'!#REF!="Muy Alta",'Mapa final'!#REF!="Moderado"),CONCATENATE("R8C",'Mapa final'!#REF!),"")</f>
        <v>#REF!</v>
      </c>
      <c r="AB13" s="15" t="e">
        <f>IF(AND('Mapa final'!#REF!="Muy Alta",'Mapa final'!#REF!="Mayor"),CONCATENATE("R8C",'Mapa final'!#REF!),"")</f>
        <v>#REF!</v>
      </c>
      <c r="AC13" s="16" t="e">
        <f>IF(AND('Mapa final'!#REF!="Muy Alta",'Mapa final'!#REF!="Mayor"),CONCATENATE("R8C",'Mapa final'!#REF!),"")</f>
        <v>#REF!</v>
      </c>
      <c r="AD13" s="16" t="e">
        <f>IF(AND('Mapa final'!#REF!="Muy Alta",'Mapa final'!#REF!="Mayor"),CONCATENATE("R8C",'Mapa final'!#REF!),"")</f>
        <v>#REF!</v>
      </c>
      <c r="AE13" s="16" t="e">
        <f>IF(AND('Mapa final'!#REF!="Muy Alta",'Mapa final'!#REF!="Mayor"),CONCATENATE("R8C",'Mapa final'!#REF!),"")</f>
        <v>#REF!</v>
      </c>
      <c r="AF13" s="16" t="e">
        <f>IF(AND('Mapa final'!#REF!="Muy Alta",'Mapa final'!#REF!="Mayor"),CONCATENATE("R8C",'Mapa final'!#REF!),"")</f>
        <v>#REF!</v>
      </c>
      <c r="AG13" s="17" t="e">
        <f>IF(AND('Mapa final'!#REF!="Muy Alta",'Mapa final'!#REF!="Mayor"),CONCATENATE("R8C",'Mapa final'!#REF!),"")</f>
        <v>#REF!</v>
      </c>
      <c r="AH13" s="18" t="e">
        <f>IF(AND('Mapa final'!#REF!="Muy Alta",'Mapa final'!#REF!="Catastrófico"),CONCATENATE("R8C",'Mapa final'!#REF!),"")</f>
        <v>#REF!</v>
      </c>
      <c r="AI13" s="19" t="e">
        <f>IF(AND('Mapa final'!#REF!="Muy Alta",'Mapa final'!#REF!="Catastrófico"),CONCATENATE("R8C",'Mapa final'!#REF!),"")</f>
        <v>#REF!</v>
      </c>
      <c r="AJ13" s="19" t="e">
        <f>IF(AND('Mapa final'!#REF!="Muy Alta",'Mapa final'!#REF!="Catastrófico"),CONCATENATE("R8C",'Mapa final'!#REF!),"")</f>
        <v>#REF!</v>
      </c>
      <c r="AK13" s="19" t="e">
        <f>IF(AND('Mapa final'!#REF!="Muy Alta",'Mapa final'!#REF!="Catastrófico"),CONCATENATE("R8C",'Mapa final'!#REF!),"")</f>
        <v>#REF!</v>
      </c>
      <c r="AL13" s="19" t="e">
        <f>IF(AND('Mapa final'!#REF!="Muy Alta",'Mapa final'!#REF!="Catastrófico"),CONCATENATE("R8C",'Mapa final'!#REF!),"")</f>
        <v>#REF!</v>
      </c>
      <c r="AM13" s="20" t="e">
        <f>IF(AND('Mapa final'!#REF!="Muy Alta",'Mapa final'!#REF!="Catastrófico"),CONCATENATE("R8C",'Mapa final'!#REF!),"")</f>
        <v>#REF!</v>
      </c>
      <c r="AN13" s="1"/>
      <c r="AO13" s="247"/>
      <c r="AP13" s="226"/>
      <c r="AQ13" s="226"/>
      <c r="AR13" s="226"/>
      <c r="AS13" s="226"/>
      <c r="AT13" s="248"/>
      <c r="AU13" s="1"/>
      <c r="AV13" s="1"/>
      <c r="AW13" s="1"/>
      <c r="AX13" s="1"/>
      <c r="AY13" s="1"/>
      <c r="AZ13" s="1"/>
      <c r="BA13" s="1"/>
      <c r="BB13" s="1"/>
      <c r="BC13" s="1"/>
      <c r="BD13" s="1"/>
      <c r="BE13" s="1"/>
      <c r="BF13" s="1"/>
      <c r="BG13" s="1"/>
      <c r="BH13" s="1"/>
      <c r="BI13" s="1"/>
    </row>
    <row r="14" spans="1:61" ht="15" customHeight="1" x14ac:dyDescent="0.25">
      <c r="A14" s="1"/>
      <c r="B14" s="238"/>
      <c r="C14" s="226"/>
      <c r="D14" s="231"/>
      <c r="E14" s="225"/>
      <c r="F14" s="226"/>
      <c r="G14" s="226"/>
      <c r="H14" s="226"/>
      <c r="I14" s="231"/>
      <c r="J14" s="15" t="e">
        <f>IF(AND('Mapa final'!#REF!="Muy Alta",'Mapa final'!#REF!="Leve"),CONCATENATE("R9C",'Mapa final'!#REF!),"")</f>
        <v>#REF!</v>
      </c>
      <c r="K14" s="16" t="e">
        <f>IF(AND('Mapa final'!#REF!="Muy Alta",'Mapa final'!#REF!="Leve"),CONCATENATE("R9C",'Mapa final'!#REF!),"")</f>
        <v>#REF!</v>
      </c>
      <c r="L14" s="16" t="e">
        <f>IF(AND('Mapa final'!#REF!="Muy Alta",'Mapa final'!#REF!="Leve"),CONCATENATE("R9C",'Mapa final'!#REF!),"")</f>
        <v>#REF!</v>
      </c>
      <c r="M14" s="16" t="e">
        <f>IF(AND('Mapa final'!#REF!="Muy Alta",'Mapa final'!#REF!="Leve"),CONCATENATE("R9C",'Mapa final'!#REF!),"")</f>
        <v>#REF!</v>
      </c>
      <c r="N14" s="16" t="e">
        <f>IF(AND('Mapa final'!#REF!="Muy Alta",'Mapa final'!#REF!="Leve"),CONCATENATE("R9C",'Mapa final'!#REF!),"")</f>
        <v>#REF!</v>
      </c>
      <c r="O14" s="17" t="e">
        <f>IF(AND('Mapa final'!#REF!="Muy Alta",'Mapa final'!#REF!="Leve"),CONCATENATE("R9C",'Mapa final'!#REF!),"")</f>
        <v>#REF!</v>
      </c>
      <c r="P14" s="15" t="e">
        <f>IF(AND('Mapa final'!#REF!="Muy Alta",'Mapa final'!#REF!="Menor"),CONCATENATE("R9C",'Mapa final'!#REF!),"")</f>
        <v>#REF!</v>
      </c>
      <c r="Q14" s="16" t="e">
        <f>IF(AND('Mapa final'!#REF!="Muy Alta",'Mapa final'!#REF!="Menor"),CONCATENATE("R9C",'Mapa final'!#REF!),"")</f>
        <v>#REF!</v>
      </c>
      <c r="R14" s="16" t="e">
        <f>IF(AND('Mapa final'!#REF!="Muy Alta",'Mapa final'!#REF!="Menor"),CONCATENATE("R9C",'Mapa final'!#REF!),"")</f>
        <v>#REF!</v>
      </c>
      <c r="S14" s="16" t="e">
        <f>IF(AND('Mapa final'!#REF!="Muy Alta",'Mapa final'!#REF!="Menor"),CONCATENATE("R9C",'Mapa final'!#REF!),"")</f>
        <v>#REF!</v>
      </c>
      <c r="T14" s="16" t="e">
        <f>IF(AND('Mapa final'!#REF!="Muy Alta",'Mapa final'!#REF!="Menor"),CONCATENATE("R9C",'Mapa final'!#REF!),"")</f>
        <v>#REF!</v>
      </c>
      <c r="U14" s="17" t="e">
        <f>IF(AND('Mapa final'!#REF!="Muy Alta",'Mapa final'!#REF!="Menor"),CONCATENATE("R9C",'Mapa final'!#REF!),"")</f>
        <v>#REF!</v>
      </c>
      <c r="V14" s="15" t="e">
        <f>IF(AND('Mapa final'!#REF!="Muy Alta",'Mapa final'!#REF!="Moderado"),CONCATENATE("R9C",'Mapa final'!#REF!),"")</f>
        <v>#REF!</v>
      </c>
      <c r="W14" s="16" t="e">
        <f>IF(AND('Mapa final'!#REF!="Muy Alta",'Mapa final'!#REF!="Moderado"),CONCATENATE("R9C",'Mapa final'!#REF!),"")</f>
        <v>#REF!</v>
      </c>
      <c r="X14" s="16" t="e">
        <f>IF(AND('Mapa final'!#REF!="Muy Alta",'Mapa final'!#REF!="Moderado"),CONCATENATE("R9C",'Mapa final'!#REF!),"")</f>
        <v>#REF!</v>
      </c>
      <c r="Y14" s="16" t="e">
        <f>IF(AND('Mapa final'!#REF!="Muy Alta",'Mapa final'!#REF!="Moderado"),CONCATENATE("R9C",'Mapa final'!#REF!),"")</f>
        <v>#REF!</v>
      </c>
      <c r="Z14" s="16" t="e">
        <f>IF(AND('Mapa final'!#REF!="Muy Alta",'Mapa final'!#REF!="Moderado"),CONCATENATE("R9C",'Mapa final'!#REF!),"")</f>
        <v>#REF!</v>
      </c>
      <c r="AA14" s="17" t="e">
        <f>IF(AND('Mapa final'!#REF!="Muy Alta",'Mapa final'!#REF!="Moderado"),CONCATENATE("R9C",'Mapa final'!#REF!),"")</f>
        <v>#REF!</v>
      </c>
      <c r="AB14" s="15" t="e">
        <f>IF(AND('Mapa final'!#REF!="Muy Alta",'Mapa final'!#REF!="Mayor"),CONCATENATE("R9C",'Mapa final'!#REF!),"")</f>
        <v>#REF!</v>
      </c>
      <c r="AC14" s="16" t="e">
        <f>IF(AND('Mapa final'!#REF!="Muy Alta",'Mapa final'!#REF!="Mayor"),CONCATENATE("R9C",'Mapa final'!#REF!),"")</f>
        <v>#REF!</v>
      </c>
      <c r="AD14" s="16" t="e">
        <f>IF(AND('Mapa final'!#REF!="Muy Alta",'Mapa final'!#REF!="Mayor"),CONCATENATE("R9C",'Mapa final'!#REF!),"")</f>
        <v>#REF!</v>
      </c>
      <c r="AE14" s="16" t="e">
        <f>IF(AND('Mapa final'!#REF!="Muy Alta",'Mapa final'!#REF!="Mayor"),CONCATENATE("R9C",'Mapa final'!#REF!),"")</f>
        <v>#REF!</v>
      </c>
      <c r="AF14" s="16" t="e">
        <f>IF(AND('Mapa final'!#REF!="Muy Alta",'Mapa final'!#REF!="Mayor"),CONCATENATE("R9C",'Mapa final'!#REF!),"")</f>
        <v>#REF!</v>
      </c>
      <c r="AG14" s="17" t="e">
        <f>IF(AND('Mapa final'!#REF!="Muy Alta",'Mapa final'!#REF!="Mayor"),CONCATENATE("R9C",'Mapa final'!#REF!),"")</f>
        <v>#REF!</v>
      </c>
      <c r="AH14" s="18" t="e">
        <f>IF(AND('Mapa final'!#REF!="Muy Alta",'Mapa final'!#REF!="Catastrófico"),CONCATENATE("R9C",'Mapa final'!#REF!),"")</f>
        <v>#REF!</v>
      </c>
      <c r="AI14" s="19" t="e">
        <f>IF(AND('Mapa final'!#REF!="Muy Alta",'Mapa final'!#REF!="Catastrófico"),CONCATENATE("R9C",'Mapa final'!#REF!),"")</f>
        <v>#REF!</v>
      </c>
      <c r="AJ14" s="19" t="e">
        <f>IF(AND('Mapa final'!#REF!="Muy Alta",'Mapa final'!#REF!="Catastrófico"),CONCATENATE("R9C",'Mapa final'!#REF!),"")</f>
        <v>#REF!</v>
      </c>
      <c r="AK14" s="19" t="e">
        <f>IF(AND('Mapa final'!#REF!="Muy Alta",'Mapa final'!#REF!="Catastrófico"),CONCATENATE("R9C",'Mapa final'!#REF!),"")</f>
        <v>#REF!</v>
      </c>
      <c r="AL14" s="19" t="e">
        <f>IF(AND('Mapa final'!#REF!="Muy Alta",'Mapa final'!#REF!="Catastrófico"),CONCATENATE("R9C",'Mapa final'!#REF!),"")</f>
        <v>#REF!</v>
      </c>
      <c r="AM14" s="20" t="e">
        <f>IF(AND('Mapa final'!#REF!="Muy Alta",'Mapa final'!#REF!="Catastrófico"),CONCATENATE("R9C",'Mapa final'!#REF!),"")</f>
        <v>#REF!</v>
      </c>
      <c r="AN14" s="1"/>
      <c r="AO14" s="247"/>
      <c r="AP14" s="226"/>
      <c r="AQ14" s="226"/>
      <c r="AR14" s="226"/>
      <c r="AS14" s="226"/>
      <c r="AT14" s="248"/>
      <c r="AU14" s="1"/>
      <c r="AV14" s="1"/>
      <c r="AW14" s="1"/>
      <c r="AX14" s="1"/>
      <c r="AY14" s="1"/>
      <c r="AZ14" s="1"/>
      <c r="BA14" s="1"/>
      <c r="BB14" s="1"/>
      <c r="BC14" s="1"/>
      <c r="BD14" s="1"/>
      <c r="BE14" s="1"/>
      <c r="BF14" s="1"/>
      <c r="BG14" s="1"/>
      <c r="BH14" s="1"/>
      <c r="BI14" s="1"/>
    </row>
    <row r="15" spans="1:61" ht="15.75" customHeight="1" x14ac:dyDescent="0.25">
      <c r="A15" s="1"/>
      <c r="B15" s="238"/>
      <c r="C15" s="226"/>
      <c r="D15" s="231"/>
      <c r="E15" s="227"/>
      <c r="F15" s="228"/>
      <c r="G15" s="228"/>
      <c r="H15" s="228"/>
      <c r="I15" s="232"/>
      <c r="J15" s="21" t="e">
        <f>IF(AND('Mapa final'!#REF!="Muy Alta",'Mapa final'!#REF!="Leve"),CONCATENATE("R10C",'Mapa final'!#REF!),"")</f>
        <v>#REF!</v>
      </c>
      <c r="K15" s="22" t="e">
        <f>IF(AND('Mapa final'!#REF!="Muy Alta",'Mapa final'!#REF!="Leve"),CONCATENATE("R10C",'Mapa final'!#REF!),"")</f>
        <v>#REF!</v>
      </c>
      <c r="L15" s="22" t="e">
        <f>IF(AND('Mapa final'!#REF!="Muy Alta",'Mapa final'!#REF!="Leve"),CONCATENATE("R10C",'Mapa final'!#REF!),"")</f>
        <v>#REF!</v>
      </c>
      <c r="M15" s="22" t="e">
        <f>IF(AND('Mapa final'!#REF!="Muy Alta",'Mapa final'!#REF!="Leve"),CONCATENATE("R10C",'Mapa final'!#REF!),"")</f>
        <v>#REF!</v>
      </c>
      <c r="N15" s="22" t="e">
        <f>IF(AND('Mapa final'!#REF!="Muy Alta",'Mapa final'!#REF!="Leve"),CONCATENATE("R10C",'Mapa final'!#REF!),"")</f>
        <v>#REF!</v>
      </c>
      <c r="O15" s="23" t="e">
        <f>IF(AND('Mapa final'!#REF!="Muy Alta",'Mapa final'!#REF!="Leve"),CONCATENATE("R10C",'Mapa final'!#REF!),"")</f>
        <v>#REF!</v>
      </c>
      <c r="P15" s="15" t="e">
        <f>IF(AND('Mapa final'!#REF!="Muy Alta",'Mapa final'!#REF!="Menor"),CONCATENATE("R10C",'Mapa final'!#REF!),"")</f>
        <v>#REF!</v>
      </c>
      <c r="Q15" s="16" t="e">
        <f>IF(AND('Mapa final'!#REF!="Muy Alta",'Mapa final'!#REF!="Menor"),CONCATENATE("R10C",'Mapa final'!#REF!),"")</f>
        <v>#REF!</v>
      </c>
      <c r="R15" s="16" t="e">
        <f>IF(AND('Mapa final'!#REF!="Muy Alta",'Mapa final'!#REF!="Menor"),CONCATENATE("R10C",'Mapa final'!#REF!),"")</f>
        <v>#REF!</v>
      </c>
      <c r="S15" s="16" t="e">
        <f>IF(AND('Mapa final'!#REF!="Muy Alta",'Mapa final'!#REF!="Menor"),CONCATENATE("R10C",'Mapa final'!#REF!),"")</f>
        <v>#REF!</v>
      </c>
      <c r="T15" s="16" t="e">
        <f>IF(AND('Mapa final'!#REF!="Muy Alta",'Mapa final'!#REF!="Menor"),CONCATENATE("R10C",'Mapa final'!#REF!),"")</f>
        <v>#REF!</v>
      </c>
      <c r="U15" s="17" t="e">
        <f>IF(AND('Mapa final'!#REF!="Muy Alta",'Mapa final'!#REF!="Menor"),CONCATENATE("R10C",'Mapa final'!#REF!),"")</f>
        <v>#REF!</v>
      </c>
      <c r="V15" s="21" t="e">
        <f>IF(AND('Mapa final'!#REF!="Muy Alta",'Mapa final'!#REF!="Moderado"),CONCATENATE("R10C",'Mapa final'!#REF!),"")</f>
        <v>#REF!</v>
      </c>
      <c r="W15" s="22" t="e">
        <f>IF(AND('Mapa final'!#REF!="Muy Alta",'Mapa final'!#REF!="Moderado"),CONCATENATE("R10C",'Mapa final'!#REF!),"")</f>
        <v>#REF!</v>
      </c>
      <c r="X15" s="22" t="e">
        <f>IF(AND('Mapa final'!#REF!="Muy Alta",'Mapa final'!#REF!="Moderado"),CONCATENATE("R10C",'Mapa final'!#REF!),"")</f>
        <v>#REF!</v>
      </c>
      <c r="Y15" s="22" t="e">
        <f>IF(AND('Mapa final'!#REF!="Muy Alta",'Mapa final'!#REF!="Moderado"),CONCATENATE("R10C",'Mapa final'!#REF!),"")</f>
        <v>#REF!</v>
      </c>
      <c r="Z15" s="22" t="e">
        <f>IF(AND('Mapa final'!#REF!="Muy Alta",'Mapa final'!#REF!="Moderado"),CONCATENATE("R10C",'Mapa final'!#REF!),"")</f>
        <v>#REF!</v>
      </c>
      <c r="AA15" s="23" t="e">
        <f>IF(AND('Mapa final'!#REF!="Muy Alta",'Mapa final'!#REF!="Moderado"),CONCATENATE("R10C",'Mapa final'!#REF!),"")</f>
        <v>#REF!</v>
      </c>
      <c r="AB15" s="15" t="e">
        <f>IF(AND('Mapa final'!#REF!="Muy Alta",'Mapa final'!#REF!="Mayor"),CONCATENATE("R10C",'Mapa final'!#REF!),"")</f>
        <v>#REF!</v>
      </c>
      <c r="AC15" s="16" t="e">
        <f>IF(AND('Mapa final'!#REF!="Muy Alta",'Mapa final'!#REF!="Mayor"),CONCATENATE("R10C",'Mapa final'!#REF!),"")</f>
        <v>#REF!</v>
      </c>
      <c r="AD15" s="16" t="e">
        <f>IF(AND('Mapa final'!#REF!="Muy Alta",'Mapa final'!#REF!="Mayor"),CONCATENATE("R10C",'Mapa final'!#REF!),"")</f>
        <v>#REF!</v>
      </c>
      <c r="AE15" s="16" t="e">
        <f>IF(AND('Mapa final'!#REF!="Muy Alta",'Mapa final'!#REF!="Mayor"),CONCATENATE("R10C",'Mapa final'!#REF!),"")</f>
        <v>#REF!</v>
      </c>
      <c r="AF15" s="16" t="e">
        <f>IF(AND('Mapa final'!#REF!="Muy Alta",'Mapa final'!#REF!="Mayor"),CONCATENATE("R10C",'Mapa final'!#REF!),"")</f>
        <v>#REF!</v>
      </c>
      <c r="AG15" s="17" t="e">
        <f>IF(AND('Mapa final'!#REF!="Muy Alta",'Mapa final'!#REF!="Mayor"),CONCATENATE("R10C",'Mapa final'!#REF!),"")</f>
        <v>#REF!</v>
      </c>
      <c r="AH15" s="24" t="e">
        <f>IF(AND('Mapa final'!#REF!="Muy Alta",'Mapa final'!#REF!="Catastrófico"),CONCATENATE("R10C",'Mapa final'!#REF!),"")</f>
        <v>#REF!</v>
      </c>
      <c r="AI15" s="25" t="e">
        <f>IF(AND('Mapa final'!#REF!="Muy Alta",'Mapa final'!#REF!="Catastrófico"),CONCATENATE("R10C",'Mapa final'!#REF!),"")</f>
        <v>#REF!</v>
      </c>
      <c r="AJ15" s="25" t="e">
        <f>IF(AND('Mapa final'!#REF!="Muy Alta",'Mapa final'!#REF!="Catastrófico"),CONCATENATE("R10C",'Mapa final'!#REF!),"")</f>
        <v>#REF!</v>
      </c>
      <c r="AK15" s="25" t="e">
        <f>IF(AND('Mapa final'!#REF!="Muy Alta",'Mapa final'!#REF!="Catastrófico"),CONCATENATE("R10C",'Mapa final'!#REF!),"")</f>
        <v>#REF!</v>
      </c>
      <c r="AL15" s="25" t="e">
        <f>IF(AND('Mapa final'!#REF!="Muy Alta",'Mapa final'!#REF!="Catastrófico"),CONCATENATE("R10C",'Mapa final'!#REF!),"")</f>
        <v>#REF!</v>
      </c>
      <c r="AM15" s="26" t="e">
        <f>IF(AND('Mapa final'!#REF!="Muy Alta",'Mapa final'!#REF!="Catastrófico"),CONCATENATE("R10C",'Mapa final'!#REF!),"")</f>
        <v>#REF!</v>
      </c>
      <c r="AN15" s="1"/>
      <c r="AO15" s="249"/>
      <c r="AP15" s="250"/>
      <c r="AQ15" s="250"/>
      <c r="AR15" s="250"/>
      <c r="AS15" s="250"/>
      <c r="AT15" s="251"/>
      <c r="AU15" s="1"/>
      <c r="AV15" s="1"/>
      <c r="AW15" s="1"/>
      <c r="AX15" s="1"/>
      <c r="AY15" s="1"/>
      <c r="AZ15" s="1"/>
      <c r="BA15" s="1"/>
      <c r="BB15" s="1"/>
      <c r="BC15" s="1"/>
      <c r="BD15" s="1"/>
      <c r="BE15" s="1"/>
      <c r="BF15" s="1"/>
      <c r="BG15" s="1"/>
      <c r="BH15" s="1"/>
      <c r="BI15" s="1"/>
    </row>
    <row r="16" spans="1:61" ht="15" customHeight="1" x14ac:dyDescent="0.25">
      <c r="A16" s="1"/>
      <c r="B16" s="238"/>
      <c r="C16" s="226"/>
      <c r="D16" s="231"/>
      <c r="E16" s="256" t="s">
        <v>38</v>
      </c>
      <c r="F16" s="224"/>
      <c r="G16" s="224"/>
      <c r="H16" s="224"/>
      <c r="I16" s="224"/>
      <c r="J16" s="27" t="e">
        <f>IF(AND('Mapa final'!#REF!="Alta",'Mapa final'!#REF!="Leve"),CONCATENATE("R1C",'Mapa final'!#REF!),"")</f>
        <v>#REF!</v>
      </c>
      <c r="K16" s="28" t="e">
        <f>IF(AND('Mapa final'!#REF!="Alta",'Mapa final'!#REF!="Leve"),CONCATENATE("R1C",'Mapa final'!#REF!),"")</f>
        <v>#REF!</v>
      </c>
      <c r="L16" s="28" t="e">
        <f>IF(AND('Mapa final'!#REF!="Alta",'Mapa final'!#REF!="Leve"),CONCATENATE("R1C",'Mapa final'!#REF!),"")</f>
        <v>#REF!</v>
      </c>
      <c r="M16" s="28" t="e">
        <f>IF(AND('Mapa final'!#REF!="Alta",'Mapa final'!#REF!="Leve"),CONCATENATE("R1C",'Mapa final'!#REF!),"")</f>
        <v>#REF!</v>
      </c>
      <c r="N16" s="28" t="e">
        <f>IF(AND('Mapa final'!#REF!="Alta",'Mapa final'!#REF!="Leve"),CONCATENATE("R1C",'Mapa final'!#REF!),"")</f>
        <v>#REF!</v>
      </c>
      <c r="O16" s="29" t="e">
        <f>IF(AND('Mapa final'!#REF!="Alta",'Mapa final'!#REF!="Leve"),CONCATENATE("R1C",'Mapa final'!#REF!),"")</f>
        <v>#REF!</v>
      </c>
      <c r="P16" s="27" t="e">
        <f>IF(AND('Mapa final'!#REF!="Alta",'Mapa final'!#REF!="Menor"),CONCATENATE("R1C",'Mapa final'!#REF!),"")</f>
        <v>#REF!</v>
      </c>
      <c r="Q16" s="28" t="e">
        <f>IF(AND('Mapa final'!#REF!="Alta",'Mapa final'!#REF!="Menor"),CONCATENATE("R1C",'Mapa final'!#REF!),"")</f>
        <v>#REF!</v>
      </c>
      <c r="R16" s="28" t="e">
        <f>IF(AND('Mapa final'!#REF!="Alta",'Mapa final'!#REF!="Menor"),CONCATENATE("R1C",'Mapa final'!#REF!),"")</f>
        <v>#REF!</v>
      </c>
      <c r="S16" s="28" t="e">
        <f>IF(AND('Mapa final'!#REF!="Alta",'Mapa final'!#REF!="Menor"),CONCATENATE("R1C",'Mapa final'!#REF!),"")</f>
        <v>#REF!</v>
      </c>
      <c r="T16" s="28" t="e">
        <f>IF(AND('Mapa final'!#REF!="Alta",'Mapa final'!#REF!="Menor"),CONCATENATE("R1C",'Mapa final'!#REF!),"")</f>
        <v>#REF!</v>
      </c>
      <c r="U16" s="29" t="e">
        <f>IF(AND('Mapa final'!#REF!="Alta",'Mapa final'!#REF!="Menor"),CONCATENATE("R1C",'Mapa final'!#REF!),"")</f>
        <v>#REF!</v>
      </c>
      <c r="V16" s="9" t="e">
        <f>IF(AND('Mapa final'!#REF!="Alta",'Mapa final'!#REF!="Moderado"),CONCATENATE("R1C",'Mapa final'!#REF!),"")</f>
        <v>#REF!</v>
      </c>
      <c r="W16" s="10" t="e">
        <f>IF(AND('Mapa final'!#REF!="Alta",'Mapa final'!#REF!="Moderado"),CONCATENATE("R1C",'Mapa final'!#REF!),"")</f>
        <v>#REF!</v>
      </c>
      <c r="X16" s="10" t="e">
        <f>IF(AND('Mapa final'!#REF!="Alta",'Mapa final'!#REF!="Moderado"),CONCATENATE("R1C",'Mapa final'!#REF!),"")</f>
        <v>#REF!</v>
      </c>
      <c r="Y16" s="10" t="e">
        <f>IF(AND('Mapa final'!#REF!="Alta",'Mapa final'!#REF!="Moderado"),CONCATENATE("R1C",'Mapa final'!#REF!),"")</f>
        <v>#REF!</v>
      </c>
      <c r="Z16" s="10" t="e">
        <f>IF(AND('Mapa final'!#REF!="Alta",'Mapa final'!#REF!="Moderado"),CONCATENATE("R1C",'Mapa final'!#REF!),"")</f>
        <v>#REF!</v>
      </c>
      <c r="AA16" s="11" t="e">
        <f>IF(AND('Mapa final'!#REF!="Alta",'Mapa final'!#REF!="Moderado"),CONCATENATE("R1C",'Mapa final'!#REF!),"")</f>
        <v>#REF!</v>
      </c>
      <c r="AB16" s="9" t="e">
        <f>IF(AND('Mapa final'!#REF!="Alta",'Mapa final'!#REF!="Mayor"),CONCATENATE("R1C",'Mapa final'!#REF!),"")</f>
        <v>#REF!</v>
      </c>
      <c r="AC16" s="10" t="e">
        <f>IF(AND('Mapa final'!#REF!="Alta",'Mapa final'!#REF!="Mayor"),CONCATENATE("R1C",'Mapa final'!#REF!),"")</f>
        <v>#REF!</v>
      </c>
      <c r="AD16" s="10" t="e">
        <f>IF(AND('Mapa final'!#REF!="Alta",'Mapa final'!#REF!="Mayor"),CONCATENATE("R1C",'Mapa final'!#REF!),"")</f>
        <v>#REF!</v>
      </c>
      <c r="AE16" s="10" t="e">
        <f>IF(AND('Mapa final'!#REF!="Alta",'Mapa final'!#REF!="Mayor"),CONCATENATE("R1C",'Mapa final'!#REF!),"")</f>
        <v>#REF!</v>
      </c>
      <c r="AF16" s="10" t="e">
        <f>IF(AND('Mapa final'!#REF!="Alta",'Mapa final'!#REF!="Mayor"),CONCATENATE("R1C",'Mapa final'!#REF!),"")</f>
        <v>#REF!</v>
      </c>
      <c r="AG16" s="11" t="e">
        <f>IF(AND('Mapa final'!#REF!="Alta",'Mapa final'!#REF!="Mayor"),CONCATENATE("R1C",'Mapa final'!#REF!),"")</f>
        <v>#REF!</v>
      </c>
      <c r="AH16" s="12" t="e">
        <f>IF(AND('Mapa final'!#REF!="Alta",'Mapa final'!#REF!="Catastrófico"),CONCATENATE("R1C",'Mapa final'!#REF!),"")</f>
        <v>#REF!</v>
      </c>
      <c r="AI16" s="13" t="e">
        <f>IF(AND('Mapa final'!#REF!="Alta",'Mapa final'!#REF!="Catastrófico"),CONCATENATE("R1C",'Mapa final'!#REF!),"")</f>
        <v>#REF!</v>
      </c>
      <c r="AJ16" s="13" t="e">
        <f>IF(AND('Mapa final'!#REF!="Alta",'Mapa final'!#REF!="Catastrófico"),CONCATENATE("R1C",'Mapa final'!#REF!),"")</f>
        <v>#REF!</v>
      </c>
      <c r="AK16" s="13" t="e">
        <f>IF(AND('Mapa final'!#REF!="Alta",'Mapa final'!#REF!="Catastrófico"),CONCATENATE("R1C",'Mapa final'!#REF!),"")</f>
        <v>#REF!</v>
      </c>
      <c r="AL16" s="13" t="e">
        <f>IF(AND('Mapa final'!#REF!="Alta",'Mapa final'!#REF!="Catastrófico"),CONCATENATE("R1C",'Mapa final'!#REF!),"")</f>
        <v>#REF!</v>
      </c>
      <c r="AM16" s="14" t="e">
        <f>IF(AND('Mapa final'!#REF!="Alta",'Mapa final'!#REF!="Catastrófico"),CONCATENATE("R1C",'Mapa final'!#REF!),"")</f>
        <v>#REF!</v>
      </c>
      <c r="AN16" s="1"/>
      <c r="AO16" s="257" t="s">
        <v>39</v>
      </c>
      <c r="AP16" s="245"/>
      <c r="AQ16" s="245"/>
      <c r="AR16" s="245"/>
      <c r="AS16" s="245"/>
      <c r="AT16" s="246"/>
      <c r="AU16" s="1"/>
      <c r="AV16" s="1"/>
      <c r="AW16" s="1"/>
      <c r="AX16" s="1"/>
      <c r="AY16" s="1"/>
      <c r="AZ16" s="1"/>
      <c r="BA16" s="1"/>
      <c r="BB16" s="1"/>
      <c r="BC16" s="1"/>
      <c r="BD16" s="1"/>
      <c r="BE16" s="1"/>
      <c r="BF16" s="1"/>
      <c r="BG16" s="1"/>
      <c r="BH16" s="1"/>
      <c r="BI16" s="1"/>
    </row>
    <row r="17" spans="1:61" ht="15" customHeight="1" x14ac:dyDescent="0.25">
      <c r="A17" s="1"/>
      <c r="B17" s="238"/>
      <c r="C17" s="226"/>
      <c r="D17" s="231"/>
      <c r="E17" s="225"/>
      <c r="F17" s="226"/>
      <c r="G17" s="226"/>
      <c r="H17" s="226"/>
      <c r="I17" s="226"/>
      <c r="J17" s="30" t="e">
        <f>IF(AND('Mapa final'!#REF!="Alta",'Mapa final'!#REF!="Leve"),CONCATENATE("R2C",'Mapa final'!#REF!),"")</f>
        <v>#REF!</v>
      </c>
      <c r="K17" s="31" t="e">
        <f>IF(AND('Mapa final'!#REF!="Alta",'Mapa final'!#REF!="Leve"),CONCATENATE("R2C",'Mapa final'!#REF!),"")</f>
        <v>#REF!</v>
      </c>
      <c r="L17" s="31" t="e">
        <f>IF(AND('Mapa final'!#REF!="Alta",'Mapa final'!#REF!="Leve"),CONCATENATE("R2C",'Mapa final'!#REF!),"")</f>
        <v>#REF!</v>
      </c>
      <c r="M17" s="31" t="e">
        <f>IF(AND('Mapa final'!#REF!="Alta",'Mapa final'!#REF!="Leve"),CONCATENATE("R2C",'Mapa final'!#REF!),"")</f>
        <v>#REF!</v>
      </c>
      <c r="N17" s="31" t="e">
        <f>IF(AND('Mapa final'!#REF!="Alta",'Mapa final'!#REF!="Leve"),CONCATENATE("R2C",'Mapa final'!#REF!),"")</f>
        <v>#REF!</v>
      </c>
      <c r="O17" s="32" t="e">
        <f>IF(AND('Mapa final'!#REF!="Alta",'Mapa final'!#REF!="Leve"),CONCATENATE("R2C",'Mapa final'!#REF!),"")</f>
        <v>#REF!</v>
      </c>
      <c r="P17" s="30" t="e">
        <f>IF(AND('Mapa final'!#REF!="Alta",'Mapa final'!#REF!="Menor"),CONCATENATE("R2C",'Mapa final'!#REF!),"")</f>
        <v>#REF!</v>
      </c>
      <c r="Q17" s="31" t="e">
        <f>IF(AND('Mapa final'!#REF!="Alta",'Mapa final'!#REF!="Menor"),CONCATENATE("R2C",'Mapa final'!#REF!),"")</f>
        <v>#REF!</v>
      </c>
      <c r="R17" s="31" t="e">
        <f>IF(AND('Mapa final'!#REF!="Alta",'Mapa final'!#REF!="Menor"),CONCATENATE("R2C",'Mapa final'!#REF!),"")</f>
        <v>#REF!</v>
      </c>
      <c r="S17" s="31" t="e">
        <f>IF(AND('Mapa final'!#REF!="Alta",'Mapa final'!#REF!="Menor"),CONCATENATE("R2C",'Mapa final'!#REF!),"")</f>
        <v>#REF!</v>
      </c>
      <c r="T17" s="31" t="e">
        <f>IF(AND('Mapa final'!#REF!="Alta",'Mapa final'!#REF!="Menor"),CONCATENATE("R2C",'Mapa final'!#REF!),"")</f>
        <v>#REF!</v>
      </c>
      <c r="U17" s="32" t="e">
        <f>IF(AND('Mapa final'!#REF!="Alta",'Mapa final'!#REF!="Menor"),CONCATENATE("R2C",'Mapa final'!#REF!),"")</f>
        <v>#REF!</v>
      </c>
      <c r="V17" s="15" t="e">
        <f>IF(AND('Mapa final'!#REF!="Alta",'Mapa final'!#REF!="Moderado"),CONCATENATE("R2C",'Mapa final'!#REF!),"")</f>
        <v>#REF!</v>
      </c>
      <c r="W17" s="16" t="e">
        <f>IF(AND('Mapa final'!#REF!="Alta",'Mapa final'!#REF!="Moderado"),CONCATENATE("R2C",'Mapa final'!#REF!),"")</f>
        <v>#REF!</v>
      </c>
      <c r="X17" s="16" t="e">
        <f>IF(AND('Mapa final'!#REF!="Alta",'Mapa final'!#REF!="Moderado"),CONCATENATE("R2C",'Mapa final'!#REF!),"")</f>
        <v>#REF!</v>
      </c>
      <c r="Y17" s="16" t="e">
        <f>IF(AND('Mapa final'!#REF!="Alta",'Mapa final'!#REF!="Moderado"),CONCATENATE("R2C",'Mapa final'!#REF!),"")</f>
        <v>#REF!</v>
      </c>
      <c r="Z17" s="16" t="e">
        <f>IF(AND('Mapa final'!#REF!="Alta",'Mapa final'!#REF!="Moderado"),CONCATENATE("R2C",'Mapa final'!#REF!),"")</f>
        <v>#REF!</v>
      </c>
      <c r="AA17" s="17" t="e">
        <f>IF(AND('Mapa final'!#REF!="Alta",'Mapa final'!#REF!="Moderado"),CONCATENATE("R2C",'Mapa final'!#REF!),"")</f>
        <v>#REF!</v>
      </c>
      <c r="AB17" s="15" t="e">
        <f>IF(AND('Mapa final'!#REF!="Alta",'Mapa final'!#REF!="Mayor"),CONCATENATE("R2C",'Mapa final'!#REF!),"")</f>
        <v>#REF!</v>
      </c>
      <c r="AC17" s="16" t="e">
        <f>IF(AND('Mapa final'!#REF!="Alta",'Mapa final'!#REF!="Mayor"),CONCATENATE("R2C",'Mapa final'!#REF!),"")</f>
        <v>#REF!</v>
      </c>
      <c r="AD17" s="16" t="e">
        <f>IF(AND('Mapa final'!#REF!="Alta",'Mapa final'!#REF!="Mayor"),CONCATENATE("R2C",'Mapa final'!#REF!),"")</f>
        <v>#REF!</v>
      </c>
      <c r="AE17" s="16" t="e">
        <f>IF(AND('Mapa final'!#REF!="Alta",'Mapa final'!#REF!="Mayor"),CONCATENATE("R2C",'Mapa final'!#REF!),"")</f>
        <v>#REF!</v>
      </c>
      <c r="AF17" s="16" t="e">
        <f>IF(AND('Mapa final'!#REF!="Alta",'Mapa final'!#REF!="Mayor"),CONCATENATE("R2C",'Mapa final'!#REF!),"")</f>
        <v>#REF!</v>
      </c>
      <c r="AG17" s="17" t="e">
        <f>IF(AND('Mapa final'!#REF!="Alta",'Mapa final'!#REF!="Mayor"),CONCATENATE("R2C",'Mapa final'!#REF!),"")</f>
        <v>#REF!</v>
      </c>
      <c r="AH17" s="18" t="e">
        <f>IF(AND('Mapa final'!#REF!="Alta",'Mapa final'!#REF!="Catastrófico"),CONCATENATE("R2C",'Mapa final'!#REF!),"")</f>
        <v>#REF!</v>
      </c>
      <c r="AI17" s="19" t="e">
        <f>IF(AND('Mapa final'!#REF!="Alta",'Mapa final'!#REF!="Catastrófico"),CONCATENATE("R2C",'Mapa final'!#REF!),"")</f>
        <v>#REF!</v>
      </c>
      <c r="AJ17" s="19" t="e">
        <f>IF(AND('Mapa final'!#REF!="Alta",'Mapa final'!#REF!="Catastrófico"),CONCATENATE("R2C",'Mapa final'!#REF!),"")</f>
        <v>#REF!</v>
      </c>
      <c r="AK17" s="19" t="e">
        <f>IF(AND('Mapa final'!#REF!="Alta",'Mapa final'!#REF!="Catastrófico"),CONCATENATE("R2C",'Mapa final'!#REF!),"")</f>
        <v>#REF!</v>
      </c>
      <c r="AL17" s="19" t="e">
        <f>IF(AND('Mapa final'!#REF!="Alta",'Mapa final'!#REF!="Catastrófico"),CONCATENATE("R2C",'Mapa final'!#REF!),"")</f>
        <v>#REF!</v>
      </c>
      <c r="AM17" s="20" t="e">
        <f>IF(AND('Mapa final'!#REF!="Alta",'Mapa final'!#REF!="Catastrófico"),CONCATENATE("R2C",'Mapa final'!#REF!),"")</f>
        <v>#REF!</v>
      </c>
      <c r="AN17" s="1"/>
      <c r="AO17" s="247"/>
      <c r="AP17" s="226"/>
      <c r="AQ17" s="226"/>
      <c r="AR17" s="226"/>
      <c r="AS17" s="226"/>
      <c r="AT17" s="248"/>
      <c r="AU17" s="1"/>
      <c r="AV17" s="1"/>
      <c r="AW17" s="1"/>
      <c r="AX17" s="1"/>
      <c r="AY17" s="1"/>
      <c r="AZ17" s="1"/>
      <c r="BA17" s="1"/>
      <c r="BB17" s="1"/>
      <c r="BC17" s="1"/>
      <c r="BD17" s="1"/>
      <c r="BE17" s="1"/>
      <c r="BF17" s="1"/>
      <c r="BG17" s="1"/>
      <c r="BH17" s="1"/>
      <c r="BI17" s="1"/>
    </row>
    <row r="18" spans="1:61" ht="15" customHeight="1" x14ac:dyDescent="0.25">
      <c r="A18" s="1"/>
      <c r="B18" s="238"/>
      <c r="C18" s="226"/>
      <c r="D18" s="231"/>
      <c r="E18" s="225"/>
      <c r="F18" s="226"/>
      <c r="G18" s="226"/>
      <c r="H18" s="226"/>
      <c r="I18" s="226"/>
      <c r="J18" s="30" t="e">
        <f>IF(AND('Mapa final'!#REF!="Alta",'Mapa final'!#REF!="Leve"),CONCATENATE("R3C",'Mapa final'!#REF!),"")</f>
        <v>#REF!</v>
      </c>
      <c r="K18" s="31" t="e">
        <f>IF(AND('Mapa final'!#REF!="Alta",'Mapa final'!#REF!="Leve"),CONCATENATE("R3C",'Mapa final'!#REF!),"")</f>
        <v>#REF!</v>
      </c>
      <c r="L18" s="31" t="e">
        <f>IF(AND('Mapa final'!#REF!="Alta",'Mapa final'!#REF!="Leve"),CONCATENATE("R3C",'Mapa final'!#REF!),"")</f>
        <v>#REF!</v>
      </c>
      <c r="M18" s="31" t="e">
        <f>IF(AND('Mapa final'!#REF!="Alta",'Mapa final'!#REF!="Leve"),CONCATENATE("R3C",'Mapa final'!#REF!),"")</f>
        <v>#REF!</v>
      </c>
      <c r="N18" s="31" t="e">
        <f>IF(AND('Mapa final'!#REF!="Alta",'Mapa final'!#REF!="Leve"),CONCATENATE("R3C",'Mapa final'!#REF!),"")</f>
        <v>#REF!</v>
      </c>
      <c r="O18" s="32" t="e">
        <f>IF(AND('Mapa final'!#REF!="Alta",'Mapa final'!#REF!="Leve"),CONCATENATE("R3C",'Mapa final'!#REF!),"")</f>
        <v>#REF!</v>
      </c>
      <c r="P18" s="30" t="e">
        <f>IF(AND('Mapa final'!#REF!="Alta",'Mapa final'!#REF!="Menor"),CONCATENATE("R3C",'Mapa final'!#REF!),"")</f>
        <v>#REF!</v>
      </c>
      <c r="Q18" s="31" t="e">
        <f>IF(AND('Mapa final'!#REF!="Alta",'Mapa final'!#REF!="Menor"),CONCATENATE("R3C",'Mapa final'!#REF!),"")</f>
        <v>#REF!</v>
      </c>
      <c r="R18" s="31" t="e">
        <f>IF(AND('Mapa final'!#REF!="Alta",'Mapa final'!#REF!="Menor"),CONCATENATE("R3C",'Mapa final'!#REF!),"")</f>
        <v>#REF!</v>
      </c>
      <c r="S18" s="31" t="e">
        <f>IF(AND('Mapa final'!#REF!="Alta",'Mapa final'!#REF!="Menor"),CONCATENATE("R3C",'Mapa final'!#REF!),"")</f>
        <v>#REF!</v>
      </c>
      <c r="T18" s="31" t="e">
        <f>IF(AND('Mapa final'!#REF!="Alta",'Mapa final'!#REF!="Menor"),CONCATENATE("R3C",'Mapa final'!#REF!),"")</f>
        <v>#REF!</v>
      </c>
      <c r="U18" s="32" t="e">
        <f>IF(AND('Mapa final'!#REF!="Alta",'Mapa final'!#REF!="Menor"),CONCATENATE("R3C",'Mapa final'!#REF!),"")</f>
        <v>#REF!</v>
      </c>
      <c r="V18" s="15" t="e">
        <f>IF(AND('Mapa final'!#REF!="Alta",'Mapa final'!#REF!="Moderado"),CONCATENATE("R3C",'Mapa final'!#REF!),"")</f>
        <v>#REF!</v>
      </c>
      <c r="W18" s="16" t="e">
        <f>IF(AND('Mapa final'!#REF!="Alta",'Mapa final'!#REF!="Moderado"),CONCATENATE("R3C",'Mapa final'!#REF!),"")</f>
        <v>#REF!</v>
      </c>
      <c r="X18" s="16" t="e">
        <f>IF(AND('Mapa final'!#REF!="Alta",'Mapa final'!#REF!="Moderado"),CONCATENATE("R3C",'Mapa final'!#REF!),"")</f>
        <v>#REF!</v>
      </c>
      <c r="Y18" s="16" t="e">
        <f>IF(AND('Mapa final'!#REF!="Alta",'Mapa final'!#REF!="Moderado"),CONCATENATE("R3C",'Mapa final'!#REF!),"")</f>
        <v>#REF!</v>
      </c>
      <c r="Z18" s="16" t="e">
        <f>IF(AND('Mapa final'!#REF!="Alta",'Mapa final'!#REF!="Moderado"),CONCATENATE("R3C",'Mapa final'!#REF!),"")</f>
        <v>#REF!</v>
      </c>
      <c r="AA18" s="17" t="e">
        <f>IF(AND('Mapa final'!#REF!="Alta",'Mapa final'!#REF!="Moderado"),CONCATENATE("R3C",'Mapa final'!#REF!),"")</f>
        <v>#REF!</v>
      </c>
      <c r="AB18" s="15" t="e">
        <f>IF(AND('Mapa final'!#REF!="Alta",'Mapa final'!#REF!="Mayor"),CONCATENATE("R3C",'Mapa final'!#REF!),"")</f>
        <v>#REF!</v>
      </c>
      <c r="AC18" s="16" t="e">
        <f>IF(AND('Mapa final'!#REF!="Alta",'Mapa final'!#REF!="Mayor"),CONCATENATE("R3C",'Mapa final'!#REF!),"")</f>
        <v>#REF!</v>
      </c>
      <c r="AD18" s="16" t="e">
        <f>IF(AND('Mapa final'!#REF!="Alta",'Mapa final'!#REF!="Mayor"),CONCATENATE("R3C",'Mapa final'!#REF!),"")</f>
        <v>#REF!</v>
      </c>
      <c r="AE18" s="16" t="e">
        <f>IF(AND('Mapa final'!#REF!="Alta",'Mapa final'!#REF!="Mayor"),CONCATENATE("R3C",'Mapa final'!#REF!),"")</f>
        <v>#REF!</v>
      </c>
      <c r="AF18" s="16" t="e">
        <f>IF(AND('Mapa final'!#REF!="Alta",'Mapa final'!#REF!="Mayor"),CONCATENATE("R3C",'Mapa final'!#REF!),"")</f>
        <v>#REF!</v>
      </c>
      <c r="AG18" s="17" t="e">
        <f>IF(AND('Mapa final'!#REF!="Alta",'Mapa final'!#REF!="Mayor"),CONCATENATE("R3C",'Mapa final'!#REF!),"")</f>
        <v>#REF!</v>
      </c>
      <c r="AH18" s="18" t="e">
        <f>IF(AND('Mapa final'!#REF!="Alta",'Mapa final'!#REF!="Catastrófico"),CONCATENATE("R3C",'Mapa final'!#REF!),"")</f>
        <v>#REF!</v>
      </c>
      <c r="AI18" s="19" t="e">
        <f>IF(AND('Mapa final'!#REF!="Alta",'Mapa final'!#REF!="Catastrófico"),CONCATENATE("R3C",'Mapa final'!#REF!),"")</f>
        <v>#REF!</v>
      </c>
      <c r="AJ18" s="19" t="e">
        <f>IF(AND('Mapa final'!#REF!="Alta",'Mapa final'!#REF!="Catastrófico"),CONCATENATE("R3C",'Mapa final'!#REF!),"")</f>
        <v>#REF!</v>
      </c>
      <c r="AK18" s="19" t="e">
        <f>IF(AND('Mapa final'!#REF!="Alta",'Mapa final'!#REF!="Catastrófico"),CONCATENATE("R3C",'Mapa final'!#REF!),"")</f>
        <v>#REF!</v>
      </c>
      <c r="AL18" s="19" t="e">
        <f>IF(AND('Mapa final'!#REF!="Alta",'Mapa final'!#REF!="Catastrófico"),CONCATENATE("R3C",'Mapa final'!#REF!),"")</f>
        <v>#REF!</v>
      </c>
      <c r="AM18" s="20" t="e">
        <f>IF(AND('Mapa final'!#REF!="Alta",'Mapa final'!#REF!="Catastrófico"),CONCATENATE("R3C",'Mapa final'!#REF!),"")</f>
        <v>#REF!</v>
      </c>
      <c r="AN18" s="1"/>
      <c r="AO18" s="247"/>
      <c r="AP18" s="226"/>
      <c r="AQ18" s="226"/>
      <c r="AR18" s="226"/>
      <c r="AS18" s="226"/>
      <c r="AT18" s="248"/>
      <c r="AU18" s="1"/>
      <c r="AV18" s="1"/>
      <c r="AW18" s="1"/>
      <c r="AX18" s="1"/>
      <c r="AY18" s="1"/>
      <c r="AZ18" s="1"/>
      <c r="BA18" s="1"/>
      <c r="BB18" s="1"/>
      <c r="BC18" s="1"/>
      <c r="BD18" s="1"/>
      <c r="BE18" s="1"/>
      <c r="BF18" s="1"/>
      <c r="BG18" s="1"/>
      <c r="BH18" s="1"/>
      <c r="BI18" s="1"/>
    </row>
    <row r="19" spans="1:61" ht="15" customHeight="1" x14ac:dyDescent="0.25">
      <c r="A19" s="1"/>
      <c r="B19" s="238"/>
      <c r="C19" s="226"/>
      <c r="D19" s="231"/>
      <c r="E19" s="225"/>
      <c r="F19" s="226"/>
      <c r="G19" s="226"/>
      <c r="H19" s="226"/>
      <c r="I19" s="226"/>
      <c r="J19" s="30" t="e">
        <f>IF(AND('Mapa final'!#REF!="Alta",'Mapa final'!#REF!="Leve"),CONCATENATE("R4C",'Mapa final'!#REF!),"")</f>
        <v>#REF!</v>
      </c>
      <c r="K19" s="31" t="e">
        <f>IF(AND('Mapa final'!#REF!="Alta",'Mapa final'!#REF!="Leve"),CONCATENATE("R4C",'Mapa final'!#REF!),"")</f>
        <v>#REF!</v>
      </c>
      <c r="L19" s="31" t="e">
        <f>IF(AND('Mapa final'!#REF!="Alta",'Mapa final'!#REF!="Leve"),CONCATENATE("R4C",'Mapa final'!#REF!),"")</f>
        <v>#REF!</v>
      </c>
      <c r="M19" s="31" t="e">
        <f>IF(AND('Mapa final'!#REF!="Alta",'Mapa final'!#REF!="Leve"),CONCATENATE("R4C",'Mapa final'!#REF!),"")</f>
        <v>#REF!</v>
      </c>
      <c r="N19" s="31" t="e">
        <f>IF(AND('Mapa final'!#REF!="Alta",'Mapa final'!#REF!="Leve"),CONCATENATE("R4C",'Mapa final'!#REF!),"")</f>
        <v>#REF!</v>
      </c>
      <c r="O19" s="32" t="e">
        <f>IF(AND('Mapa final'!#REF!="Alta",'Mapa final'!#REF!="Leve"),CONCATENATE("R4C",'Mapa final'!#REF!),"")</f>
        <v>#REF!</v>
      </c>
      <c r="P19" s="30" t="e">
        <f>IF(AND('Mapa final'!#REF!="Alta",'Mapa final'!#REF!="Menor"),CONCATENATE("R4C",'Mapa final'!#REF!),"")</f>
        <v>#REF!</v>
      </c>
      <c r="Q19" s="31" t="e">
        <f>IF(AND('Mapa final'!#REF!="Alta",'Mapa final'!#REF!="Menor"),CONCATENATE("R4C",'Mapa final'!#REF!),"")</f>
        <v>#REF!</v>
      </c>
      <c r="R19" s="31" t="e">
        <f>IF(AND('Mapa final'!#REF!="Alta",'Mapa final'!#REF!="Menor"),CONCATENATE("R4C",'Mapa final'!#REF!),"")</f>
        <v>#REF!</v>
      </c>
      <c r="S19" s="31" t="e">
        <f>IF(AND('Mapa final'!#REF!="Alta",'Mapa final'!#REF!="Menor"),CONCATENATE("R4C",'Mapa final'!#REF!),"")</f>
        <v>#REF!</v>
      </c>
      <c r="T19" s="31" t="e">
        <f>IF(AND('Mapa final'!#REF!="Alta",'Mapa final'!#REF!="Menor"),CONCATENATE("R4C",'Mapa final'!#REF!),"")</f>
        <v>#REF!</v>
      </c>
      <c r="U19" s="32" t="e">
        <f>IF(AND('Mapa final'!#REF!="Alta",'Mapa final'!#REF!="Menor"),CONCATENATE("R4C",'Mapa final'!#REF!),"")</f>
        <v>#REF!</v>
      </c>
      <c r="V19" s="15" t="e">
        <f>IF(AND('Mapa final'!#REF!="Alta",'Mapa final'!#REF!="Moderado"),CONCATENATE("R4C",'Mapa final'!#REF!),"")</f>
        <v>#REF!</v>
      </c>
      <c r="W19" s="16" t="e">
        <f>IF(AND('Mapa final'!#REF!="Alta",'Mapa final'!#REF!="Moderado"),CONCATENATE("R4C",'Mapa final'!#REF!),"")</f>
        <v>#REF!</v>
      </c>
      <c r="X19" s="16" t="e">
        <f>IF(AND('Mapa final'!#REF!="Alta",'Mapa final'!#REF!="Moderado"),CONCATENATE("R4C",'Mapa final'!#REF!),"")</f>
        <v>#REF!</v>
      </c>
      <c r="Y19" s="16" t="e">
        <f>IF(AND('Mapa final'!#REF!="Alta",'Mapa final'!#REF!="Moderado"),CONCATENATE("R4C",'Mapa final'!#REF!),"")</f>
        <v>#REF!</v>
      </c>
      <c r="Z19" s="16" t="e">
        <f>IF(AND('Mapa final'!#REF!="Alta",'Mapa final'!#REF!="Moderado"),CONCATENATE("R4C",'Mapa final'!#REF!),"")</f>
        <v>#REF!</v>
      </c>
      <c r="AA19" s="17" t="e">
        <f>IF(AND('Mapa final'!#REF!="Alta",'Mapa final'!#REF!="Moderado"),CONCATENATE("R4C",'Mapa final'!#REF!),"")</f>
        <v>#REF!</v>
      </c>
      <c r="AB19" s="15" t="e">
        <f>IF(AND('Mapa final'!#REF!="Alta",'Mapa final'!#REF!="Mayor"),CONCATENATE("R4C",'Mapa final'!#REF!),"")</f>
        <v>#REF!</v>
      </c>
      <c r="AC19" s="16" t="e">
        <f>IF(AND('Mapa final'!#REF!="Alta",'Mapa final'!#REF!="Mayor"),CONCATENATE("R4C",'Mapa final'!#REF!),"")</f>
        <v>#REF!</v>
      </c>
      <c r="AD19" s="16" t="e">
        <f>IF(AND('Mapa final'!#REF!="Alta",'Mapa final'!#REF!="Mayor"),CONCATENATE("R4C",'Mapa final'!#REF!),"")</f>
        <v>#REF!</v>
      </c>
      <c r="AE19" s="16" t="e">
        <f>IF(AND('Mapa final'!#REF!="Alta",'Mapa final'!#REF!="Mayor"),CONCATENATE("R4C",'Mapa final'!#REF!),"")</f>
        <v>#REF!</v>
      </c>
      <c r="AF19" s="16" t="e">
        <f>IF(AND('Mapa final'!#REF!="Alta",'Mapa final'!#REF!="Mayor"),CONCATENATE("R4C",'Mapa final'!#REF!),"")</f>
        <v>#REF!</v>
      </c>
      <c r="AG19" s="17" t="e">
        <f>IF(AND('Mapa final'!#REF!="Alta",'Mapa final'!#REF!="Mayor"),CONCATENATE("R4C",'Mapa final'!#REF!),"")</f>
        <v>#REF!</v>
      </c>
      <c r="AH19" s="18" t="e">
        <f>IF(AND('Mapa final'!#REF!="Alta",'Mapa final'!#REF!="Catastrófico"),CONCATENATE("R4C",'Mapa final'!#REF!),"")</f>
        <v>#REF!</v>
      </c>
      <c r="AI19" s="19" t="e">
        <f>IF(AND('Mapa final'!#REF!="Alta",'Mapa final'!#REF!="Catastrófico"),CONCATENATE("R4C",'Mapa final'!#REF!),"")</f>
        <v>#REF!</v>
      </c>
      <c r="AJ19" s="19" t="e">
        <f>IF(AND('Mapa final'!#REF!="Alta",'Mapa final'!#REF!="Catastrófico"),CONCATENATE("R4C",'Mapa final'!#REF!),"")</f>
        <v>#REF!</v>
      </c>
      <c r="AK19" s="19" t="e">
        <f>IF(AND('Mapa final'!#REF!="Alta",'Mapa final'!#REF!="Catastrófico"),CONCATENATE("R4C",'Mapa final'!#REF!),"")</f>
        <v>#REF!</v>
      </c>
      <c r="AL19" s="19" t="e">
        <f>IF(AND('Mapa final'!#REF!="Alta",'Mapa final'!#REF!="Catastrófico"),CONCATENATE("R4C",'Mapa final'!#REF!),"")</f>
        <v>#REF!</v>
      </c>
      <c r="AM19" s="20" t="e">
        <f>IF(AND('Mapa final'!#REF!="Alta",'Mapa final'!#REF!="Catastrófico"),CONCATENATE("R4C",'Mapa final'!#REF!),"")</f>
        <v>#REF!</v>
      </c>
      <c r="AN19" s="1"/>
      <c r="AO19" s="247"/>
      <c r="AP19" s="226"/>
      <c r="AQ19" s="226"/>
      <c r="AR19" s="226"/>
      <c r="AS19" s="226"/>
      <c r="AT19" s="248"/>
      <c r="AU19" s="1"/>
      <c r="AV19" s="1"/>
      <c r="AW19" s="1"/>
      <c r="AX19" s="1"/>
      <c r="AY19" s="1"/>
      <c r="AZ19" s="1"/>
      <c r="BA19" s="1"/>
      <c r="BB19" s="1"/>
      <c r="BC19" s="1"/>
      <c r="BD19" s="1"/>
      <c r="BE19" s="1"/>
      <c r="BF19" s="1"/>
      <c r="BG19" s="1"/>
      <c r="BH19" s="1"/>
      <c r="BI19" s="1"/>
    </row>
    <row r="20" spans="1:61" ht="15" customHeight="1" x14ac:dyDescent="0.25">
      <c r="A20" s="1"/>
      <c r="B20" s="238"/>
      <c r="C20" s="226"/>
      <c r="D20" s="231"/>
      <c r="E20" s="225"/>
      <c r="F20" s="226"/>
      <c r="G20" s="226"/>
      <c r="H20" s="226"/>
      <c r="I20" s="226"/>
      <c r="J20" s="30" t="e">
        <f>IF(AND('Mapa final'!#REF!="Alta",'Mapa final'!#REF!="Leve"),CONCATENATE("R5C",'Mapa final'!#REF!),"")</f>
        <v>#REF!</v>
      </c>
      <c r="K20" s="31" t="e">
        <f>IF(AND('Mapa final'!#REF!="Alta",'Mapa final'!#REF!="Leve"),CONCATENATE("R5C",'Mapa final'!#REF!),"")</f>
        <v>#REF!</v>
      </c>
      <c r="L20" s="31" t="e">
        <f>IF(AND('Mapa final'!#REF!="Alta",'Mapa final'!#REF!="Leve"),CONCATENATE("R5C",'Mapa final'!#REF!),"")</f>
        <v>#REF!</v>
      </c>
      <c r="M20" s="31" t="e">
        <f>IF(AND('Mapa final'!#REF!="Alta",'Mapa final'!#REF!="Leve"),CONCATENATE("R5C",'Mapa final'!#REF!),"")</f>
        <v>#REF!</v>
      </c>
      <c r="N20" s="31" t="e">
        <f>IF(AND('Mapa final'!#REF!="Alta",'Mapa final'!#REF!="Leve"),CONCATENATE("R5C",'Mapa final'!#REF!),"")</f>
        <v>#REF!</v>
      </c>
      <c r="O20" s="32" t="e">
        <f>IF(AND('Mapa final'!#REF!="Alta",'Mapa final'!#REF!="Leve"),CONCATENATE("R5C",'Mapa final'!#REF!),"")</f>
        <v>#REF!</v>
      </c>
      <c r="P20" s="30" t="e">
        <f>IF(AND('Mapa final'!#REF!="Alta",'Mapa final'!#REF!="Menor"),CONCATENATE("R5C",'Mapa final'!#REF!),"")</f>
        <v>#REF!</v>
      </c>
      <c r="Q20" s="31" t="e">
        <f>IF(AND('Mapa final'!#REF!="Alta",'Mapa final'!#REF!="Menor"),CONCATENATE("R5C",'Mapa final'!#REF!),"")</f>
        <v>#REF!</v>
      </c>
      <c r="R20" s="31" t="e">
        <f>IF(AND('Mapa final'!#REF!="Alta",'Mapa final'!#REF!="Menor"),CONCATENATE("R5C",'Mapa final'!#REF!),"")</f>
        <v>#REF!</v>
      </c>
      <c r="S20" s="31" t="e">
        <f>IF(AND('Mapa final'!#REF!="Alta",'Mapa final'!#REF!="Menor"),CONCATENATE("R5C",'Mapa final'!#REF!),"")</f>
        <v>#REF!</v>
      </c>
      <c r="T20" s="31" t="e">
        <f>IF(AND('Mapa final'!#REF!="Alta",'Mapa final'!#REF!="Menor"),CONCATENATE("R5C",'Mapa final'!#REF!),"")</f>
        <v>#REF!</v>
      </c>
      <c r="U20" s="32" t="e">
        <f>IF(AND('Mapa final'!#REF!="Alta",'Mapa final'!#REF!="Menor"),CONCATENATE("R5C",'Mapa final'!#REF!),"")</f>
        <v>#REF!</v>
      </c>
      <c r="V20" s="15" t="e">
        <f>IF(AND('Mapa final'!#REF!="Alta",'Mapa final'!#REF!="Moderado"),CONCATENATE("R5C",'Mapa final'!#REF!),"")</f>
        <v>#REF!</v>
      </c>
      <c r="W20" s="16" t="e">
        <f>IF(AND('Mapa final'!#REF!="Alta",'Mapa final'!#REF!="Moderado"),CONCATENATE("R5C",'Mapa final'!#REF!),"")</f>
        <v>#REF!</v>
      </c>
      <c r="X20" s="16" t="e">
        <f>IF(AND('Mapa final'!#REF!="Alta",'Mapa final'!#REF!="Moderado"),CONCATENATE("R5C",'Mapa final'!#REF!),"")</f>
        <v>#REF!</v>
      </c>
      <c r="Y20" s="16" t="e">
        <f>IF(AND('Mapa final'!#REF!="Alta",'Mapa final'!#REF!="Moderado"),CONCATENATE("R5C",'Mapa final'!#REF!),"")</f>
        <v>#REF!</v>
      </c>
      <c r="Z20" s="16" t="e">
        <f>IF(AND('Mapa final'!#REF!="Alta",'Mapa final'!#REF!="Moderado"),CONCATENATE("R5C",'Mapa final'!#REF!),"")</f>
        <v>#REF!</v>
      </c>
      <c r="AA20" s="17" t="e">
        <f>IF(AND('Mapa final'!#REF!="Alta",'Mapa final'!#REF!="Moderado"),CONCATENATE("R5C",'Mapa final'!#REF!),"")</f>
        <v>#REF!</v>
      </c>
      <c r="AB20" s="15" t="e">
        <f>IF(AND('Mapa final'!#REF!="Alta",'Mapa final'!#REF!="Mayor"),CONCATENATE("R5C",'Mapa final'!#REF!),"")</f>
        <v>#REF!</v>
      </c>
      <c r="AC20" s="16" t="e">
        <f>IF(AND('Mapa final'!#REF!="Alta",'Mapa final'!#REF!="Mayor"),CONCATENATE("R5C",'Mapa final'!#REF!),"")</f>
        <v>#REF!</v>
      </c>
      <c r="AD20" s="16" t="e">
        <f>IF(AND('Mapa final'!#REF!="Alta",'Mapa final'!#REF!="Mayor"),CONCATENATE("R5C",'Mapa final'!#REF!),"")</f>
        <v>#REF!</v>
      </c>
      <c r="AE20" s="16" t="e">
        <f>IF(AND('Mapa final'!#REF!="Alta",'Mapa final'!#REF!="Mayor"),CONCATENATE("R5C",'Mapa final'!#REF!),"")</f>
        <v>#REF!</v>
      </c>
      <c r="AF20" s="16" t="e">
        <f>IF(AND('Mapa final'!#REF!="Alta",'Mapa final'!#REF!="Mayor"),CONCATENATE("R5C",'Mapa final'!#REF!),"")</f>
        <v>#REF!</v>
      </c>
      <c r="AG20" s="17" t="e">
        <f>IF(AND('Mapa final'!#REF!="Alta",'Mapa final'!#REF!="Mayor"),CONCATENATE("R5C",'Mapa final'!#REF!),"")</f>
        <v>#REF!</v>
      </c>
      <c r="AH20" s="18" t="e">
        <f>IF(AND('Mapa final'!#REF!="Alta",'Mapa final'!#REF!="Catastrófico"),CONCATENATE("R5C",'Mapa final'!#REF!),"")</f>
        <v>#REF!</v>
      </c>
      <c r="AI20" s="19" t="e">
        <f>IF(AND('Mapa final'!#REF!="Alta",'Mapa final'!#REF!="Catastrófico"),CONCATENATE("R5C",'Mapa final'!#REF!),"")</f>
        <v>#REF!</v>
      </c>
      <c r="AJ20" s="19" t="e">
        <f>IF(AND('Mapa final'!#REF!="Alta",'Mapa final'!#REF!="Catastrófico"),CONCATENATE("R5C",'Mapa final'!#REF!),"")</f>
        <v>#REF!</v>
      </c>
      <c r="AK20" s="19" t="e">
        <f>IF(AND('Mapa final'!#REF!="Alta",'Mapa final'!#REF!="Catastrófico"),CONCATENATE("R5C",'Mapa final'!#REF!),"")</f>
        <v>#REF!</v>
      </c>
      <c r="AL20" s="19" t="e">
        <f>IF(AND('Mapa final'!#REF!="Alta",'Mapa final'!#REF!="Catastrófico"),CONCATENATE("R5C",'Mapa final'!#REF!),"")</f>
        <v>#REF!</v>
      </c>
      <c r="AM20" s="20" t="e">
        <f>IF(AND('Mapa final'!#REF!="Alta",'Mapa final'!#REF!="Catastrófico"),CONCATENATE("R5C",'Mapa final'!#REF!),"")</f>
        <v>#REF!</v>
      </c>
      <c r="AN20" s="1"/>
      <c r="AO20" s="247"/>
      <c r="AP20" s="226"/>
      <c r="AQ20" s="226"/>
      <c r="AR20" s="226"/>
      <c r="AS20" s="226"/>
      <c r="AT20" s="248"/>
      <c r="AU20" s="1"/>
      <c r="AV20" s="1"/>
      <c r="AW20" s="1"/>
      <c r="AX20" s="1"/>
      <c r="AY20" s="1"/>
      <c r="AZ20" s="1"/>
      <c r="BA20" s="1"/>
      <c r="BB20" s="1"/>
      <c r="BC20" s="1"/>
      <c r="BD20" s="1"/>
      <c r="BE20" s="1"/>
      <c r="BF20" s="1"/>
      <c r="BG20" s="1"/>
      <c r="BH20" s="1"/>
      <c r="BI20" s="1"/>
    </row>
    <row r="21" spans="1:61" ht="15" customHeight="1" x14ac:dyDescent="0.25">
      <c r="A21" s="1"/>
      <c r="B21" s="238"/>
      <c r="C21" s="226"/>
      <c r="D21" s="231"/>
      <c r="E21" s="225"/>
      <c r="F21" s="226"/>
      <c r="G21" s="226"/>
      <c r="H21" s="226"/>
      <c r="I21" s="226"/>
      <c r="J21" s="30" t="e">
        <f>IF(AND('Mapa final'!#REF!="Alta",'Mapa final'!#REF!="Leve"),CONCATENATE("R6C",'Mapa final'!#REF!),"")</f>
        <v>#REF!</v>
      </c>
      <c r="K21" s="31" t="e">
        <f>IF(AND('Mapa final'!#REF!="Alta",'Mapa final'!#REF!="Leve"),CONCATENATE("R6C",'Mapa final'!#REF!),"")</f>
        <v>#REF!</v>
      </c>
      <c r="L21" s="31" t="e">
        <f>IF(AND('Mapa final'!#REF!="Alta",'Mapa final'!#REF!="Leve"),CONCATENATE("R6C",'Mapa final'!#REF!),"")</f>
        <v>#REF!</v>
      </c>
      <c r="M21" s="31" t="e">
        <f>IF(AND('Mapa final'!#REF!="Alta",'Mapa final'!#REF!="Leve"),CONCATENATE("R6C",'Mapa final'!#REF!),"")</f>
        <v>#REF!</v>
      </c>
      <c r="N21" s="31" t="e">
        <f>IF(AND('Mapa final'!#REF!="Alta",'Mapa final'!#REF!="Leve"),CONCATENATE("R6C",'Mapa final'!#REF!),"")</f>
        <v>#REF!</v>
      </c>
      <c r="O21" s="32" t="e">
        <f>IF(AND('Mapa final'!#REF!="Alta",'Mapa final'!#REF!="Leve"),CONCATENATE("R6C",'Mapa final'!#REF!),"")</f>
        <v>#REF!</v>
      </c>
      <c r="P21" s="30" t="e">
        <f>IF(AND('Mapa final'!#REF!="Alta",'Mapa final'!#REF!="Menor"),CONCATENATE("R6C",'Mapa final'!#REF!),"")</f>
        <v>#REF!</v>
      </c>
      <c r="Q21" s="31" t="e">
        <f>IF(AND('Mapa final'!#REF!="Alta",'Mapa final'!#REF!="Menor"),CONCATENATE("R6C",'Mapa final'!#REF!),"")</f>
        <v>#REF!</v>
      </c>
      <c r="R21" s="31" t="e">
        <f>IF(AND('Mapa final'!#REF!="Alta",'Mapa final'!#REF!="Menor"),CONCATENATE("R6C",'Mapa final'!#REF!),"")</f>
        <v>#REF!</v>
      </c>
      <c r="S21" s="31" t="e">
        <f>IF(AND('Mapa final'!#REF!="Alta",'Mapa final'!#REF!="Menor"),CONCATENATE("R6C",'Mapa final'!#REF!),"")</f>
        <v>#REF!</v>
      </c>
      <c r="T21" s="31" t="e">
        <f>IF(AND('Mapa final'!#REF!="Alta",'Mapa final'!#REF!="Menor"),CONCATENATE("R6C",'Mapa final'!#REF!),"")</f>
        <v>#REF!</v>
      </c>
      <c r="U21" s="32" t="e">
        <f>IF(AND('Mapa final'!#REF!="Alta",'Mapa final'!#REF!="Menor"),CONCATENATE("R6C",'Mapa final'!#REF!),"")</f>
        <v>#REF!</v>
      </c>
      <c r="V21" s="15" t="e">
        <f>IF(AND('Mapa final'!#REF!="Alta",'Mapa final'!#REF!="Moderado"),CONCATENATE("R6C",'Mapa final'!#REF!),"")</f>
        <v>#REF!</v>
      </c>
      <c r="W21" s="16" t="e">
        <f>IF(AND('Mapa final'!#REF!="Alta",'Mapa final'!#REF!="Moderado"),CONCATENATE("R6C",'Mapa final'!#REF!),"")</f>
        <v>#REF!</v>
      </c>
      <c r="X21" s="16" t="e">
        <f>IF(AND('Mapa final'!#REF!="Alta",'Mapa final'!#REF!="Moderado"),CONCATENATE("R6C",'Mapa final'!#REF!),"")</f>
        <v>#REF!</v>
      </c>
      <c r="Y21" s="16" t="e">
        <f>IF(AND('Mapa final'!#REF!="Alta",'Mapa final'!#REF!="Moderado"),CONCATENATE("R6C",'Mapa final'!#REF!),"")</f>
        <v>#REF!</v>
      </c>
      <c r="Z21" s="16" t="e">
        <f>IF(AND('Mapa final'!#REF!="Alta",'Mapa final'!#REF!="Moderado"),CONCATENATE("R6C",'Mapa final'!#REF!),"")</f>
        <v>#REF!</v>
      </c>
      <c r="AA21" s="17" t="e">
        <f>IF(AND('Mapa final'!#REF!="Alta",'Mapa final'!#REF!="Moderado"),CONCATENATE("R6C",'Mapa final'!#REF!),"")</f>
        <v>#REF!</v>
      </c>
      <c r="AB21" s="15" t="e">
        <f>IF(AND('Mapa final'!#REF!="Alta",'Mapa final'!#REF!="Mayor"),CONCATENATE("R6C",'Mapa final'!#REF!),"")</f>
        <v>#REF!</v>
      </c>
      <c r="AC21" s="16" t="e">
        <f>IF(AND('Mapa final'!#REF!="Alta",'Mapa final'!#REF!="Mayor"),CONCATENATE("R6C",'Mapa final'!#REF!),"")</f>
        <v>#REF!</v>
      </c>
      <c r="AD21" s="16" t="e">
        <f>IF(AND('Mapa final'!#REF!="Alta",'Mapa final'!#REF!="Mayor"),CONCATENATE("R6C",'Mapa final'!#REF!),"")</f>
        <v>#REF!</v>
      </c>
      <c r="AE21" s="16" t="e">
        <f>IF(AND('Mapa final'!#REF!="Alta",'Mapa final'!#REF!="Mayor"),CONCATENATE("R6C",'Mapa final'!#REF!),"")</f>
        <v>#REF!</v>
      </c>
      <c r="AF21" s="16" t="e">
        <f>IF(AND('Mapa final'!#REF!="Alta",'Mapa final'!#REF!="Mayor"),CONCATENATE("R6C",'Mapa final'!#REF!),"")</f>
        <v>#REF!</v>
      </c>
      <c r="AG21" s="17" t="e">
        <f>IF(AND('Mapa final'!#REF!="Alta",'Mapa final'!#REF!="Mayor"),CONCATENATE("R6C",'Mapa final'!#REF!),"")</f>
        <v>#REF!</v>
      </c>
      <c r="AH21" s="18" t="e">
        <f>IF(AND('Mapa final'!#REF!="Alta",'Mapa final'!#REF!="Catastrófico"),CONCATENATE("R6C",'Mapa final'!#REF!),"")</f>
        <v>#REF!</v>
      </c>
      <c r="AI21" s="19" t="e">
        <f>IF(AND('Mapa final'!#REF!="Alta",'Mapa final'!#REF!="Catastrófico"),CONCATENATE("R6C",'Mapa final'!#REF!),"")</f>
        <v>#REF!</v>
      </c>
      <c r="AJ21" s="19" t="e">
        <f>IF(AND('Mapa final'!#REF!="Alta",'Mapa final'!#REF!="Catastrófico"),CONCATENATE("R6C",'Mapa final'!#REF!),"")</f>
        <v>#REF!</v>
      </c>
      <c r="AK21" s="19" t="e">
        <f>IF(AND('Mapa final'!#REF!="Alta",'Mapa final'!#REF!="Catastrófico"),CONCATENATE("R6C",'Mapa final'!#REF!),"")</f>
        <v>#REF!</v>
      </c>
      <c r="AL21" s="19" t="e">
        <f>IF(AND('Mapa final'!#REF!="Alta",'Mapa final'!#REF!="Catastrófico"),CONCATENATE("R6C",'Mapa final'!#REF!),"")</f>
        <v>#REF!</v>
      </c>
      <c r="AM21" s="20" t="e">
        <f>IF(AND('Mapa final'!#REF!="Alta",'Mapa final'!#REF!="Catastrófico"),CONCATENATE("R6C",'Mapa final'!#REF!),"")</f>
        <v>#REF!</v>
      </c>
      <c r="AN21" s="1"/>
      <c r="AO21" s="247"/>
      <c r="AP21" s="226"/>
      <c r="AQ21" s="226"/>
      <c r="AR21" s="226"/>
      <c r="AS21" s="226"/>
      <c r="AT21" s="248"/>
      <c r="AU21" s="1"/>
      <c r="AV21" s="1"/>
      <c r="AW21" s="1"/>
      <c r="AX21" s="1"/>
      <c r="AY21" s="1"/>
      <c r="AZ21" s="1"/>
      <c r="BA21" s="1"/>
      <c r="BB21" s="1"/>
      <c r="BC21" s="1"/>
      <c r="BD21" s="1"/>
      <c r="BE21" s="1"/>
      <c r="BF21" s="1"/>
      <c r="BG21" s="1"/>
      <c r="BH21" s="1"/>
      <c r="BI21" s="1"/>
    </row>
    <row r="22" spans="1:61" ht="15" customHeight="1" x14ac:dyDescent="0.25">
      <c r="A22" s="1"/>
      <c r="B22" s="238"/>
      <c r="C22" s="226"/>
      <c r="D22" s="231"/>
      <c r="E22" s="225"/>
      <c r="F22" s="226"/>
      <c r="G22" s="226"/>
      <c r="H22" s="226"/>
      <c r="I22" s="226"/>
      <c r="J22" s="30" t="e">
        <f>IF(AND('Mapa final'!#REF!="Alta",'Mapa final'!#REF!="Leve"),CONCATENATE("R7C",'Mapa final'!#REF!),"")</f>
        <v>#REF!</v>
      </c>
      <c r="K22" s="31" t="e">
        <f>IF(AND('Mapa final'!#REF!="Alta",'Mapa final'!#REF!="Leve"),CONCATENATE("R7C",'Mapa final'!#REF!),"")</f>
        <v>#REF!</v>
      </c>
      <c r="L22" s="31" t="e">
        <f>IF(AND('Mapa final'!#REF!="Alta",'Mapa final'!#REF!="Leve"),CONCATENATE("R7C",'Mapa final'!#REF!),"")</f>
        <v>#REF!</v>
      </c>
      <c r="M22" s="31" t="e">
        <f>IF(AND('Mapa final'!#REF!="Alta",'Mapa final'!#REF!="Leve"),CONCATENATE("R7C",'Mapa final'!#REF!),"")</f>
        <v>#REF!</v>
      </c>
      <c r="N22" s="31" t="e">
        <f>IF(AND('Mapa final'!#REF!="Alta",'Mapa final'!#REF!="Leve"),CONCATENATE("R7C",'Mapa final'!#REF!),"")</f>
        <v>#REF!</v>
      </c>
      <c r="O22" s="32" t="e">
        <f>IF(AND('Mapa final'!#REF!="Alta",'Mapa final'!#REF!="Leve"),CONCATENATE("R7C",'Mapa final'!#REF!),"")</f>
        <v>#REF!</v>
      </c>
      <c r="P22" s="30" t="e">
        <f>IF(AND('Mapa final'!#REF!="Alta",'Mapa final'!#REF!="Menor"),CONCATENATE("R7C",'Mapa final'!#REF!),"")</f>
        <v>#REF!</v>
      </c>
      <c r="Q22" s="31" t="e">
        <f>IF(AND('Mapa final'!#REF!="Alta",'Mapa final'!#REF!="Menor"),CONCATENATE("R7C",'Mapa final'!#REF!),"")</f>
        <v>#REF!</v>
      </c>
      <c r="R22" s="31" t="e">
        <f>IF(AND('Mapa final'!#REF!="Alta",'Mapa final'!#REF!="Menor"),CONCATENATE("R7C",'Mapa final'!#REF!),"")</f>
        <v>#REF!</v>
      </c>
      <c r="S22" s="31" t="e">
        <f>IF(AND('Mapa final'!#REF!="Alta",'Mapa final'!#REF!="Menor"),CONCATENATE("R7C",'Mapa final'!#REF!),"")</f>
        <v>#REF!</v>
      </c>
      <c r="T22" s="31" t="e">
        <f>IF(AND('Mapa final'!#REF!="Alta",'Mapa final'!#REF!="Menor"),CONCATENATE("R7C",'Mapa final'!#REF!),"")</f>
        <v>#REF!</v>
      </c>
      <c r="U22" s="32" t="e">
        <f>IF(AND('Mapa final'!#REF!="Alta",'Mapa final'!#REF!="Menor"),CONCATENATE("R7C",'Mapa final'!#REF!),"")</f>
        <v>#REF!</v>
      </c>
      <c r="V22" s="15" t="e">
        <f>IF(AND('Mapa final'!#REF!="Alta",'Mapa final'!#REF!="Moderado"),CONCATENATE("R7C",'Mapa final'!#REF!),"")</f>
        <v>#REF!</v>
      </c>
      <c r="W22" s="16" t="e">
        <f>IF(AND('Mapa final'!#REF!="Alta",'Mapa final'!#REF!="Moderado"),CONCATENATE("R7C",'Mapa final'!#REF!),"")</f>
        <v>#REF!</v>
      </c>
      <c r="X22" s="16" t="e">
        <f>IF(AND('Mapa final'!#REF!="Alta",'Mapa final'!#REF!="Moderado"),CONCATENATE("R7C",'Mapa final'!#REF!),"")</f>
        <v>#REF!</v>
      </c>
      <c r="Y22" s="16" t="e">
        <f>IF(AND('Mapa final'!#REF!="Alta",'Mapa final'!#REF!="Moderado"),CONCATENATE("R7C",'Mapa final'!#REF!),"")</f>
        <v>#REF!</v>
      </c>
      <c r="Z22" s="16" t="e">
        <f>IF(AND('Mapa final'!#REF!="Alta",'Mapa final'!#REF!="Moderado"),CONCATENATE("R7C",'Mapa final'!#REF!),"")</f>
        <v>#REF!</v>
      </c>
      <c r="AA22" s="17" t="e">
        <f>IF(AND('Mapa final'!#REF!="Alta",'Mapa final'!#REF!="Moderado"),CONCATENATE("R7C",'Mapa final'!#REF!),"")</f>
        <v>#REF!</v>
      </c>
      <c r="AB22" s="15" t="e">
        <f>IF(AND('Mapa final'!#REF!="Alta",'Mapa final'!#REF!="Mayor"),CONCATENATE("R7C",'Mapa final'!#REF!),"")</f>
        <v>#REF!</v>
      </c>
      <c r="AC22" s="16" t="e">
        <f>IF(AND('Mapa final'!#REF!="Alta",'Mapa final'!#REF!="Mayor"),CONCATENATE("R7C",'Mapa final'!#REF!),"")</f>
        <v>#REF!</v>
      </c>
      <c r="AD22" s="16" t="e">
        <f>IF(AND('Mapa final'!#REF!="Alta",'Mapa final'!#REF!="Mayor"),CONCATENATE("R7C",'Mapa final'!#REF!),"")</f>
        <v>#REF!</v>
      </c>
      <c r="AE22" s="16" t="e">
        <f>IF(AND('Mapa final'!#REF!="Alta",'Mapa final'!#REF!="Mayor"),CONCATENATE("R7C",'Mapa final'!#REF!),"")</f>
        <v>#REF!</v>
      </c>
      <c r="AF22" s="16" t="e">
        <f>IF(AND('Mapa final'!#REF!="Alta",'Mapa final'!#REF!="Mayor"),CONCATENATE("R7C",'Mapa final'!#REF!),"")</f>
        <v>#REF!</v>
      </c>
      <c r="AG22" s="17" t="e">
        <f>IF(AND('Mapa final'!#REF!="Alta",'Mapa final'!#REF!="Mayor"),CONCATENATE("R7C",'Mapa final'!#REF!),"")</f>
        <v>#REF!</v>
      </c>
      <c r="AH22" s="18" t="e">
        <f>IF(AND('Mapa final'!#REF!="Alta",'Mapa final'!#REF!="Catastrófico"),CONCATENATE("R7C",'Mapa final'!#REF!),"")</f>
        <v>#REF!</v>
      </c>
      <c r="AI22" s="19" t="e">
        <f>IF(AND('Mapa final'!#REF!="Alta",'Mapa final'!#REF!="Catastrófico"),CONCATENATE("R7C",'Mapa final'!#REF!),"")</f>
        <v>#REF!</v>
      </c>
      <c r="AJ22" s="19" t="e">
        <f>IF(AND('Mapa final'!#REF!="Alta",'Mapa final'!#REF!="Catastrófico"),CONCATENATE("R7C",'Mapa final'!#REF!),"")</f>
        <v>#REF!</v>
      </c>
      <c r="AK22" s="19" t="e">
        <f>IF(AND('Mapa final'!#REF!="Alta",'Mapa final'!#REF!="Catastrófico"),CONCATENATE("R7C",'Mapa final'!#REF!),"")</f>
        <v>#REF!</v>
      </c>
      <c r="AL22" s="19" t="e">
        <f>IF(AND('Mapa final'!#REF!="Alta",'Mapa final'!#REF!="Catastrófico"),CONCATENATE("R7C",'Mapa final'!#REF!),"")</f>
        <v>#REF!</v>
      </c>
      <c r="AM22" s="20" t="e">
        <f>IF(AND('Mapa final'!#REF!="Alta",'Mapa final'!#REF!="Catastrófico"),CONCATENATE("R7C",'Mapa final'!#REF!),"")</f>
        <v>#REF!</v>
      </c>
      <c r="AN22" s="1"/>
      <c r="AO22" s="247"/>
      <c r="AP22" s="226"/>
      <c r="AQ22" s="226"/>
      <c r="AR22" s="226"/>
      <c r="AS22" s="226"/>
      <c r="AT22" s="248"/>
      <c r="AU22" s="1"/>
      <c r="AV22" s="1"/>
      <c r="AW22" s="1"/>
      <c r="AX22" s="1"/>
      <c r="AY22" s="1"/>
      <c r="AZ22" s="1"/>
      <c r="BA22" s="1"/>
      <c r="BB22" s="1"/>
      <c r="BC22" s="1"/>
      <c r="BD22" s="1"/>
      <c r="BE22" s="1"/>
      <c r="BF22" s="1"/>
      <c r="BG22" s="1"/>
      <c r="BH22" s="1"/>
      <c r="BI22" s="1"/>
    </row>
    <row r="23" spans="1:61" ht="15" customHeight="1" x14ac:dyDescent="0.25">
      <c r="A23" s="1"/>
      <c r="B23" s="238"/>
      <c r="C23" s="226"/>
      <c r="D23" s="231"/>
      <c r="E23" s="225"/>
      <c r="F23" s="226"/>
      <c r="G23" s="226"/>
      <c r="H23" s="226"/>
      <c r="I23" s="226"/>
      <c r="J23" s="30" t="e">
        <f>IF(AND('Mapa final'!#REF!="Alta",'Mapa final'!#REF!="Leve"),CONCATENATE("R8C",'Mapa final'!#REF!),"")</f>
        <v>#REF!</v>
      </c>
      <c r="K23" s="31" t="e">
        <f>IF(AND('Mapa final'!#REF!="Alta",'Mapa final'!#REF!="Leve"),CONCATENATE("R8C",'Mapa final'!#REF!),"")</f>
        <v>#REF!</v>
      </c>
      <c r="L23" s="31" t="e">
        <f>IF(AND('Mapa final'!#REF!="Alta",'Mapa final'!#REF!="Leve"),CONCATENATE("R8C",'Mapa final'!#REF!),"")</f>
        <v>#REF!</v>
      </c>
      <c r="M23" s="31" t="e">
        <f>IF(AND('Mapa final'!#REF!="Alta",'Mapa final'!#REF!="Leve"),CONCATENATE("R8C",'Mapa final'!#REF!),"")</f>
        <v>#REF!</v>
      </c>
      <c r="N23" s="31" t="e">
        <f>IF(AND('Mapa final'!#REF!="Alta",'Mapa final'!#REF!="Leve"),CONCATENATE("R8C",'Mapa final'!#REF!),"")</f>
        <v>#REF!</v>
      </c>
      <c r="O23" s="32" t="e">
        <f>IF(AND('Mapa final'!#REF!="Alta",'Mapa final'!#REF!="Leve"),CONCATENATE("R8C",'Mapa final'!#REF!),"")</f>
        <v>#REF!</v>
      </c>
      <c r="P23" s="30" t="e">
        <f>IF(AND('Mapa final'!#REF!="Alta",'Mapa final'!#REF!="Menor"),CONCATENATE("R8C",'Mapa final'!#REF!),"")</f>
        <v>#REF!</v>
      </c>
      <c r="Q23" s="31" t="e">
        <f>IF(AND('Mapa final'!#REF!="Alta",'Mapa final'!#REF!="Menor"),CONCATENATE("R8C",'Mapa final'!#REF!),"")</f>
        <v>#REF!</v>
      </c>
      <c r="R23" s="31" t="e">
        <f>IF(AND('Mapa final'!#REF!="Alta",'Mapa final'!#REF!="Menor"),CONCATENATE("R8C",'Mapa final'!#REF!),"")</f>
        <v>#REF!</v>
      </c>
      <c r="S23" s="31" t="e">
        <f>IF(AND('Mapa final'!#REF!="Alta",'Mapa final'!#REF!="Menor"),CONCATENATE("R8C",'Mapa final'!#REF!),"")</f>
        <v>#REF!</v>
      </c>
      <c r="T23" s="31" t="e">
        <f>IF(AND('Mapa final'!#REF!="Alta",'Mapa final'!#REF!="Menor"),CONCATENATE("R8C",'Mapa final'!#REF!),"")</f>
        <v>#REF!</v>
      </c>
      <c r="U23" s="32" t="e">
        <f>IF(AND('Mapa final'!#REF!="Alta",'Mapa final'!#REF!="Menor"),CONCATENATE("R8C",'Mapa final'!#REF!),"")</f>
        <v>#REF!</v>
      </c>
      <c r="V23" s="15" t="e">
        <f>IF(AND('Mapa final'!#REF!="Alta",'Mapa final'!#REF!="Moderado"),CONCATENATE("R8C",'Mapa final'!#REF!),"")</f>
        <v>#REF!</v>
      </c>
      <c r="W23" s="16" t="e">
        <f>IF(AND('Mapa final'!#REF!="Alta",'Mapa final'!#REF!="Moderado"),CONCATENATE("R8C",'Mapa final'!#REF!),"")</f>
        <v>#REF!</v>
      </c>
      <c r="X23" s="16" t="e">
        <f>IF(AND('Mapa final'!#REF!="Alta",'Mapa final'!#REF!="Moderado"),CONCATENATE("R8C",'Mapa final'!#REF!),"")</f>
        <v>#REF!</v>
      </c>
      <c r="Y23" s="16" t="e">
        <f>IF(AND('Mapa final'!#REF!="Alta",'Mapa final'!#REF!="Moderado"),CONCATENATE("R8C",'Mapa final'!#REF!),"")</f>
        <v>#REF!</v>
      </c>
      <c r="Z23" s="16" t="e">
        <f>IF(AND('Mapa final'!#REF!="Alta",'Mapa final'!#REF!="Moderado"),CONCATENATE("R8C",'Mapa final'!#REF!),"")</f>
        <v>#REF!</v>
      </c>
      <c r="AA23" s="17" t="e">
        <f>IF(AND('Mapa final'!#REF!="Alta",'Mapa final'!#REF!="Moderado"),CONCATENATE("R8C",'Mapa final'!#REF!),"")</f>
        <v>#REF!</v>
      </c>
      <c r="AB23" s="15" t="e">
        <f>IF(AND('Mapa final'!#REF!="Alta",'Mapa final'!#REF!="Mayor"),CONCATENATE("R8C",'Mapa final'!#REF!),"")</f>
        <v>#REF!</v>
      </c>
      <c r="AC23" s="16" t="e">
        <f>IF(AND('Mapa final'!#REF!="Alta",'Mapa final'!#REF!="Mayor"),CONCATENATE("R8C",'Mapa final'!#REF!),"")</f>
        <v>#REF!</v>
      </c>
      <c r="AD23" s="16" t="e">
        <f>IF(AND('Mapa final'!#REF!="Alta",'Mapa final'!#REF!="Mayor"),CONCATENATE("R8C",'Mapa final'!#REF!),"")</f>
        <v>#REF!</v>
      </c>
      <c r="AE23" s="16" t="e">
        <f>IF(AND('Mapa final'!#REF!="Alta",'Mapa final'!#REF!="Mayor"),CONCATENATE("R8C",'Mapa final'!#REF!),"")</f>
        <v>#REF!</v>
      </c>
      <c r="AF23" s="16" t="e">
        <f>IF(AND('Mapa final'!#REF!="Alta",'Mapa final'!#REF!="Mayor"),CONCATENATE("R8C",'Mapa final'!#REF!),"")</f>
        <v>#REF!</v>
      </c>
      <c r="AG23" s="17" t="e">
        <f>IF(AND('Mapa final'!#REF!="Alta",'Mapa final'!#REF!="Mayor"),CONCATENATE("R8C",'Mapa final'!#REF!),"")</f>
        <v>#REF!</v>
      </c>
      <c r="AH23" s="18" t="e">
        <f>IF(AND('Mapa final'!#REF!="Alta",'Mapa final'!#REF!="Catastrófico"),CONCATENATE("R8C",'Mapa final'!#REF!),"")</f>
        <v>#REF!</v>
      </c>
      <c r="AI23" s="19" t="e">
        <f>IF(AND('Mapa final'!#REF!="Alta",'Mapa final'!#REF!="Catastrófico"),CONCATENATE("R8C",'Mapa final'!#REF!),"")</f>
        <v>#REF!</v>
      </c>
      <c r="AJ23" s="19" t="e">
        <f>IF(AND('Mapa final'!#REF!="Alta",'Mapa final'!#REF!="Catastrófico"),CONCATENATE("R8C",'Mapa final'!#REF!),"")</f>
        <v>#REF!</v>
      </c>
      <c r="AK23" s="19" t="e">
        <f>IF(AND('Mapa final'!#REF!="Alta",'Mapa final'!#REF!="Catastrófico"),CONCATENATE("R8C",'Mapa final'!#REF!),"")</f>
        <v>#REF!</v>
      </c>
      <c r="AL23" s="19" t="e">
        <f>IF(AND('Mapa final'!#REF!="Alta",'Mapa final'!#REF!="Catastrófico"),CONCATENATE("R8C",'Mapa final'!#REF!),"")</f>
        <v>#REF!</v>
      </c>
      <c r="AM23" s="20" t="e">
        <f>IF(AND('Mapa final'!#REF!="Alta",'Mapa final'!#REF!="Catastrófico"),CONCATENATE("R8C",'Mapa final'!#REF!),"")</f>
        <v>#REF!</v>
      </c>
      <c r="AN23" s="1"/>
      <c r="AO23" s="247"/>
      <c r="AP23" s="226"/>
      <c r="AQ23" s="226"/>
      <c r="AR23" s="226"/>
      <c r="AS23" s="226"/>
      <c r="AT23" s="248"/>
      <c r="AU23" s="1"/>
      <c r="AV23" s="1"/>
      <c r="AW23" s="1"/>
      <c r="AX23" s="1"/>
      <c r="AY23" s="1"/>
      <c r="AZ23" s="1"/>
      <c r="BA23" s="1"/>
      <c r="BB23" s="1"/>
      <c r="BC23" s="1"/>
      <c r="BD23" s="1"/>
      <c r="BE23" s="1"/>
      <c r="BF23" s="1"/>
      <c r="BG23" s="1"/>
      <c r="BH23" s="1"/>
      <c r="BI23" s="1"/>
    </row>
    <row r="24" spans="1:61" ht="15" customHeight="1" x14ac:dyDescent="0.25">
      <c r="A24" s="1"/>
      <c r="B24" s="238"/>
      <c r="C24" s="226"/>
      <c r="D24" s="231"/>
      <c r="E24" s="225"/>
      <c r="F24" s="226"/>
      <c r="G24" s="226"/>
      <c r="H24" s="226"/>
      <c r="I24" s="226"/>
      <c r="J24" s="30" t="e">
        <f>IF(AND('Mapa final'!#REF!="Alta",'Mapa final'!#REF!="Leve"),CONCATENATE("R9C",'Mapa final'!#REF!),"")</f>
        <v>#REF!</v>
      </c>
      <c r="K24" s="31" t="e">
        <f>IF(AND('Mapa final'!#REF!="Alta",'Mapa final'!#REF!="Leve"),CONCATENATE("R9C",'Mapa final'!#REF!),"")</f>
        <v>#REF!</v>
      </c>
      <c r="L24" s="31" t="e">
        <f>IF(AND('Mapa final'!#REF!="Alta",'Mapa final'!#REF!="Leve"),CONCATENATE("R9C",'Mapa final'!#REF!),"")</f>
        <v>#REF!</v>
      </c>
      <c r="M24" s="31" t="e">
        <f>IF(AND('Mapa final'!#REF!="Alta",'Mapa final'!#REF!="Leve"),CONCATENATE("R9C",'Mapa final'!#REF!),"")</f>
        <v>#REF!</v>
      </c>
      <c r="N24" s="31" t="e">
        <f>IF(AND('Mapa final'!#REF!="Alta",'Mapa final'!#REF!="Leve"),CONCATENATE("R9C",'Mapa final'!#REF!),"")</f>
        <v>#REF!</v>
      </c>
      <c r="O24" s="32" t="e">
        <f>IF(AND('Mapa final'!#REF!="Alta",'Mapa final'!#REF!="Leve"),CONCATENATE("R9C",'Mapa final'!#REF!),"")</f>
        <v>#REF!</v>
      </c>
      <c r="P24" s="30" t="e">
        <f>IF(AND('Mapa final'!#REF!="Alta",'Mapa final'!#REF!="Menor"),CONCATENATE("R9C",'Mapa final'!#REF!),"")</f>
        <v>#REF!</v>
      </c>
      <c r="Q24" s="31" t="e">
        <f>IF(AND('Mapa final'!#REF!="Alta",'Mapa final'!#REF!="Menor"),CONCATENATE("R9C",'Mapa final'!#REF!),"")</f>
        <v>#REF!</v>
      </c>
      <c r="R24" s="31" t="e">
        <f>IF(AND('Mapa final'!#REF!="Alta",'Mapa final'!#REF!="Menor"),CONCATENATE("R9C",'Mapa final'!#REF!),"")</f>
        <v>#REF!</v>
      </c>
      <c r="S24" s="31" t="e">
        <f>IF(AND('Mapa final'!#REF!="Alta",'Mapa final'!#REF!="Menor"),CONCATENATE("R9C",'Mapa final'!#REF!),"")</f>
        <v>#REF!</v>
      </c>
      <c r="T24" s="31" t="e">
        <f>IF(AND('Mapa final'!#REF!="Alta",'Mapa final'!#REF!="Menor"),CONCATENATE("R9C",'Mapa final'!#REF!),"")</f>
        <v>#REF!</v>
      </c>
      <c r="U24" s="32" t="e">
        <f>IF(AND('Mapa final'!#REF!="Alta",'Mapa final'!#REF!="Menor"),CONCATENATE("R9C",'Mapa final'!#REF!),"")</f>
        <v>#REF!</v>
      </c>
      <c r="V24" s="15" t="e">
        <f>IF(AND('Mapa final'!#REF!="Alta",'Mapa final'!#REF!="Moderado"),CONCATENATE("R9C",'Mapa final'!#REF!),"")</f>
        <v>#REF!</v>
      </c>
      <c r="W24" s="16" t="e">
        <f>IF(AND('Mapa final'!#REF!="Alta",'Mapa final'!#REF!="Moderado"),CONCATENATE("R9C",'Mapa final'!#REF!),"")</f>
        <v>#REF!</v>
      </c>
      <c r="X24" s="16" t="e">
        <f>IF(AND('Mapa final'!#REF!="Alta",'Mapa final'!#REF!="Moderado"),CONCATENATE("R9C",'Mapa final'!#REF!),"")</f>
        <v>#REF!</v>
      </c>
      <c r="Y24" s="16" t="e">
        <f>IF(AND('Mapa final'!#REF!="Alta",'Mapa final'!#REF!="Moderado"),CONCATENATE("R9C",'Mapa final'!#REF!),"")</f>
        <v>#REF!</v>
      </c>
      <c r="Z24" s="16" t="e">
        <f>IF(AND('Mapa final'!#REF!="Alta",'Mapa final'!#REF!="Moderado"),CONCATENATE("R9C",'Mapa final'!#REF!),"")</f>
        <v>#REF!</v>
      </c>
      <c r="AA24" s="17" t="e">
        <f>IF(AND('Mapa final'!#REF!="Alta",'Mapa final'!#REF!="Moderado"),CONCATENATE("R9C",'Mapa final'!#REF!),"")</f>
        <v>#REF!</v>
      </c>
      <c r="AB24" s="15" t="e">
        <f>IF(AND('Mapa final'!#REF!="Alta",'Mapa final'!#REF!="Mayor"),CONCATENATE("R9C",'Mapa final'!#REF!),"")</f>
        <v>#REF!</v>
      </c>
      <c r="AC24" s="16" t="e">
        <f>IF(AND('Mapa final'!#REF!="Alta",'Mapa final'!#REF!="Mayor"),CONCATENATE("R9C",'Mapa final'!#REF!),"")</f>
        <v>#REF!</v>
      </c>
      <c r="AD24" s="16" t="e">
        <f>IF(AND('Mapa final'!#REF!="Alta",'Mapa final'!#REF!="Mayor"),CONCATENATE("R9C",'Mapa final'!#REF!),"")</f>
        <v>#REF!</v>
      </c>
      <c r="AE24" s="16" t="e">
        <f>IF(AND('Mapa final'!#REF!="Alta",'Mapa final'!#REF!="Mayor"),CONCATENATE("R9C",'Mapa final'!#REF!),"")</f>
        <v>#REF!</v>
      </c>
      <c r="AF24" s="16" t="e">
        <f>IF(AND('Mapa final'!#REF!="Alta",'Mapa final'!#REF!="Mayor"),CONCATENATE("R9C",'Mapa final'!#REF!),"")</f>
        <v>#REF!</v>
      </c>
      <c r="AG24" s="17" t="e">
        <f>IF(AND('Mapa final'!#REF!="Alta",'Mapa final'!#REF!="Mayor"),CONCATENATE("R9C",'Mapa final'!#REF!),"")</f>
        <v>#REF!</v>
      </c>
      <c r="AH24" s="18" t="e">
        <f>IF(AND('Mapa final'!#REF!="Alta",'Mapa final'!#REF!="Catastrófico"),CONCATENATE("R9C",'Mapa final'!#REF!),"")</f>
        <v>#REF!</v>
      </c>
      <c r="AI24" s="19" t="e">
        <f>IF(AND('Mapa final'!#REF!="Alta",'Mapa final'!#REF!="Catastrófico"),CONCATENATE("R9C",'Mapa final'!#REF!),"")</f>
        <v>#REF!</v>
      </c>
      <c r="AJ24" s="19" t="e">
        <f>IF(AND('Mapa final'!#REF!="Alta",'Mapa final'!#REF!="Catastrófico"),CONCATENATE("R9C",'Mapa final'!#REF!),"")</f>
        <v>#REF!</v>
      </c>
      <c r="AK24" s="19" t="e">
        <f>IF(AND('Mapa final'!#REF!="Alta",'Mapa final'!#REF!="Catastrófico"),CONCATENATE("R9C",'Mapa final'!#REF!),"")</f>
        <v>#REF!</v>
      </c>
      <c r="AL24" s="19" t="e">
        <f>IF(AND('Mapa final'!#REF!="Alta",'Mapa final'!#REF!="Catastrófico"),CONCATENATE("R9C",'Mapa final'!#REF!),"")</f>
        <v>#REF!</v>
      </c>
      <c r="AM24" s="20" t="e">
        <f>IF(AND('Mapa final'!#REF!="Alta",'Mapa final'!#REF!="Catastrófico"),CONCATENATE("R9C",'Mapa final'!#REF!),"")</f>
        <v>#REF!</v>
      </c>
      <c r="AN24" s="1"/>
      <c r="AO24" s="247"/>
      <c r="AP24" s="226"/>
      <c r="AQ24" s="226"/>
      <c r="AR24" s="226"/>
      <c r="AS24" s="226"/>
      <c r="AT24" s="248"/>
      <c r="AU24" s="1"/>
      <c r="AV24" s="1"/>
      <c r="AW24" s="1"/>
      <c r="AX24" s="1"/>
      <c r="AY24" s="1"/>
      <c r="AZ24" s="1"/>
      <c r="BA24" s="1"/>
      <c r="BB24" s="1"/>
      <c r="BC24" s="1"/>
      <c r="BD24" s="1"/>
      <c r="BE24" s="1"/>
      <c r="BF24" s="1"/>
      <c r="BG24" s="1"/>
      <c r="BH24" s="1"/>
      <c r="BI24" s="1"/>
    </row>
    <row r="25" spans="1:61" ht="15.75" customHeight="1" x14ac:dyDescent="0.25">
      <c r="A25" s="1"/>
      <c r="B25" s="238"/>
      <c r="C25" s="226"/>
      <c r="D25" s="231"/>
      <c r="E25" s="227"/>
      <c r="F25" s="228"/>
      <c r="G25" s="228"/>
      <c r="H25" s="228"/>
      <c r="I25" s="228"/>
      <c r="J25" s="33" t="e">
        <f>IF(AND('Mapa final'!#REF!="Alta",'Mapa final'!#REF!="Leve"),CONCATENATE("R10C",'Mapa final'!#REF!),"")</f>
        <v>#REF!</v>
      </c>
      <c r="K25" s="34" t="e">
        <f>IF(AND('Mapa final'!#REF!="Alta",'Mapa final'!#REF!="Leve"),CONCATENATE("R10C",'Mapa final'!#REF!),"")</f>
        <v>#REF!</v>
      </c>
      <c r="L25" s="34" t="e">
        <f>IF(AND('Mapa final'!#REF!="Alta",'Mapa final'!#REF!="Leve"),CONCATENATE("R10C",'Mapa final'!#REF!),"")</f>
        <v>#REF!</v>
      </c>
      <c r="M25" s="34" t="e">
        <f>IF(AND('Mapa final'!#REF!="Alta",'Mapa final'!#REF!="Leve"),CONCATENATE("R10C",'Mapa final'!#REF!),"")</f>
        <v>#REF!</v>
      </c>
      <c r="N25" s="34" t="e">
        <f>IF(AND('Mapa final'!#REF!="Alta",'Mapa final'!#REF!="Leve"),CONCATENATE("R10C",'Mapa final'!#REF!),"")</f>
        <v>#REF!</v>
      </c>
      <c r="O25" s="35" t="e">
        <f>IF(AND('Mapa final'!#REF!="Alta",'Mapa final'!#REF!="Leve"),CONCATENATE("R10C",'Mapa final'!#REF!),"")</f>
        <v>#REF!</v>
      </c>
      <c r="P25" s="33" t="e">
        <f>IF(AND('Mapa final'!#REF!="Alta",'Mapa final'!#REF!="Menor"),CONCATENATE("R10C",'Mapa final'!#REF!),"")</f>
        <v>#REF!</v>
      </c>
      <c r="Q25" s="34" t="e">
        <f>IF(AND('Mapa final'!#REF!="Alta",'Mapa final'!#REF!="Menor"),CONCATENATE("R10C",'Mapa final'!#REF!),"")</f>
        <v>#REF!</v>
      </c>
      <c r="R25" s="34" t="e">
        <f>IF(AND('Mapa final'!#REF!="Alta",'Mapa final'!#REF!="Menor"),CONCATENATE("R10C",'Mapa final'!#REF!),"")</f>
        <v>#REF!</v>
      </c>
      <c r="S25" s="34" t="e">
        <f>IF(AND('Mapa final'!#REF!="Alta",'Mapa final'!#REF!="Menor"),CONCATENATE("R10C",'Mapa final'!#REF!),"")</f>
        <v>#REF!</v>
      </c>
      <c r="T25" s="34" t="e">
        <f>IF(AND('Mapa final'!#REF!="Alta",'Mapa final'!#REF!="Menor"),CONCATENATE("R10C",'Mapa final'!#REF!),"")</f>
        <v>#REF!</v>
      </c>
      <c r="U25" s="35" t="e">
        <f>IF(AND('Mapa final'!#REF!="Alta",'Mapa final'!#REF!="Menor"),CONCATENATE("R10C",'Mapa final'!#REF!),"")</f>
        <v>#REF!</v>
      </c>
      <c r="V25" s="21" t="e">
        <f>IF(AND('Mapa final'!#REF!="Alta",'Mapa final'!#REF!="Moderado"),CONCATENATE("R10C",'Mapa final'!#REF!),"")</f>
        <v>#REF!</v>
      </c>
      <c r="W25" s="22" t="e">
        <f>IF(AND('Mapa final'!#REF!="Alta",'Mapa final'!#REF!="Moderado"),CONCATENATE("R10C",'Mapa final'!#REF!),"")</f>
        <v>#REF!</v>
      </c>
      <c r="X25" s="22" t="e">
        <f>IF(AND('Mapa final'!#REF!="Alta",'Mapa final'!#REF!="Moderado"),CONCATENATE("R10C",'Mapa final'!#REF!),"")</f>
        <v>#REF!</v>
      </c>
      <c r="Y25" s="22" t="e">
        <f>IF(AND('Mapa final'!#REF!="Alta",'Mapa final'!#REF!="Moderado"),CONCATENATE("R10C",'Mapa final'!#REF!),"")</f>
        <v>#REF!</v>
      </c>
      <c r="Z25" s="22" t="e">
        <f>IF(AND('Mapa final'!#REF!="Alta",'Mapa final'!#REF!="Moderado"),CONCATENATE("R10C",'Mapa final'!#REF!),"")</f>
        <v>#REF!</v>
      </c>
      <c r="AA25" s="23" t="e">
        <f>IF(AND('Mapa final'!#REF!="Alta",'Mapa final'!#REF!="Moderado"),CONCATENATE("R10C",'Mapa final'!#REF!),"")</f>
        <v>#REF!</v>
      </c>
      <c r="AB25" s="21" t="e">
        <f>IF(AND('Mapa final'!#REF!="Alta",'Mapa final'!#REF!="Mayor"),CONCATENATE("R10C",'Mapa final'!#REF!),"")</f>
        <v>#REF!</v>
      </c>
      <c r="AC25" s="22" t="e">
        <f>IF(AND('Mapa final'!#REF!="Alta",'Mapa final'!#REF!="Mayor"),CONCATENATE("R10C",'Mapa final'!#REF!),"")</f>
        <v>#REF!</v>
      </c>
      <c r="AD25" s="22" t="e">
        <f>IF(AND('Mapa final'!#REF!="Alta",'Mapa final'!#REF!="Mayor"),CONCATENATE("R10C",'Mapa final'!#REF!),"")</f>
        <v>#REF!</v>
      </c>
      <c r="AE25" s="22" t="e">
        <f>IF(AND('Mapa final'!#REF!="Alta",'Mapa final'!#REF!="Mayor"),CONCATENATE("R10C",'Mapa final'!#REF!),"")</f>
        <v>#REF!</v>
      </c>
      <c r="AF25" s="22" t="e">
        <f>IF(AND('Mapa final'!#REF!="Alta",'Mapa final'!#REF!="Mayor"),CONCATENATE("R10C",'Mapa final'!#REF!),"")</f>
        <v>#REF!</v>
      </c>
      <c r="AG25" s="23" t="e">
        <f>IF(AND('Mapa final'!#REF!="Alta",'Mapa final'!#REF!="Mayor"),CONCATENATE("R10C",'Mapa final'!#REF!),"")</f>
        <v>#REF!</v>
      </c>
      <c r="AH25" s="24" t="e">
        <f>IF(AND('Mapa final'!#REF!="Alta",'Mapa final'!#REF!="Catastrófico"),CONCATENATE("R10C",'Mapa final'!#REF!),"")</f>
        <v>#REF!</v>
      </c>
      <c r="AI25" s="25" t="e">
        <f>IF(AND('Mapa final'!#REF!="Alta",'Mapa final'!#REF!="Catastrófico"),CONCATENATE("R10C",'Mapa final'!#REF!),"")</f>
        <v>#REF!</v>
      </c>
      <c r="AJ25" s="25" t="e">
        <f>IF(AND('Mapa final'!#REF!="Alta",'Mapa final'!#REF!="Catastrófico"),CONCATENATE("R10C",'Mapa final'!#REF!),"")</f>
        <v>#REF!</v>
      </c>
      <c r="AK25" s="25" t="e">
        <f>IF(AND('Mapa final'!#REF!="Alta",'Mapa final'!#REF!="Catastrófico"),CONCATENATE("R10C",'Mapa final'!#REF!),"")</f>
        <v>#REF!</v>
      </c>
      <c r="AL25" s="25" t="e">
        <f>IF(AND('Mapa final'!#REF!="Alta",'Mapa final'!#REF!="Catastrófico"),CONCATENATE("R10C",'Mapa final'!#REF!),"")</f>
        <v>#REF!</v>
      </c>
      <c r="AM25" s="26" t="e">
        <f>IF(AND('Mapa final'!#REF!="Alta",'Mapa final'!#REF!="Catastrófico"),CONCATENATE("R10C",'Mapa final'!#REF!),"")</f>
        <v>#REF!</v>
      </c>
      <c r="AN25" s="1"/>
      <c r="AO25" s="249"/>
      <c r="AP25" s="250"/>
      <c r="AQ25" s="250"/>
      <c r="AR25" s="250"/>
      <c r="AS25" s="250"/>
      <c r="AT25" s="251"/>
      <c r="AU25" s="1"/>
      <c r="AV25" s="1"/>
      <c r="AW25" s="1"/>
      <c r="AX25" s="1"/>
      <c r="AY25" s="1"/>
      <c r="AZ25" s="1"/>
      <c r="BA25" s="1"/>
      <c r="BB25" s="1"/>
      <c r="BC25" s="1"/>
      <c r="BD25" s="1"/>
      <c r="BE25" s="1"/>
      <c r="BF25" s="1"/>
      <c r="BG25" s="1"/>
      <c r="BH25" s="1"/>
      <c r="BI25" s="1"/>
    </row>
    <row r="26" spans="1:61" ht="15" customHeight="1" x14ac:dyDescent="0.25">
      <c r="A26" s="1"/>
      <c r="B26" s="238"/>
      <c r="C26" s="226"/>
      <c r="D26" s="231"/>
      <c r="E26" s="256" t="s">
        <v>40</v>
      </c>
      <c r="F26" s="224"/>
      <c r="G26" s="224"/>
      <c r="H26" s="224"/>
      <c r="I26" s="210"/>
      <c r="J26" s="27" t="e">
        <f>IF(AND('Mapa final'!#REF!="Media",'Mapa final'!#REF!="Leve"),CONCATENATE("R1C",'Mapa final'!#REF!),"")</f>
        <v>#REF!</v>
      </c>
      <c r="K26" s="28" t="e">
        <f>IF(AND('Mapa final'!#REF!="Media",'Mapa final'!#REF!="Leve"),CONCATENATE("R1C",'Mapa final'!#REF!),"")</f>
        <v>#REF!</v>
      </c>
      <c r="L26" s="28" t="e">
        <f>IF(AND('Mapa final'!#REF!="Media",'Mapa final'!#REF!="Leve"),CONCATENATE("R1C",'Mapa final'!#REF!),"")</f>
        <v>#REF!</v>
      </c>
      <c r="M26" s="28" t="e">
        <f>IF(AND('Mapa final'!#REF!="Media",'Mapa final'!#REF!="Leve"),CONCATENATE("R1C",'Mapa final'!#REF!),"")</f>
        <v>#REF!</v>
      </c>
      <c r="N26" s="28" t="e">
        <f>IF(AND('Mapa final'!#REF!="Media",'Mapa final'!#REF!="Leve"),CONCATENATE("R1C",'Mapa final'!#REF!),"")</f>
        <v>#REF!</v>
      </c>
      <c r="O26" s="29" t="e">
        <f>IF(AND('Mapa final'!#REF!="Media",'Mapa final'!#REF!="Leve"),CONCATENATE("R1C",'Mapa final'!#REF!),"")</f>
        <v>#REF!</v>
      </c>
      <c r="P26" s="27" t="e">
        <f>IF(AND('Mapa final'!#REF!="Media",'Mapa final'!#REF!="Menor"),CONCATENATE("R1C",'Mapa final'!#REF!),"")</f>
        <v>#REF!</v>
      </c>
      <c r="Q26" s="28" t="e">
        <f>IF(AND('Mapa final'!#REF!="Media",'Mapa final'!#REF!="Menor"),CONCATENATE("R1C",'Mapa final'!#REF!),"")</f>
        <v>#REF!</v>
      </c>
      <c r="R26" s="28" t="e">
        <f>IF(AND('Mapa final'!#REF!="Media",'Mapa final'!#REF!="Menor"),CONCATENATE("R1C",'Mapa final'!#REF!),"")</f>
        <v>#REF!</v>
      </c>
      <c r="S26" s="28" t="e">
        <f>IF(AND('Mapa final'!#REF!="Media",'Mapa final'!#REF!="Menor"),CONCATENATE("R1C",'Mapa final'!#REF!),"")</f>
        <v>#REF!</v>
      </c>
      <c r="T26" s="28" t="e">
        <f>IF(AND('Mapa final'!#REF!="Media",'Mapa final'!#REF!="Menor"),CONCATENATE("R1C",'Mapa final'!#REF!),"")</f>
        <v>#REF!</v>
      </c>
      <c r="U26" s="29" t="e">
        <f>IF(AND('Mapa final'!#REF!="Media",'Mapa final'!#REF!="Menor"),CONCATENATE("R1C",'Mapa final'!#REF!),"")</f>
        <v>#REF!</v>
      </c>
      <c r="V26" s="27" t="e">
        <f>IF(AND('Mapa final'!#REF!="Media",'Mapa final'!#REF!="Moderado"),CONCATENATE("R1C",'Mapa final'!#REF!),"")</f>
        <v>#REF!</v>
      </c>
      <c r="W26" s="28" t="e">
        <f>IF(AND('Mapa final'!#REF!="Media",'Mapa final'!#REF!="Moderado"),CONCATENATE("R1C",'Mapa final'!#REF!),"")</f>
        <v>#REF!</v>
      </c>
      <c r="X26" s="28" t="e">
        <f>IF(AND('Mapa final'!#REF!="Media",'Mapa final'!#REF!="Moderado"),CONCATENATE("R1C",'Mapa final'!#REF!),"")</f>
        <v>#REF!</v>
      </c>
      <c r="Y26" s="28" t="e">
        <f>IF(AND('Mapa final'!#REF!="Media",'Mapa final'!#REF!="Moderado"),CONCATENATE("R1C",'Mapa final'!#REF!),"")</f>
        <v>#REF!</v>
      </c>
      <c r="Z26" s="28" t="e">
        <f>IF(AND('Mapa final'!#REF!="Media",'Mapa final'!#REF!="Moderado"),CONCATENATE("R1C",'Mapa final'!#REF!),"")</f>
        <v>#REF!</v>
      </c>
      <c r="AA26" s="29" t="e">
        <f>IF(AND('Mapa final'!#REF!="Media",'Mapa final'!#REF!="Moderado"),CONCATENATE("R1C",'Mapa final'!#REF!),"")</f>
        <v>#REF!</v>
      </c>
      <c r="AB26" s="9" t="e">
        <f>IF(AND('Mapa final'!#REF!="Media",'Mapa final'!#REF!="Mayor"),CONCATENATE("R1C",'Mapa final'!#REF!),"")</f>
        <v>#REF!</v>
      </c>
      <c r="AC26" s="10" t="e">
        <f>IF(AND('Mapa final'!#REF!="Media",'Mapa final'!#REF!="Mayor"),CONCATENATE("R1C",'Mapa final'!#REF!),"")</f>
        <v>#REF!</v>
      </c>
      <c r="AD26" s="10" t="e">
        <f>IF(AND('Mapa final'!#REF!="Media",'Mapa final'!#REF!="Mayor"),CONCATENATE("R1C",'Mapa final'!#REF!),"")</f>
        <v>#REF!</v>
      </c>
      <c r="AE26" s="10" t="e">
        <f>IF(AND('Mapa final'!#REF!="Media",'Mapa final'!#REF!="Mayor"),CONCATENATE("R1C",'Mapa final'!#REF!),"")</f>
        <v>#REF!</v>
      </c>
      <c r="AF26" s="10" t="e">
        <f>IF(AND('Mapa final'!#REF!="Media",'Mapa final'!#REF!="Mayor"),CONCATENATE("R1C",'Mapa final'!#REF!),"")</f>
        <v>#REF!</v>
      </c>
      <c r="AG26" s="11" t="e">
        <f>IF(AND('Mapa final'!#REF!="Media",'Mapa final'!#REF!="Mayor"),CONCATENATE("R1C",'Mapa final'!#REF!),"")</f>
        <v>#REF!</v>
      </c>
      <c r="AH26" s="12" t="e">
        <f>IF(AND('Mapa final'!#REF!="Media",'Mapa final'!#REF!="Catastrófico"),CONCATENATE("R1C",'Mapa final'!#REF!),"")</f>
        <v>#REF!</v>
      </c>
      <c r="AI26" s="13" t="e">
        <f>IF(AND('Mapa final'!#REF!="Media",'Mapa final'!#REF!="Catastrófico"),CONCATENATE("R1C",'Mapa final'!#REF!),"")</f>
        <v>#REF!</v>
      </c>
      <c r="AJ26" s="13" t="e">
        <f>IF(AND('Mapa final'!#REF!="Media",'Mapa final'!#REF!="Catastrófico"),CONCATENATE("R1C",'Mapa final'!#REF!),"")</f>
        <v>#REF!</v>
      </c>
      <c r="AK26" s="13" t="e">
        <f>IF(AND('Mapa final'!#REF!="Media",'Mapa final'!#REF!="Catastrófico"),CONCATENATE("R1C",'Mapa final'!#REF!),"")</f>
        <v>#REF!</v>
      </c>
      <c r="AL26" s="13" t="e">
        <f>IF(AND('Mapa final'!#REF!="Media",'Mapa final'!#REF!="Catastrófico"),CONCATENATE("R1C",'Mapa final'!#REF!),"")</f>
        <v>#REF!</v>
      </c>
      <c r="AM26" s="14" t="e">
        <f>IF(AND('Mapa final'!#REF!="Media",'Mapa final'!#REF!="Catastrófico"),CONCATENATE("R1C",'Mapa final'!#REF!),"")</f>
        <v>#REF!</v>
      </c>
      <c r="AN26" s="1"/>
      <c r="AO26" s="258" t="s">
        <v>41</v>
      </c>
      <c r="AP26" s="245"/>
      <c r="AQ26" s="245"/>
      <c r="AR26" s="245"/>
      <c r="AS26" s="245"/>
      <c r="AT26" s="246"/>
      <c r="AU26" s="1"/>
      <c r="AV26" s="1"/>
      <c r="AW26" s="1"/>
      <c r="AX26" s="1"/>
      <c r="AY26" s="1"/>
      <c r="AZ26" s="1"/>
      <c r="BA26" s="1"/>
      <c r="BB26" s="1"/>
      <c r="BC26" s="1"/>
      <c r="BD26" s="1"/>
      <c r="BE26" s="1"/>
      <c r="BF26" s="1"/>
      <c r="BG26" s="1"/>
      <c r="BH26" s="1"/>
      <c r="BI26" s="1"/>
    </row>
    <row r="27" spans="1:61" ht="15" customHeight="1" x14ac:dyDescent="0.25">
      <c r="A27" s="1"/>
      <c r="B27" s="238"/>
      <c r="C27" s="226"/>
      <c r="D27" s="231"/>
      <c r="E27" s="225"/>
      <c r="F27" s="226"/>
      <c r="G27" s="226"/>
      <c r="H27" s="226"/>
      <c r="I27" s="231"/>
      <c r="J27" s="30" t="e">
        <f>IF(AND('Mapa final'!#REF!="Media",'Mapa final'!#REF!="Leve"),CONCATENATE("R2C",'Mapa final'!#REF!),"")</f>
        <v>#REF!</v>
      </c>
      <c r="K27" s="31" t="e">
        <f>IF(AND('Mapa final'!#REF!="Media",'Mapa final'!#REF!="Leve"),CONCATENATE("R2C",'Mapa final'!#REF!),"")</f>
        <v>#REF!</v>
      </c>
      <c r="L27" s="31" t="e">
        <f>IF(AND('Mapa final'!#REF!="Media",'Mapa final'!#REF!="Leve"),CONCATENATE("R2C",'Mapa final'!#REF!),"")</f>
        <v>#REF!</v>
      </c>
      <c r="M27" s="31" t="e">
        <f>IF(AND('Mapa final'!#REF!="Media",'Mapa final'!#REF!="Leve"),CONCATENATE("R2C",'Mapa final'!#REF!),"")</f>
        <v>#REF!</v>
      </c>
      <c r="N27" s="31" t="e">
        <f>IF(AND('Mapa final'!#REF!="Media",'Mapa final'!#REF!="Leve"),CONCATENATE("R2C",'Mapa final'!#REF!),"")</f>
        <v>#REF!</v>
      </c>
      <c r="O27" s="32" t="e">
        <f>IF(AND('Mapa final'!#REF!="Media",'Mapa final'!#REF!="Leve"),CONCATENATE("R2C",'Mapa final'!#REF!),"")</f>
        <v>#REF!</v>
      </c>
      <c r="P27" s="30" t="e">
        <f>IF(AND('Mapa final'!#REF!="Media",'Mapa final'!#REF!="Menor"),CONCATENATE("R2C",'Mapa final'!#REF!),"")</f>
        <v>#REF!</v>
      </c>
      <c r="Q27" s="31" t="e">
        <f>IF(AND('Mapa final'!#REF!="Media",'Mapa final'!#REF!="Menor"),CONCATENATE("R2C",'Mapa final'!#REF!),"")</f>
        <v>#REF!</v>
      </c>
      <c r="R27" s="31" t="e">
        <f>IF(AND('Mapa final'!#REF!="Media",'Mapa final'!#REF!="Menor"),CONCATENATE("R2C",'Mapa final'!#REF!),"")</f>
        <v>#REF!</v>
      </c>
      <c r="S27" s="31" t="e">
        <f>IF(AND('Mapa final'!#REF!="Media",'Mapa final'!#REF!="Menor"),CONCATENATE("R2C",'Mapa final'!#REF!),"")</f>
        <v>#REF!</v>
      </c>
      <c r="T27" s="31" t="e">
        <f>IF(AND('Mapa final'!#REF!="Media",'Mapa final'!#REF!="Menor"),CONCATENATE("R2C",'Mapa final'!#REF!),"")</f>
        <v>#REF!</v>
      </c>
      <c r="U27" s="32" t="e">
        <f>IF(AND('Mapa final'!#REF!="Media",'Mapa final'!#REF!="Menor"),CONCATENATE("R2C",'Mapa final'!#REF!),"")</f>
        <v>#REF!</v>
      </c>
      <c r="V27" s="30" t="e">
        <f>IF(AND('Mapa final'!#REF!="Media",'Mapa final'!#REF!="Moderado"),CONCATENATE("R2C",'Mapa final'!#REF!),"")</f>
        <v>#REF!</v>
      </c>
      <c r="W27" s="31" t="e">
        <f>IF(AND('Mapa final'!#REF!="Media",'Mapa final'!#REF!="Moderado"),CONCATENATE("R2C",'Mapa final'!#REF!),"")</f>
        <v>#REF!</v>
      </c>
      <c r="X27" s="31" t="e">
        <f>IF(AND('Mapa final'!#REF!="Media",'Mapa final'!#REF!="Moderado"),CONCATENATE("R2C",'Mapa final'!#REF!),"")</f>
        <v>#REF!</v>
      </c>
      <c r="Y27" s="31" t="e">
        <f>IF(AND('Mapa final'!#REF!="Media",'Mapa final'!#REF!="Moderado"),CONCATENATE("R2C",'Mapa final'!#REF!),"")</f>
        <v>#REF!</v>
      </c>
      <c r="Z27" s="31" t="e">
        <f>IF(AND('Mapa final'!#REF!="Media",'Mapa final'!#REF!="Moderado"),CONCATENATE("R2C",'Mapa final'!#REF!),"")</f>
        <v>#REF!</v>
      </c>
      <c r="AA27" s="32" t="e">
        <f>IF(AND('Mapa final'!#REF!="Media",'Mapa final'!#REF!="Moderado"),CONCATENATE("R2C",'Mapa final'!#REF!),"")</f>
        <v>#REF!</v>
      </c>
      <c r="AB27" s="15" t="e">
        <f>IF(AND('Mapa final'!#REF!="Media",'Mapa final'!#REF!="Mayor"),CONCATENATE("R2C",'Mapa final'!#REF!),"")</f>
        <v>#REF!</v>
      </c>
      <c r="AC27" s="16" t="e">
        <f>IF(AND('Mapa final'!#REF!="Media",'Mapa final'!#REF!="Mayor"),CONCATENATE("R2C",'Mapa final'!#REF!),"")</f>
        <v>#REF!</v>
      </c>
      <c r="AD27" s="16" t="e">
        <f>IF(AND('Mapa final'!#REF!="Media",'Mapa final'!#REF!="Mayor"),CONCATENATE("R2C",'Mapa final'!#REF!),"")</f>
        <v>#REF!</v>
      </c>
      <c r="AE27" s="16" t="e">
        <f>IF(AND('Mapa final'!#REF!="Media",'Mapa final'!#REF!="Mayor"),CONCATENATE("R2C",'Mapa final'!#REF!),"")</f>
        <v>#REF!</v>
      </c>
      <c r="AF27" s="16" t="e">
        <f>IF(AND('Mapa final'!#REF!="Media",'Mapa final'!#REF!="Mayor"),CONCATENATE("R2C",'Mapa final'!#REF!),"")</f>
        <v>#REF!</v>
      </c>
      <c r="AG27" s="17" t="e">
        <f>IF(AND('Mapa final'!#REF!="Media",'Mapa final'!#REF!="Mayor"),CONCATENATE("R2C",'Mapa final'!#REF!),"")</f>
        <v>#REF!</v>
      </c>
      <c r="AH27" s="18" t="e">
        <f>IF(AND('Mapa final'!#REF!="Media",'Mapa final'!#REF!="Catastrófico"),CONCATENATE("R2C",'Mapa final'!#REF!),"")</f>
        <v>#REF!</v>
      </c>
      <c r="AI27" s="19" t="e">
        <f>IF(AND('Mapa final'!#REF!="Media",'Mapa final'!#REF!="Catastrófico"),CONCATENATE("R2C",'Mapa final'!#REF!),"")</f>
        <v>#REF!</v>
      </c>
      <c r="AJ27" s="19" t="e">
        <f>IF(AND('Mapa final'!#REF!="Media",'Mapa final'!#REF!="Catastrófico"),CONCATENATE("R2C",'Mapa final'!#REF!),"")</f>
        <v>#REF!</v>
      </c>
      <c r="AK27" s="19" t="e">
        <f>IF(AND('Mapa final'!#REF!="Media",'Mapa final'!#REF!="Catastrófico"),CONCATENATE("R2C",'Mapa final'!#REF!),"")</f>
        <v>#REF!</v>
      </c>
      <c r="AL27" s="19" t="e">
        <f>IF(AND('Mapa final'!#REF!="Media",'Mapa final'!#REF!="Catastrófico"),CONCATENATE("R2C",'Mapa final'!#REF!),"")</f>
        <v>#REF!</v>
      </c>
      <c r="AM27" s="20" t="e">
        <f>IF(AND('Mapa final'!#REF!="Media",'Mapa final'!#REF!="Catastrófico"),CONCATENATE("R2C",'Mapa final'!#REF!),"")</f>
        <v>#REF!</v>
      </c>
      <c r="AN27" s="1"/>
      <c r="AO27" s="247"/>
      <c r="AP27" s="226"/>
      <c r="AQ27" s="226"/>
      <c r="AR27" s="226"/>
      <c r="AS27" s="226"/>
      <c r="AT27" s="248"/>
      <c r="AU27" s="1"/>
      <c r="AV27" s="1"/>
      <c r="AW27" s="1"/>
      <c r="AX27" s="1"/>
      <c r="AY27" s="1"/>
      <c r="AZ27" s="1"/>
      <c r="BA27" s="1"/>
      <c r="BB27" s="1"/>
      <c r="BC27" s="1"/>
      <c r="BD27" s="1"/>
      <c r="BE27" s="1"/>
      <c r="BF27" s="1"/>
      <c r="BG27" s="1"/>
      <c r="BH27" s="1"/>
      <c r="BI27" s="1"/>
    </row>
    <row r="28" spans="1:61" ht="15" customHeight="1" x14ac:dyDescent="0.25">
      <c r="A28" s="1"/>
      <c r="B28" s="238"/>
      <c r="C28" s="226"/>
      <c r="D28" s="231"/>
      <c r="E28" s="225"/>
      <c r="F28" s="226"/>
      <c r="G28" s="226"/>
      <c r="H28" s="226"/>
      <c r="I28" s="231"/>
      <c r="J28" s="30" t="e">
        <f>IF(AND('Mapa final'!#REF!="Media",'Mapa final'!#REF!="Leve"),CONCATENATE("R3C",'Mapa final'!#REF!),"")</f>
        <v>#REF!</v>
      </c>
      <c r="K28" s="31" t="e">
        <f>IF(AND('Mapa final'!#REF!="Media",'Mapa final'!#REF!="Leve"),CONCATENATE("R3C",'Mapa final'!#REF!),"")</f>
        <v>#REF!</v>
      </c>
      <c r="L28" s="31" t="e">
        <f>IF(AND('Mapa final'!#REF!="Media",'Mapa final'!#REF!="Leve"),CONCATENATE("R3C",'Mapa final'!#REF!),"")</f>
        <v>#REF!</v>
      </c>
      <c r="M28" s="31" t="e">
        <f>IF(AND('Mapa final'!#REF!="Media",'Mapa final'!#REF!="Leve"),CONCATENATE("R3C",'Mapa final'!#REF!),"")</f>
        <v>#REF!</v>
      </c>
      <c r="N28" s="31" t="e">
        <f>IF(AND('Mapa final'!#REF!="Media",'Mapa final'!#REF!="Leve"),CONCATENATE("R3C",'Mapa final'!#REF!),"")</f>
        <v>#REF!</v>
      </c>
      <c r="O28" s="32" t="e">
        <f>IF(AND('Mapa final'!#REF!="Media",'Mapa final'!#REF!="Leve"),CONCATENATE("R3C",'Mapa final'!#REF!),"")</f>
        <v>#REF!</v>
      </c>
      <c r="P28" s="30" t="e">
        <f>IF(AND('Mapa final'!#REF!="Media",'Mapa final'!#REF!="Menor"),CONCATENATE("R3C",'Mapa final'!#REF!),"")</f>
        <v>#REF!</v>
      </c>
      <c r="Q28" s="31" t="e">
        <f>IF(AND('Mapa final'!#REF!="Media",'Mapa final'!#REF!="Menor"),CONCATENATE("R3C",'Mapa final'!#REF!),"")</f>
        <v>#REF!</v>
      </c>
      <c r="R28" s="31" t="e">
        <f>IF(AND('Mapa final'!#REF!="Media",'Mapa final'!#REF!="Menor"),CONCATENATE("R3C",'Mapa final'!#REF!),"")</f>
        <v>#REF!</v>
      </c>
      <c r="S28" s="31" t="e">
        <f>IF(AND('Mapa final'!#REF!="Media",'Mapa final'!#REF!="Menor"),CONCATENATE("R3C",'Mapa final'!#REF!),"")</f>
        <v>#REF!</v>
      </c>
      <c r="T28" s="31" t="e">
        <f>IF(AND('Mapa final'!#REF!="Media",'Mapa final'!#REF!="Menor"),CONCATENATE("R3C",'Mapa final'!#REF!),"")</f>
        <v>#REF!</v>
      </c>
      <c r="U28" s="32" t="e">
        <f>IF(AND('Mapa final'!#REF!="Media",'Mapa final'!#REF!="Menor"),CONCATENATE("R3C",'Mapa final'!#REF!),"")</f>
        <v>#REF!</v>
      </c>
      <c r="V28" s="30" t="e">
        <f>IF(AND('Mapa final'!#REF!="Media",'Mapa final'!#REF!="Moderado"),CONCATENATE("R3C",'Mapa final'!#REF!),"")</f>
        <v>#REF!</v>
      </c>
      <c r="W28" s="31" t="e">
        <f>IF(AND('Mapa final'!#REF!="Media",'Mapa final'!#REF!="Moderado"),CONCATENATE("R3C",'Mapa final'!#REF!),"")</f>
        <v>#REF!</v>
      </c>
      <c r="X28" s="31" t="e">
        <f>IF(AND('Mapa final'!#REF!="Media",'Mapa final'!#REF!="Moderado"),CONCATENATE("R3C",'Mapa final'!#REF!),"")</f>
        <v>#REF!</v>
      </c>
      <c r="Y28" s="31" t="e">
        <f>IF(AND('Mapa final'!#REF!="Media",'Mapa final'!#REF!="Moderado"),CONCATENATE("R3C",'Mapa final'!#REF!),"")</f>
        <v>#REF!</v>
      </c>
      <c r="Z28" s="31" t="e">
        <f>IF(AND('Mapa final'!#REF!="Media",'Mapa final'!#REF!="Moderado"),CONCATENATE("R3C",'Mapa final'!#REF!),"")</f>
        <v>#REF!</v>
      </c>
      <c r="AA28" s="32" t="e">
        <f>IF(AND('Mapa final'!#REF!="Media",'Mapa final'!#REF!="Moderado"),CONCATENATE("R3C",'Mapa final'!#REF!),"")</f>
        <v>#REF!</v>
      </c>
      <c r="AB28" s="15" t="e">
        <f>IF(AND('Mapa final'!#REF!="Media",'Mapa final'!#REF!="Mayor"),CONCATENATE("R3C",'Mapa final'!#REF!),"")</f>
        <v>#REF!</v>
      </c>
      <c r="AC28" s="16" t="e">
        <f>IF(AND('Mapa final'!#REF!="Media",'Mapa final'!#REF!="Mayor"),CONCATENATE("R3C",'Mapa final'!#REF!),"")</f>
        <v>#REF!</v>
      </c>
      <c r="AD28" s="16" t="e">
        <f>IF(AND('Mapa final'!#REF!="Media",'Mapa final'!#REF!="Mayor"),CONCATENATE("R3C",'Mapa final'!#REF!),"")</f>
        <v>#REF!</v>
      </c>
      <c r="AE28" s="16" t="e">
        <f>IF(AND('Mapa final'!#REF!="Media",'Mapa final'!#REF!="Mayor"),CONCATENATE("R3C",'Mapa final'!#REF!),"")</f>
        <v>#REF!</v>
      </c>
      <c r="AF28" s="16" t="e">
        <f>IF(AND('Mapa final'!#REF!="Media",'Mapa final'!#REF!="Mayor"),CONCATENATE("R3C",'Mapa final'!#REF!),"")</f>
        <v>#REF!</v>
      </c>
      <c r="AG28" s="17" t="e">
        <f>IF(AND('Mapa final'!#REF!="Media",'Mapa final'!#REF!="Mayor"),CONCATENATE("R3C",'Mapa final'!#REF!),"")</f>
        <v>#REF!</v>
      </c>
      <c r="AH28" s="18" t="e">
        <f>IF(AND('Mapa final'!#REF!="Media",'Mapa final'!#REF!="Catastrófico"),CONCATENATE("R3C",'Mapa final'!#REF!),"")</f>
        <v>#REF!</v>
      </c>
      <c r="AI28" s="19" t="e">
        <f>IF(AND('Mapa final'!#REF!="Media",'Mapa final'!#REF!="Catastrófico"),CONCATENATE("R3C",'Mapa final'!#REF!),"")</f>
        <v>#REF!</v>
      </c>
      <c r="AJ28" s="19" t="e">
        <f>IF(AND('Mapa final'!#REF!="Media",'Mapa final'!#REF!="Catastrófico"),CONCATENATE("R3C",'Mapa final'!#REF!),"")</f>
        <v>#REF!</v>
      </c>
      <c r="AK28" s="19" t="e">
        <f>IF(AND('Mapa final'!#REF!="Media",'Mapa final'!#REF!="Catastrófico"),CONCATENATE("R3C",'Mapa final'!#REF!),"")</f>
        <v>#REF!</v>
      </c>
      <c r="AL28" s="19" t="e">
        <f>IF(AND('Mapa final'!#REF!="Media",'Mapa final'!#REF!="Catastrófico"),CONCATENATE("R3C",'Mapa final'!#REF!),"")</f>
        <v>#REF!</v>
      </c>
      <c r="AM28" s="20" t="e">
        <f>IF(AND('Mapa final'!#REF!="Media",'Mapa final'!#REF!="Catastrófico"),CONCATENATE("R3C",'Mapa final'!#REF!),"")</f>
        <v>#REF!</v>
      </c>
      <c r="AN28" s="1"/>
      <c r="AO28" s="247"/>
      <c r="AP28" s="226"/>
      <c r="AQ28" s="226"/>
      <c r="AR28" s="226"/>
      <c r="AS28" s="226"/>
      <c r="AT28" s="248"/>
      <c r="AU28" s="1"/>
      <c r="AV28" s="1"/>
      <c r="AW28" s="1"/>
      <c r="AX28" s="1"/>
      <c r="AY28" s="1"/>
      <c r="AZ28" s="1"/>
      <c r="BA28" s="1"/>
      <c r="BB28" s="1"/>
      <c r="BC28" s="1"/>
      <c r="BD28" s="1"/>
      <c r="BE28" s="1"/>
      <c r="BF28" s="1"/>
      <c r="BG28" s="1"/>
      <c r="BH28" s="1"/>
      <c r="BI28" s="1"/>
    </row>
    <row r="29" spans="1:61" ht="15" customHeight="1" x14ac:dyDescent="0.25">
      <c r="A29" s="1"/>
      <c r="B29" s="238"/>
      <c r="C29" s="226"/>
      <c r="D29" s="231"/>
      <c r="E29" s="225"/>
      <c r="F29" s="226"/>
      <c r="G29" s="226"/>
      <c r="H29" s="226"/>
      <c r="I29" s="231"/>
      <c r="J29" s="30" t="e">
        <f>IF(AND('Mapa final'!#REF!="Media",'Mapa final'!#REF!="Leve"),CONCATENATE("R4C",'Mapa final'!#REF!),"")</f>
        <v>#REF!</v>
      </c>
      <c r="K29" s="31" t="e">
        <f>IF(AND('Mapa final'!#REF!="Media",'Mapa final'!#REF!="Leve"),CONCATENATE("R4C",'Mapa final'!#REF!),"")</f>
        <v>#REF!</v>
      </c>
      <c r="L29" s="31" t="e">
        <f>IF(AND('Mapa final'!#REF!="Media",'Mapa final'!#REF!="Leve"),CONCATENATE("R4C",'Mapa final'!#REF!),"")</f>
        <v>#REF!</v>
      </c>
      <c r="M29" s="31" t="e">
        <f>IF(AND('Mapa final'!#REF!="Media",'Mapa final'!#REF!="Leve"),CONCATENATE("R4C",'Mapa final'!#REF!),"")</f>
        <v>#REF!</v>
      </c>
      <c r="N29" s="31" t="e">
        <f>IF(AND('Mapa final'!#REF!="Media",'Mapa final'!#REF!="Leve"),CONCATENATE("R4C",'Mapa final'!#REF!),"")</f>
        <v>#REF!</v>
      </c>
      <c r="O29" s="32" t="e">
        <f>IF(AND('Mapa final'!#REF!="Media",'Mapa final'!#REF!="Leve"),CONCATENATE("R4C",'Mapa final'!#REF!),"")</f>
        <v>#REF!</v>
      </c>
      <c r="P29" s="30" t="e">
        <f>IF(AND('Mapa final'!#REF!="Media",'Mapa final'!#REF!="Menor"),CONCATENATE("R4C",'Mapa final'!#REF!),"")</f>
        <v>#REF!</v>
      </c>
      <c r="Q29" s="31" t="e">
        <f>IF(AND('Mapa final'!#REF!="Media",'Mapa final'!#REF!="Menor"),CONCATENATE("R4C",'Mapa final'!#REF!),"")</f>
        <v>#REF!</v>
      </c>
      <c r="R29" s="31" t="e">
        <f>IF(AND('Mapa final'!#REF!="Media",'Mapa final'!#REF!="Menor"),CONCATENATE("R4C",'Mapa final'!#REF!),"")</f>
        <v>#REF!</v>
      </c>
      <c r="S29" s="31" t="e">
        <f>IF(AND('Mapa final'!#REF!="Media",'Mapa final'!#REF!="Menor"),CONCATENATE("R4C",'Mapa final'!#REF!),"")</f>
        <v>#REF!</v>
      </c>
      <c r="T29" s="31" t="e">
        <f>IF(AND('Mapa final'!#REF!="Media",'Mapa final'!#REF!="Menor"),CONCATENATE("R4C",'Mapa final'!#REF!),"")</f>
        <v>#REF!</v>
      </c>
      <c r="U29" s="32" t="e">
        <f>IF(AND('Mapa final'!#REF!="Media",'Mapa final'!#REF!="Menor"),CONCATENATE("R4C",'Mapa final'!#REF!),"")</f>
        <v>#REF!</v>
      </c>
      <c r="V29" s="30" t="e">
        <f>IF(AND('Mapa final'!#REF!="Media",'Mapa final'!#REF!="Moderado"),CONCATENATE("R4C",'Mapa final'!#REF!),"")</f>
        <v>#REF!</v>
      </c>
      <c r="W29" s="31" t="e">
        <f>IF(AND('Mapa final'!#REF!="Media",'Mapa final'!#REF!="Moderado"),CONCATENATE("R4C",'Mapa final'!#REF!),"")</f>
        <v>#REF!</v>
      </c>
      <c r="X29" s="31" t="e">
        <f>IF(AND('Mapa final'!#REF!="Media",'Mapa final'!#REF!="Moderado"),CONCATENATE("R4C",'Mapa final'!#REF!),"")</f>
        <v>#REF!</v>
      </c>
      <c r="Y29" s="31" t="e">
        <f>IF(AND('Mapa final'!#REF!="Media",'Mapa final'!#REF!="Moderado"),CONCATENATE("R4C",'Mapa final'!#REF!),"")</f>
        <v>#REF!</v>
      </c>
      <c r="Z29" s="31" t="e">
        <f>IF(AND('Mapa final'!#REF!="Media",'Mapa final'!#REF!="Moderado"),CONCATENATE("R4C",'Mapa final'!#REF!),"")</f>
        <v>#REF!</v>
      </c>
      <c r="AA29" s="32" t="e">
        <f>IF(AND('Mapa final'!#REF!="Media",'Mapa final'!#REF!="Moderado"),CONCATENATE("R4C",'Mapa final'!#REF!),"")</f>
        <v>#REF!</v>
      </c>
      <c r="AB29" s="15" t="e">
        <f>IF(AND('Mapa final'!#REF!="Media",'Mapa final'!#REF!="Mayor"),CONCATENATE("R4C",'Mapa final'!#REF!),"")</f>
        <v>#REF!</v>
      </c>
      <c r="AC29" s="16" t="e">
        <f>IF(AND('Mapa final'!#REF!="Media",'Mapa final'!#REF!="Mayor"),CONCATENATE("R4C",'Mapa final'!#REF!),"")</f>
        <v>#REF!</v>
      </c>
      <c r="AD29" s="16" t="e">
        <f>IF(AND('Mapa final'!#REF!="Media",'Mapa final'!#REF!="Mayor"),CONCATENATE("R4C",'Mapa final'!#REF!),"")</f>
        <v>#REF!</v>
      </c>
      <c r="AE29" s="16" t="e">
        <f>IF(AND('Mapa final'!#REF!="Media",'Mapa final'!#REF!="Mayor"),CONCATENATE("R4C",'Mapa final'!#REF!),"")</f>
        <v>#REF!</v>
      </c>
      <c r="AF29" s="16" t="e">
        <f>IF(AND('Mapa final'!#REF!="Media",'Mapa final'!#REF!="Mayor"),CONCATENATE("R4C",'Mapa final'!#REF!),"")</f>
        <v>#REF!</v>
      </c>
      <c r="AG29" s="17" t="e">
        <f>IF(AND('Mapa final'!#REF!="Media",'Mapa final'!#REF!="Mayor"),CONCATENATE("R4C",'Mapa final'!#REF!),"")</f>
        <v>#REF!</v>
      </c>
      <c r="AH29" s="18" t="e">
        <f>IF(AND('Mapa final'!#REF!="Media",'Mapa final'!#REF!="Catastrófico"),CONCATENATE("R4C",'Mapa final'!#REF!),"")</f>
        <v>#REF!</v>
      </c>
      <c r="AI29" s="19" t="e">
        <f>IF(AND('Mapa final'!#REF!="Media",'Mapa final'!#REF!="Catastrófico"),CONCATENATE("R4C",'Mapa final'!#REF!),"")</f>
        <v>#REF!</v>
      </c>
      <c r="AJ29" s="19" t="e">
        <f>IF(AND('Mapa final'!#REF!="Media",'Mapa final'!#REF!="Catastrófico"),CONCATENATE("R4C",'Mapa final'!#REF!),"")</f>
        <v>#REF!</v>
      </c>
      <c r="AK29" s="19" t="e">
        <f>IF(AND('Mapa final'!#REF!="Media",'Mapa final'!#REF!="Catastrófico"),CONCATENATE("R4C",'Mapa final'!#REF!),"")</f>
        <v>#REF!</v>
      </c>
      <c r="AL29" s="19" t="e">
        <f>IF(AND('Mapa final'!#REF!="Media",'Mapa final'!#REF!="Catastrófico"),CONCATENATE("R4C",'Mapa final'!#REF!),"")</f>
        <v>#REF!</v>
      </c>
      <c r="AM29" s="20" t="e">
        <f>IF(AND('Mapa final'!#REF!="Media",'Mapa final'!#REF!="Catastrófico"),CONCATENATE("R4C",'Mapa final'!#REF!),"")</f>
        <v>#REF!</v>
      </c>
      <c r="AN29" s="1"/>
      <c r="AO29" s="247"/>
      <c r="AP29" s="226"/>
      <c r="AQ29" s="226"/>
      <c r="AR29" s="226"/>
      <c r="AS29" s="226"/>
      <c r="AT29" s="248"/>
      <c r="AU29" s="1"/>
      <c r="AV29" s="1"/>
      <c r="AW29" s="1"/>
      <c r="AX29" s="1"/>
      <c r="AY29" s="1"/>
      <c r="AZ29" s="1"/>
      <c r="BA29" s="1"/>
      <c r="BB29" s="1"/>
      <c r="BC29" s="1"/>
      <c r="BD29" s="1"/>
      <c r="BE29" s="1"/>
      <c r="BF29" s="1"/>
      <c r="BG29" s="1"/>
      <c r="BH29" s="1"/>
      <c r="BI29" s="1"/>
    </row>
    <row r="30" spans="1:61" ht="15" customHeight="1" x14ac:dyDescent="0.25">
      <c r="A30" s="1"/>
      <c r="B30" s="238"/>
      <c r="C30" s="226"/>
      <c r="D30" s="231"/>
      <c r="E30" s="225"/>
      <c r="F30" s="226"/>
      <c r="G30" s="226"/>
      <c r="H30" s="226"/>
      <c r="I30" s="231"/>
      <c r="J30" s="30" t="e">
        <f>IF(AND('Mapa final'!#REF!="Media",'Mapa final'!#REF!="Leve"),CONCATENATE("R5C",'Mapa final'!#REF!),"")</f>
        <v>#REF!</v>
      </c>
      <c r="K30" s="31" t="e">
        <f>IF(AND('Mapa final'!#REF!="Media",'Mapa final'!#REF!="Leve"),CONCATENATE("R5C",'Mapa final'!#REF!),"")</f>
        <v>#REF!</v>
      </c>
      <c r="L30" s="31" t="e">
        <f>IF(AND('Mapa final'!#REF!="Media",'Mapa final'!#REF!="Leve"),CONCATENATE("R5C",'Mapa final'!#REF!),"")</f>
        <v>#REF!</v>
      </c>
      <c r="M30" s="31" t="e">
        <f>IF(AND('Mapa final'!#REF!="Media",'Mapa final'!#REF!="Leve"),CONCATENATE("R5C",'Mapa final'!#REF!),"")</f>
        <v>#REF!</v>
      </c>
      <c r="N30" s="31" t="e">
        <f>IF(AND('Mapa final'!#REF!="Media",'Mapa final'!#REF!="Leve"),CONCATENATE("R5C",'Mapa final'!#REF!),"")</f>
        <v>#REF!</v>
      </c>
      <c r="O30" s="32" t="e">
        <f>IF(AND('Mapa final'!#REF!="Media",'Mapa final'!#REF!="Leve"),CONCATENATE("R5C",'Mapa final'!#REF!),"")</f>
        <v>#REF!</v>
      </c>
      <c r="P30" s="30" t="e">
        <f>IF(AND('Mapa final'!#REF!="Media",'Mapa final'!#REF!="Menor"),CONCATENATE("R5C",'Mapa final'!#REF!),"")</f>
        <v>#REF!</v>
      </c>
      <c r="Q30" s="31" t="e">
        <f>IF(AND('Mapa final'!#REF!="Media",'Mapa final'!#REF!="Menor"),CONCATENATE("R5C",'Mapa final'!#REF!),"")</f>
        <v>#REF!</v>
      </c>
      <c r="R30" s="31" t="e">
        <f>IF(AND('Mapa final'!#REF!="Media",'Mapa final'!#REF!="Menor"),CONCATENATE("R5C",'Mapa final'!#REF!),"")</f>
        <v>#REF!</v>
      </c>
      <c r="S30" s="31" t="e">
        <f>IF(AND('Mapa final'!#REF!="Media",'Mapa final'!#REF!="Menor"),CONCATENATE("R5C",'Mapa final'!#REF!),"")</f>
        <v>#REF!</v>
      </c>
      <c r="T30" s="31" t="e">
        <f>IF(AND('Mapa final'!#REF!="Media",'Mapa final'!#REF!="Menor"),CONCATENATE("R5C",'Mapa final'!#REF!),"")</f>
        <v>#REF!</v>
      </c>
      <c r="U30" s="32" t="e">
        <f>IF(AND('Mapa final'!#REF!="Media",'Mapa final'!#REF!="Menor"),CONCATENATE("R5C",'Mapa final'!#REF!),"")</f>
        <v>#REF!</v>
      </c>
      <c r="V30" s="30" t="e">
        <f>IF(AND('Mapa final'!#REF!="Media",'Mapa final'!#REF!="Moderado"),CONCATENATE("R5C",'Mapa final'!#REF!),"")</f>
        <v>#REF!</v>
      </c>
      <c r="W30" s="31" t="e">
        <f>IF(AND('Mapa final'!#REF!="Media",'Mapa final'!#REF!="Moderado"),CONCATENATE("R5C",'Mapa final'!#REF!),"")</f>
        <v>#REF!</v>
      </c>
      <c r="X30" s="31" t="e">
        <f>IF(AND('Mapa final'!#REF!="Media",'Mapa final'!#REF!="Moderado"),CONCATENATE("R5C",'Mapa final'!#REF!),"")</f>
        <v>#REF!</v>
      </c>
      <c r="Y30" s="31" t="e">
        <f>IF(AND('Mapa final'!#REF!="Media",'Mapa final'!#REF!="Moderado"),CONCATENATE("R5C",'Mapa final'!#REF!),"")</f>
        <v>#REF!</v>
      </c>
      <c r="Z30" s="31" t="e">
        <f>IF(AND('Mapa final'!#REF!="Media",'Mapa final'!#REF!="Moderado"),CONCATENATE("R5C",'Mapa final'!#REF!),"")</f>
        <v>#REF!</v>
      </c>
      <c r="AA30" s="32" t="e">
        <f>IF(AND('Mapa final'!#REF!="Media",'Mapa final'!#REF!="Moderado"),CONCATENATE("R5C",'Mapa final'!#REF!),"")</f>
        <v>#REF!</v>
      </c>
      <c r="AB30" s="15" t="e">
        <f>IF(AND('Mapa final'!#REF!="Media",'Mapa final'!#REF!="Mayor"),CONCATENATE("R5C",'Mapa final'!#REF!),"")</f>
        <v>#REF!</v>
      </c>
      <c r="AC30" s="16" t="e">
        <f>IF(AND('Mapa final'!#REF!="Media",'Mapa final'!#REF!="Mayor"),CONCATENATE("R5C",'Mapa final'!#REF!),"")</f>
        <v>#REF!</v>
      </c>
      <c r="AD30" s="16" t="e">
        <f>IF(AND('Mapa final'!#REF!="Media",'Mapa final'!#REF!="Mayor"),CONCATENATE("R5C",'Mapa final'!#REF!),"")</f>
        <v>#REF!</v>
      </c>
      <c r="AE30" s="16" t="e">
        <f>IF(AND('Mapa final'!#REF!="Media",'Mapa final'!#REF!="Mayor"),CONCATENATE("R5C",'Mapa final'!#REF!),"")</f>
        <v>#REF!</v>
      </c>
      <c r="AF30" s="16" t="e">
        <f>IF(AND('Mapa final'!#REF!="Media",'Mapa final'!#REF!="Mayor"),CONCATENATE("R5C",'Mapa final'!#REF!),"")</f>
        <v>#REF!</v>
      </c>
      <c r="AG30" s="17" t="e">
        <f>IF(AND('Mapa final'!#REF!="Media",'Mapa final'!#REF!="Mayor"),CONCATENATE("R5C",'Mapa final'!#REF!),"")</f>
        <v>#REF!</v>
      </c>
      <c r="AH30" s="18" t="e">
        <f>IF(AND('Mapa final'!#REF!="Media",'Mapa final'!#REF!="Catastrófico"),CONCATENATE("R5C",'Mapa final'!#REF!),"")</f>
        <v>#REF!</v>
      </c>
      <c r="AI30" s="19" t="e">
        <f>IF(AND('Mapa final'!#REF!="Media",'Mapa final'!#REF!="Catastrófico"),CONCATENATE("R5C",'Mapa final'!#REF!),"")</f>
        <v>#REF!</v>
      </c>
      <c r="AJ30" s="19" t="e">
        <f>IF(AND('Mapa final'!#REF!="Media",'Mapa final'!#REF!="Catastrófico"),CONCATENATE("R5C",'Mapa final'!#REF!),"")</f>
        <v>#REF!</v>
      </c>
      <c r="AK30" s="19" t="e">
        <f>IF(AND('Mapa final'!#REF!="Media",'Mapa final'!#REF!="Catastrófico"),CONCATENATE("R5C",'Mapa final'!#REF!),"")</f>
        <v>#REF!</v>
      </c>
      <c r="AL30" s="19" t="e">
        <f>IF(AND('Mapa final'!#REF!="Media",'Mapa final'!#REF!="Catastrófico"),CONCATENATE("R5C",'Mapa final'!#REF!),"")</f>
        <v>#REF!</v>
      </c>
      <c r="AM30" s="20" t="e">
        <f>IF(AND('Mapa final'!#REF!="Media",'Mapa final'!#REF!="Catastrófico"),CONCATENATE("R5C",'Mapa final'!#REF!),"")</f>
        <v>#REF!</v>
      </c>
      <c r="AN30" s="1"/>
      <c r="AO30" s="247"/>
      <c r="AP30" s="226"/>
      <c r="AQ30" s="226"/>
      <c r="AR30" s="226"/>
      <c r="AS30" s="226"/>
      <c r="AT30" s="248"/>
      <c r="AU30" s="1"/>
      <c r="AV30" s="1"/>
      <c r="AW30" s="1"/>
      <c r="AX30" s="1"/>
      <c r="AY30" s="1"/>
      <c r="AZ30" s="1"/>
      <c r="BA30" s="1"/>
      <c r="BB30" s="1"/>
      <c r="BC30" s="1"/>
      <c r="BD30" s="1"/>
      <c r="BE30" s="1"/>
      <c r="BF30" s="1"/>
      <c r="BG30" s="1"/>
      <c r="BH30" s="1"/>
      <c r="BI30" s="1"/>
    </row>
    <row r="31" spans="1:61" ht="15" customHeight="1" x14ac:dyDescent="0.25">
      <c r="A31" s="1"/>
      <c r="B31" s="238"/>
      <c r="C31" s="226"/>
      <c r="D31" s="231"/>
      <c r="E31" s="225"/>
      <c r="F31" s="226"/>
      <c r="G31" s="226"/>
      <c r="H31" s="226"/>
      <c r="I31" s="231"/>
      <c r="J31" s="30" t="e">
        <f>IF(AND('Mapa final'!#REF!="Media",'Mapa final'!#REF!="Leve"),CONCATENATE("R6C",'Mapa final'!#REF!),"")</f>
        <v>#REF!</v>
      </c>
      <c r="K31" s="31" t="e">
        <f>IF(AND('Mapa final'!#REF!="Media",'Mapa final'!#REF!="Leve"),CONCATENATE("R6C",'Mapa final'!#REF!),"")</f>
        <v>#REF!</v>
      </c>
      <c r="L31" s="31" t="e">
        <f>IF(AND('Mapa final'!#REF!="Media",'Mapa final'!#REF!="Leve"),CONCATENATE("R6C",'Mapa final'!#REF!),"")</f>
        <v>#REF!</v>
      </c>
      <c r="M31" s="31" t="e">
        <f>IF(AND('Mapa final'!#REF!="Media",'Mapa final'!#REF!="Leve"),CONCATENATE("R6C",'Mapa final'!#REF!),"")</f>
        <v>#REF!</v>
      </c>
      <c r="N31" s="31" t="e">
        <f>IF(AND('Mapa final'!#REF!="Media",'Mapa final'!#REF!="Leve"),CONCATENATE("R6C",'Mapa final'!#REF!),"")</f>
        <v>#REF!</v>
      </c>
      <c r="O31" s="32" t="e">
        <f>IF(AND('Mapa final'!#REF!="Media",'Mapa final'!#REF!="Leve"),CONCATENATE("R6C",'Mapa final'!#REF!),"")</f>
        <v>#REF!</v>
      </c>
      <c r="P31" s="30" t="e">
        <f>IF(AND('Mapa final'!#REF!="Media",'Mapa final'!#REF!="Menor"),CONCATENATE("R6C",'Mapa final'!#REF!),"")</f>
        <v>#REF!</v>
      </c>
      <c r="Q31" s="31" t="e">
        <f>IF(AND('Mapa final'!#REF!="Media",'Mapa final'!#REF!="Menor"),CONCATENATE("R6C",'Mapa final'!#REF!),"")</f>
        <v>#REF!</v>
      </c>
      <c r="R31" s="31" t="e">
        <f>IF(AND('Mapa final'!#REF!="Media",'Mapa final'!#REF!="Menor"),CONCATENATE("R6C",'Mapa final'!#REF!),"")</f>
        <v>#REF!</v>
      </c>
      <c r="S31" s="31" t="e">
        <f>IF(AND('Mapa final'!#REF!="Media",'Mapa final'!#REF!="Menor"),CONCATENATE("R6C",'Mapa final'!#REF!),"")</f>
        <v>#REF!</v>
      </c>
      <c r="T31" s="31" t="e">
        <f>IF(AND('Mapa final'!#REF!="Media",'Mapa final'!#REF!="Menor"),CONCATENATE("R6C",'Mapa final'!#REF!),"")</f>
        <v>#REF!</v>
      </c>
      <c r="U31" s="32" t="e">
        <f>IF(AND('Mapa final'!#REF!="Media",'Mapa final'!#REF!="Menor"),CONCATENATE("R6C",'Mapa final'!#REF!),"")</f>
        <v>#REF!</v>
      </c>
      <c r="V31" s="30" t="e">
        <f>IF(AND('Mapa final'!#REF!="Media",'Mapa final'!#REF!="Moderado"),CONCATENATE("R6C",'Mapa final'!#REF!),"")</f>
        <v>#REF!</v>
      </c>
      <c r="W31" s="31" t="e">
        <f>IF(AND('Mapa final'!#REF!="Media",'Mapa final'!#REF!="Moderado"),CONCATENATE("R6C",'Mapa final'!#REF!),"")</f>
        <v>#REF!</v>
      </c>
      <c r="X31" s="31" t="e">
        <f>IF(AND('Mapa final'!#REF!="Media",'Mapa final'!#REF!="Moderado"),CONCATENATE("R6C",'Mapa final'!#REF!),"")</f>
        <v>#REF!</v>
      </c>
      <c r="Y31" s="31" t="e">
        <f>IF(AND('Mapa final'!#REF!="Media",'Mapa final'!#REF!="Moderado"),CONCATENATE("R6C",'Mapa final'!#REF!),"")</f>
        <v>#REF!</v>
      </c>
      <c r="Z31" s="31" t="e">
        <f>IF(AND('Mapa final'!#REF!="Media",'Mapa final'!#REF!="Moderado"),CONCATENATE("R6C",'Mapa final'!#REF!),"")</f>
        <v>#REF!</v>
      </c>
      <c r="AA31" s="32" t="e">
        <f>IF(AND('Mapa final'!#REF!="Media",'Mapa final'!#REF!="Moderado"),CONCATENATE("R6C",'Mapa final'!#REF!),"")</f>
        <v>#REF!</v>
      </c>
      <c r="AB31" s="15" t="e">
        <f>IF(AND('Mapa final'!#REF!="Media",'Mapa final'!#REF!="Mayor"),CONCATENATE("R6C",'Mapa final'!#REF!),"")</f>
        <v>#REF!</v>
      </c>
      <c r="AC31" s="16" t="e">
        <f>IF(AND('Mapa final'!#REF!="Media",'Mapa final'!#REF!="Mayor"),CONCATENATE("R6C",'Mapa final'!#REF!),"")</f>
        <v>#REF!</v>
      </c>
      <c r="AD31" s="16" t="e">
        <f>IF(AND('Mapa final'!#REF!="Media",'Mapa final'!#REF!="Mayor"),CONCATENATE("R6C",'Mapa final'!#REF!),"")</f>
        <v>#REF!</v>
      </c>
      <c r="AE31" s="16" t="e">
        <f>IF(AND('Mapa final'!#REF!="Media",'Mapa final'!#REF!="Mayor"),CONCATENATE("R6C",'Mapa final'!#REF!),"")</f>
        <v>#REF!</v>
      </c>
      <c r="AF31" s="16" t="e">
        <f>IF(AND('Mapa final'!#REF!="Media",'Mapa final'!#REF!="Mayor"),CONCATENATE("R6C",'Mapa final'!#REF!),"")</f>
        <v>#REF!</v>
      </c>
      <c r="AG31" s="17" t="e">
        <f>IF(AND('Mapa final'!#REF!="Media",'Mapa final'!#REF!="Mayor"),CONCATENATE("R6C",'Mapa final'!#REF!),"")</f>
        <v>#REF!</v>
      </c>
      <c r="AH31" s="18" t="e">
        <f>IF(AND('Mapa final'!#REF!="Media",'Mapa final'!#REF!="Catastrófico"),CONCATENATE("R6C",'Mapa final'!#REF!),"")</f>
        <v>#REF!</v>
      </c>
      <c r="AI31" s="19" t="e">
        <f>IF(AND('Mapa final'!#REF!="Media",'Mapa final'!#REF!="Catastrófico"),CONCATENATE("R6C",'Mapa final'!#REF!),"")</f>
        <v>#REF!</v>
      </c>
      <c r="AJ31" s="19" t="e">
        <f>IF(AND('Mapa final'!#REF!="Media",'Mapa final'!#REF!="Catastrófico"),CONCATENATE("R6C",'Mapa final'!#REF!),"")</f>
        <v>#REF!</v>
      </c>
      <c r="AK31" s="19" t="e">
        <f>IF(AND('Mapa final'!#REF!="Media",'Mapa final'!#REF!="Catastrófico"),CONCATENATE("R6C",'Mapa final'!#REF!),"")</f>
        <v>#REF!</v>
      </c>
      <c r="AL31" s="19" t="e">
        <f>IF(AND('Mapa final'!#REF!="Media",'Mapa final'!#REF!="Catastrófico"),CONCATENATE("R6C",'Mapa final'!#REF!),"")</f>
        <v>#REF!</v>
      </c>
      <c r="AM31" s="20" t="e">
        <f>IF(AND('Mapa final'!#REF!="Media",'Mapa final'!#REF!="Catastrófico"),CONCATENATE("R6C",'Mapa final'!#REF!),"")</f>
        <v>#REF!</v>
      </c>
      <c r="AN31" s="1"/>
      <c r="AO31" s="247"/>
      <c r="AP31" s="226"/>
      <c r="AQ31" s="226"/>
      <c r="AR31" s="226"/>
      <c r="AS31" s="226"/>
      <c r="AT31" s="248"/>
      <c r="AU31" s="1"/>
      <c r="AV31" s="1"/>
      <c r="AW31" s="1"/>
      <c r="AX31" s="1"/>
      <c r="AY31" s="1"/>
      <c r="AZ31" s="1"/>
      <c r="BA31" s="1"/>
      <c r="BB31" s="1"/>
      <c r="BC31" s="1"/>
      <c r="BD31" s="1"/>
      <c r="BE31" s="1"/>
      <c r="BF31" s="1"/>
      <c r="BG31" s="1"/>
      <c r="BH31" s="1"/>
      <c r="BI31" s="1"/>
    </row>
    <row r="32" spans="1:61" ht="15" customHeight="1" x14ac:dyDescent="0.25">
      <c r="A32" s="1"/>
      <c r="B32" s="238"/>
      <c r="C32" s="226"/>
      <c r="D32" s="231"/>
      <c r="E32" s="225"/>
      <c r="F32" s="226"/>
      <c r="G32" s="226"/>
      <c r="H32" s="226"/>
      <c r="I32" s="231"/>
      <c r="J32" s="30" t="e">
        <f>IF(AND('Mapa final'!#REF!="Media",'Mapa final'!#REF!="Leve"),CONCATENATE("R7C",'Mapa final'!#REF!),"")</f>
        <v>#REF!</v>
      </c>
      <c r="K32" s="31" t="e">
        <f>IF(AND('Mapa final'!#REF!="Media",'Mapa final'!#REF!="Leve"),CONCATENATE("R7C",'Mapa final'!#REF!),"")</f>
        <v>#REF!</v>
      </c>
      <c r="L32" s="31" t="e">
        <f>IF(AND('Mapa final'!#REF!="Media",'Mapa final'!#REF!="Leve"),CONCATENATE("R7C",'Mapa final'!#REF!),"")</f>
        <v>#REF!</v>
      </c>
      <c r="M32" s="31" t="e">
        <f>IF(AND('Mapa final'!#REF!="Media",'Mapa final'!#REF!="Leve"),CONCATENATE("R7C",'Mapa final'!#REF!),"")</f>
        <v>#REF!</v>
      </c>
      <c r="N32" s="31" t="e">
        <f>IF(AND('Mapa final'!#REF!="Media",'Mapa final'!#REF!="Leve"),CONCATENATE("R7C",'Mapa final'!#REF!),"")</f>
        <v>#REF!</v>
      </c>
      <c r="O32" s="32" t="e">
        <f>IF(AND('Mapa final'!#REF!="Media",'Mapa final'!#REF!="Leve"),CONCATENATE("R7C",'Mapa final'!#REF!),"")</f>
        <v>#REF!</v>
      </c>
      <c r="P32" s="30" t="e">
        <f>IF(AND('Mapa final'!#REF!="Media",'Mapa final'!#REF!="Menor"),CONCATENATE("R7C",'Mapa final'!#REF!),"")</f>
        <v>#REF!</v>
      </c>
      <c r="Q32" s="31" t="e">
        <f>IF(AND('Mapa final'!#REF!="Media",'Mapa final'!#REF!="Menor"),CONCATENATE("R7C",'Mapa final'!#REF!),"")</f>
        <v>#REF!</v>
      </c>
      <c r="R32" s="31" t="e">
        <f>IF(AND('Mapa final'!#REF!="Media",'Mapa final'!#REF!="Menor"),CONCATENATE("R7C",'Mapa final'!#REF!),"")</f>
        <v>#REF!</v>
      </c>
      <c r="S32" s="31" t="e">
        <f>IF(AND('Mapa final'!#REF!="Media",'Mapa final'!#REF!="Menor"),CONCATENATE("R7C",'Mapa final'!#REF!),"")</f>
        <v>#REF!</v>
      </c>
      <c r="T32" s="31" t="e">
        <f>IF(AND('Mapa final'!#REF!="Media",'Mapa final'!#REF!="Menor"),CONCATENATE("R7C",'Mapa final'!#REF!),"")</f>
        <v>#REF!</v>
      </c>
      <c r="U32" s="32" t="e">
        <f>IF(AND('Mapa final'!#REF!="Media",'Mapa final'!#REF!="Menor"),CONCATENATE("R7C",'Mapa final'!#REF!),"")</f>
        <v>#REF!</v>
      </c>
      <c r="V32" s="30" t="e">
        <f>IF(AND('Mapa final'!#REF!="Media",'Mapa final'!#REF!="Moderado"),CONCATENATE("R7C",'Mapa final'!#REF!),"")</f>
        <v>#REF!</v>
      </c>
      <c r="W32" s="31" t="e">
        <f>IF(AND('Mapa final'!#REF!="Media",'Mapa final'!#REF!="Moderado"),CONCATENATE("R7C",'Mapa final'!#REF!),"")</f>
        <v>#REF!</v>
      </c>
      <c r="X32" s="31" t="e">
        <f>IF(AND('Mapa final'!#REF!="Media",'Mapa final'!#REF!="Moderado"),CONCATENATE("R7C",'Mapa final'!#REF!),"")</f>
        <v>#REF!</v>
      </c>
      <c r="Y32" s="31" t="e">
        <f>IF(AND('Mapa final'!#REF!="Media",'Mapa final'!#REF!="Moderado"),CONCATENATE("R7C",'Mapa final'!#REF!),"")</f>
        <v>#REF!</v>
      </c>
      <c r="Z32" s="31" t="e">
        <f>IF(AND('Mapa final'!#REF!="Media",'Mapa final'!#REF!="Moderado"),CONCATENATE("R7C",'Mapa final'!#REF!),"")</f>
        <v>#REF!</v>
      </c>
      <c r="AA32" s="32" t="e">
        <f>IF(AND('Mapa final'!#REF!="Media",'Mapa final'!#REF!="Moderado"),CONCATENATE("R7C",'Mapa final'!#REF!),"")</f>
        <v>#REF!</v>
      </c>
      <c r="AB32" s="15" t="e">
        <f>IF(AND('Mapa final'!#REF!="Media",'Mapa final'!#REF!="Mayor"),CONCATENATE("R7C",'Mapa final'!#REF!),"")</f>
        <v>#REF!</v>
      </c>
      <c r="AC32" s="16" t="e">
        <f>IF(AND('Mapa final'!#REF!="Media",'Mapa final'!#REF!="Mayor"),CONCATENATE("R7C",'Mapa final'!#REF!),"")</f>
        <v>#REF!</v>
      </c>
      <c r="AD32" s="16" t="e">
        <f>IF(AND('Mapa final'!#REF!="Media",'Mapa final'!#REF!="Mayor"),CONCATENATE("R7C",'Mapa final'!#REF!),"")</f>
        <v>#REF!</v>
      </c>
      <c r="AE32" s="16" t="e">
        <f>IF(AND('Mapa final'!#REF!="Media",'Mapa final'!#REF!="Mayor"),CONCATENATE("R7C",'Mapa final'!#REF!),"")</f>
        <v>#REF!</v>
      </c>
      <c r="AF32" s="16" t="e">
        <f>IF(AND('Mapa final'!#REF!="Media",'Mapa final'!#REF!="Mayor"),CONCATENATE("R7C",'Mapa final'!#REF!),"")</f>
        <v>#REF!</v>
      </c>
      <c r="AG32" s="17" t="e">
        <f>IF(AND('Mapa final'!#REF!="Media",'Mapa final'!#REF!="Mayor"),CONCATENATE("R7C",'Mapa final'!#REF!),"")</f>
        <v>#REF!</v>
      </c>
      <c r="AH32" s="18" t="e">
        <f>IF(AND('Mapa final'!#REF!="Media",'Mapa final'!#REF!="Catastrófico"),CONCATENATE("R7C",'Mapa final'!#REF!),"")</f>
        <v>#REF!</v>
      </c>
      <c r="AI32" s="19" t="e">
        <f>IF(AND('Mapa final'!#REF!="Media",'Mapa final'!#REF!="Catastrófico"),CONCATENATE("R7C",'Mapa final'!#REF!),"")</f>
        <v>#REF!</v>
      </c>
      <c r="AJ32" s="19" t="e">
        <f>IF(AND('Mapa final'!#REF!="Media",'Mapa final'!#REF!="Catastrófico"),CONCATENATE("R7C",'Mapa final'!#REF!),"")</f>
        <v>#REF!</v>
      </c>
      <c r="AK32" s="19" t="e">
        <f>IF(AND('Mapa final'!#REF!="Media",'Mapa final'!#REF!="Catastrófico"),CONCATENATE("R7C",'Mapa final'!#REF!),"")</f>
        <v>#REF!</v>
      </c>
      <c r="AL32" s="19" t="e">
        <f>IF(AND('Mapa final'!#REF!="Media",'Mapa final'!#REF!="Catastrófico"),CONCATENATE("R7C",'Mapa final'!#REF!),"")</f>
        <v>#REF!</v>
      </c>
      <c r="AM32" s="20" t="e">
        <f>IF(AND('Mapa final'!#REF!="Media",'Mapa final'!#REF!="Catastrófico"),CONCATENATE("R7C",'Mapa final'!#REF!),"")</f>
        <v>#REF!</v>
      </c>
      <c r="AN32" s="1"/>
      <c r="AO32" s="247"/>
      <c r="AP32" s="226"/>
      <c r="AQ32" s="226"/>
      <c r="AR32" s="226"/>
      <c r="AS32" s="226"/>
      <c r="AT32" s="248"/>
      <c r="AU32" s="1"/>
      <c r="AV32" s="1"/>
      <c r="AW32" s="1"/>
      <c r="AX32" s="1"/>
      <c r="AY32" s="1"/>
      <c r="AZ32" s="1"/>
      <c r="BA32" s="1"/>
      <c r="BB32" s="1"/>
      <c r="BC32" s="1"/>
      <c r="BD32" s="1"/>
      <c r="BE32" s="1"/>
      <c r="BF32" s="1"/>
      <c r="BG32" s="1"/>
      <c r="BH32" s="1"/>
      <c r="BI32" s="1"/>
    </row>
    <row r="33" spans="1:61" ht="15" customHeight="1" x14ac:dyDescent="0.25">
      <c r="A33" s="1"/>
      <c r="B33" s="238"/>
      <c r="C33" s="226"/>
      <c r="D33" s="231"/>
      <c r="E33" s="225"/>
      <c r="F33" s="226"/>
      <c r="G33" s="226"/>
      <c r="H33" s="226"/>
      <c r="I33" s="231"/>
      <c r="J33" s="30" t="e">
        <f>IF(AND('Mapa final'!#REF!="Media",'Mapa final'!#REF!="Leve"),CONCATENATE("R8C",'Mapa final'!#REF!),"")</f>
        <v>#REF!</v>
      </c>
      <c r="K33" s="31" t="e">
        <f>IF(AND('Mapa final'!#REF!="Media",'Mapa final'!#REF!="Leve"),CONCATENATE("R8C",'Mapa final'!#REF!),"")</f>
        <v>#REF!</v>
      </c>
      <c r="L33" s="31" t="e">
        <f>IF(AND('Mapa final'!#REF!="Media",'Mapa final'!#REF!="Leve"),CONCATENATE("R8C",'Mapa final'!#REF!),"")</f>
        <v>#REF!</v>
      </c>
      <c r="M33" s="31" t="e">
        <f>IF(AND('Mapa final'!#REF!="Media",'Mapa final'!#REF!="Leve"),CONCATENATE("R8C",'Mapa final'!#REF!),"")</f>
        <v>#REF!</v>
      </c>
      <c r="N33" s="31" t="e">
        <f>IF(AND('Mapa final'!#REF!="Media",'Mapa final'!#REF!="Leve"),CONCATENATE("R8C",'Mapa final'!#REF!),"")</f>
        <v>#REF!</v>
      </c>
      <c r="O33" s="32" t="e">
        <f>IF(AND('Mapa final'!#REF!="Media",'Mapa final'!#REF!="Leve"),CONCATENATE("R8C",'Mapa final'!#REF!),"")</f>
        <v>#REF!</v>
      </c>
      <c r="P33" s="30" t="e">
        <f>IF(AND('Mapa final'!#REF!="Media",'Mapa final'!#REF!="Menor"),CONCATENATE("R8C",'Mapa final'!#REF!),"")</f>
        <v>#REF!</v>
      </c>
      <c r="Q33" s="31" t="e">
        <f>IF(AND('Mapa final'!#REF!="Media",'Mapa final'!#REF!="Menor"),CONCATENATE("R8C",'Mapa final'!#REF!),"")</f>
        <v>#REF!</v>
      </c>
      <c r="R33" s="31" t="e">
        <f>IF(AND('Mapa final'!#REF!="Media",'Mapa final'!#REF!="Menor"),CONCATENATE("R8C",'Mapa final'!#REF!),"")</f>
        <v>#REF!</v>
      </c>
      <c r="S33" s="31" t="e">
        <f>IF(AND('Mapa final'!#REF!="Media",'Mapa final'!#REF!="Menor"),CONCATENATE("R8C",'Mapa final'!#REF!),"")</f>
        <v>#REF!</v>
      </c>
      <c r="T33" s="31" t="e">
        <f>IF(AND('Mapa final'!#REF!="Media",'Mapa final'!#REF!="Menor"),CONCATENATE("R8C",'Mapa final'!#REF!),"")</f>
        <v>#REF!</v>
      </c>
      <c r="U33" s="32" t="e">
        <f>IF(AND('Mapa final'!#REF!="Media",'Mapa final'!#REF!="Menor"),CONCATENATE("R8C",'Mapa final'!#REF!),"")</f>
        <v>#REF!</v>
      </c>
      <c r="V33" s="30" t="e">
        <f>IF(AND('Mapa final'!#REF!="Media",'Mapa final'!#REF!="Moderado"),CONCATENATE("R8C",'Mapa final'!#REF!),"")</f>
        <v>#REF!</v>
      </c>
      <c r="W33" s="31" t="e">
        <f>IF(AND('Mapa final'!#REF!="Media",'Mapa final'!#REF!="Moderado"),CONCATENATE("R8C",'Mapa final'!#REF!),"")</f>
        <v>#REF!</v>
      </c>
      <c r="X33" s="31" t="e">
        <f>IF(AND('Mapa final'!#REF!="Media",'Mapa final'!#REF!="Moderado"),CONCATENATE("R8C",'Mapa final'!#REF!),"")</f>
        <v>#REF!</v>
      </c>
      <c r="Y33" s="31" t="e">
        <f>IF(AND('Mapa final'!#REF!="Media",'Mapa final'!#REF!="Moderado"),CONCATENATE("R8C",'Mapa final'!#REF!),"")</f>
        <v>#REF!</v>
      </c>
      <c r="Z33" s="31" t="e">
        <f>IF(AND('Mapa final'!#REF!="Media",'Mapa final'!#REF!="Moderado"),CONCATENATE("R8C",'Mapa final'!#REF!),"")</f>
        <v>#REF!</v>
      </c>
      <c r="AA33" s="32" t="e">
        <f>IF(AND('Mapa final'!#REF!="Media",'Mapa final'!#REF!="Moderado"),CONCATENATE("R8C",'Mapa final'!#REF!),"")</f>
        <v>#REF!</v>
      </c>
      <c r="AB33" s="15" t="e">
        <f>IF(AND('Mapa final'!#REF!="Media",'Mapa final'!#REF!="Mayor"),CONCATENATE("R8C",'Mapa final'!#REF!),"")</f>
        <v>#REF!</v>
      </c>
      <c r="AC33" s="16" t="e">
        <f>IF(AND('Mapa final'!#REF!="Media",'Mapa final'!#REF!="Mayor"),CONCATENATE("R8C",'Mapa final'!#REF!),"")</f>
        <v>#REF!</v>
      </c>
      <c r="AD33" s="16" t="e">
        <f>IF(AND('Mapa final'!#REF!="Media",'Mapa final'!#REF!="Mayor"),CONCATENATE("R8C",'Mapa final'!#REF!),"")</f>
        <v>#REF!</v>
      </c>
      <c r="AE33" s="16" t="e">
        <f>IF(AND('Mapa final'!#REF!="Media",'Mapa final'!#REF!="Mayor"),CONCATENATE("R8C",'Mapa final'!#REF!),"")</f>
        <v>#REF!</v>
      </c>
      <c r="AF33" s="16" t="e">
        <f>IF(AND('Mapa final'!#REF!="Media",'Mapa final'!#REF!="Mayor"),CONCATENATE("R8C",'Mapa final'!#REF!),"")</f>
        <v>#REF!</v>
      </c>
      <c r="AG33" s="17" t="e">
        <f>IF(AND('Mapa final'!#REF!="Media",'Mapa final'!#REF!="Mayor"),CONCATENATE("R8C",'Mapa final'!#REF!),"")</f>
        <v>#REF!</v>
      </c>
      <c r="AH33" s="18" t="e">
        <f>IF(AND('Mapa final'!#REF!="Media",'Mapa final'!#REF!="Catastrófico"),CONCATENATE("R8C",'Mapa final'!#REF!),"")</f>
        <v>#REF!</v>
      </c>
      <c r="AI33" s="19" t="e">
        <f>IF(AND('Mapa final'!#REF!="Media",'Mapa final'!#REF!="Catastrófico"),CONCATENATE("R8C",'Mapa final'!#REF!),"")</f>
        <v>#REF!</v>
      </c>
      <c r="AJ33" s="19" t="e">
        <f>IF(AND('Mapa final'!#REF!="Media",'Mapa final'!#REF!="Catastrófico"),CONCATENATE("R8C",'Mapa final'!#REF!),"")</f>
        <v>#REF!</v>
      </c>
      <c r="AK33" s="19" t="e">
        <f>IF(AND('Mapa final'!#REF!="Media",'Mapa final'!#REF!="Catastrófico"),CONCATENATE("R8C",'Mapa final'!#REF!),"")</f>
        <v>#REF!</v>
      </c>
      <c r="AL33" s="19" t="e">
        <f>IF(AND('Mapa final'!#REF!="Media",'Mapa final'!#REF!="Catastrófico"),CONCATENATE("R8C",'Mapa final'!#REF!),"")</f>
        <v>#REF!</v>
      </c>
      <c r="AM33" s="20" t="e">
        <f>IF(AND('Mapa final'!#REF!="Media",'Mapa final'!#REF!="Catastrófico"),CONCATENATE("R8C",'Mapa final'!#REF!),"")</f>
        <v>#REF!</v>
      </c>
      <c r="AN33" s="1"/>
      <c r="AO33" s="247"/>
      <c r="AP33" s="226"/>
      <c r="AQ33" s="226"/>
      <c r="AR33" s="226"/>
      <c r="AS33" s="226"/>
      <c r="AT33" s="248"/>
      <c r="AU33" s="1"/>
      <c r="AV33" s="1"/>
      <c r="AW33" s="1"/>
      <c r="AX33" s="1"/>
      <c r="AY33" s="1"/>
      <c r="AZ33" s="1"/>
      <c r="BA33" s="1"/>
      <c r="BB33" s="1"/>
      <c r="BC33" s="1"/>
      <c r="BD33" s="1"/>
      <c r="BE33" s="1"/>
      <c r="BF33" s="1"/>
      <c r="BG33" s="1"/>
      <c r="BH33" s="1"/>
      <c r="BI33" s="1"/>
    </row>
    <row r="34" spans="1:61" ht="15" customHeight="1" x14ac:dyDescent="0.25">
      <c r="A34" s="1"/>
      <c r="B34" s="238"/>
      <c r="C34" s="226"/>
      <c r="D34" s="231"/>
      <c r="E34" s="225"/>
      <c r="F34" s="226"/>
      <c r="G34" s="226"/>
      <c r="H34" s="226"/>
      <c r="I34" s="231"/>
      <c r="J34" s="30" t="e">
        <f>IF(AND('Mapa final'!#REF!="Media",'Mapa final'!#REF!="Leve"),CONCATENATE("R9C",'Mapa final'!#REF!),"")</f>
        <v>#REF!</v>
      </c>
      <c r="K34" s="31" t="e">
        <f>IF(AND('Mapa final'!#REF!="Media",'Mapa final'!#REF!="Leve"),CONCATENATE("R9C",'Mapa final'!#REF!),"")</f>
        <v>#REF!</v>
      </c>
      <c r="L34" s="31" t="e">
        <f>IF(AND('Mapa final'!#REF!="Media",'Mapa final'!#REF!="Leve"),CONCATENATE("R9C",'Mapa final'!#REF!),"")</f>
        <v>#REF!</v>
      </c>
      <c r="M34" s="31" t="e">
        <f>IF(AND('Mapa final'!#REF!="Media",'Mapa final'!#REF!="Leve"),CONCATENATE("R9C",'Mapa final'!#REF!),"")</f>
        <v>#REF!</v>
      </c>
      <c r="N34" s="31" t="e">
        <f>IF(AND('Mapa final'!#REF!="Media",'Mapa final'!#REF!="Leve"),CONCATENATE("R9C",'Mapa final'!#REF!),"")</f>
        <v>#REF!</v>
      </c>
      <c r="O34" s="32" t="e">
        <f>IF(AND('Mapa final'!#REF!="Media",'Mapa final'!#REF!="Leve"),CONCATENATE("R9C",'Mapa final'!#REF!),"")</f>
        <v>#REF!</v>
      </c>
      <c r="P34" s="30" t="e">
        <f>IF(AND('Mapa final'!#REF!="Media",'Mapa final'!#REF!="Menor"),CONCATENATE("R9C",'Mapa final'!#REF!),"")</f>
        <v>#REF!</v>
      </c>
      <c r="Q34" s="31" t="e">
        <f>IF(AND('Mapa final'!#REF!="Media",'Mapa final'!#REF!="Menor"),CONCATENATE("R9C",'Mapa final'!#REF!),"")</f>
        <v>#REF!</v>
      </c>
      <c r="R34" s="31" t="e">
        <f>IF(AND('Mapa final'!#REF!="Media",'Mapa final'!#REF!="Menor"),CONCATENATE("R9C",'Mapa final'!#REF!),"")</f>
        <v>#REF!</v>
      </c>
      <c r="S34" s="31" t="e">
        <f>IF(AND('Mapa final'!#REF!="Media",'Mapa final'!#REF!="Menor"),CONCATENATE("R9C",'Mapa final'!#REF!),"")</f>
        <v>#REF!</v>
      </c>
      <c r="T34" s="31" t="e">
        <f>IF(AND('Mapa final'!#REF!="Media",'Mapa final'!#REF!="Menor"),CONCATENATE("R9C",'Mapa final'!#REF!),"")</f>
        <v>#REF!</v>
      </c>
      <c r="U34" s="32" t="e">
        <f>IF(AND('Mapa final'!#REF!="Media",'Mapa final'!#REF!="Menor"),CONCATENATE("R9C",'Mapa final'!#REF!),"")</f>
        <v>#REF!</v>
      </c>
      <c r="V34" s="30" t="e">
        <f>IF(AND('Mapa final'!#REF!="Media",'Mapa final'!#REF!="Moderado"),CONCATENATE("R9C",'Mapa final'!#REF!),"")</f>
        <v>#REF!</v>
      </c>
      <c r="W34" s="31" t="e">
        <f>IF(AND('Mapa final'!#REF!="Media",'Mapa final'!#REF!="Moderado"),CONCATENATE("R9C",'Mapa final'!#REF!),"")</f>
        <v>#REF!</v>
      </c>
      <c r="X34" s="31" t="e">
        <f>IF(AND('Mapa final'!#REF!="Media",'Mapa final'!#REF!="Moderado"),CONCATENATE("R9C",'Mapa final'!#REF!),"")</f>
        <v>#REF!</v>
      </c>
      <c r="Y34" s="31" t="e">
        <f>IF(AND('Mapa final'!#REF!="Media",'Mapa final'!#REF!="Moderado"),CONCATENATE("R9C",'Mapa final'!#REF!),"")</f>
        <v>#REF!</v>
      </c>
      <c r="Z34" s="31" t="e">
        <f>IF(AND('Mapa final'!#REF!="Media",'Mapa final'!#REF!="Moderado"),CONCATENATE("R9C",'Mapa final'!#REF!),"")</f>
        <v>#REF!</v>
      </c>
      <c r="AA34" s="32" t="e">
        <f>IF(AND('Mapa final'!#REF!="Media",'Mapa final'!#REF!="Moderado"),CONCATENATE("R9C",'Mapa final'!#REF!),"")</f>
        <v>#REF!</v>
      </c>
      <c r="AB34" s="15" t="e">
        <f>IF(AND('Mapa final'!#REF!="Media",'Mapa final'!#REF!="Mayor"),CONCATENATE("R9C",'Mapa final'!#REF!),"")</f>
        <v>#REF!</v>
      </c>
      <c r="AC34" s="16" t="e">
        <f>IF(AND('Mapa final'!#REF!="Media",'Mapa final'!#REF!="Mayor"),CONCATENATE("R9C",'Mapa final'!#REF!),"")</f>
        <v>#REF!</v>
      </c>
      <c r="AD34" s="16" t="e">
        <f>IF(AND('Mapa final'!#REF!="Media",'Mapa final'!#REF!="Mayor"),CONCATENATE("R9C",'Mapa final'!#REF!),"")</f>
        <v>#REF!</v>
      </c>
      <c r="AE34" s="16" t="e">
        <f>IF(AND('Mapa final'!#REF!="Media",'Mapa final'!#REF!="Mayor"),CONCATENATE("R9C",'Mapa final'!#REF!),"")</f>
        <v>#REF!</v>
      </c>
      <c r="AF34" s="16" t="e">
        <f>IF(AND('Mapa final'!#REF!="Media",'Mapa final'!#REF!="Mayor"),CONCATENATE("R9C",'Mapa final'!#REF!),"")</f>
        <v>#REF!</v>
      </c>
      <c r="AG34" s="17" t="e">
        <f>IF(AND('Mapa final'!#REF!="Media",'Mapa final'!#REF!="Mayor"),CONCATENATE("R9C",'Mapa final'!#REF!),"")</f>
        <v>#REF!</v>
      </c>
      <c r="AH34" s="18" t="e">
        <f>IF(AND('Mapa final'!#REF!="Media",'Mapa final'!#REF!="Catastrófico"),CONCATENATE("R9C",'Mapa final'!#REF!),"")</f>
        <v>#REF!</v>
      </c>
      <c r="AI34" s="19" t="e">
        <f>IF(AND('Mapa final'!#REF!="Media",'Mapa final'!#REF!="Catastrófico"),CONCATENATE("R9C",'Mapa final'!#REF!),"")</f>
        <v>#REF!</v>
      </c>
      <c r="AJ34" s="19" t="e">
        <f>IF(AND('Mapa final'!#REF!="Media",'Mapa final'!#REF!="Catastrófico"),CONCATENATE("R9C",'Mapa final'!#REF!),"")</f>
        <v>#REF!</v>
      </c>
      <c r="AK34" s="19" t="e">
        <f>IF(AND('Mapa final'!#REF!="Media",'Mapa final'!#REF!="Catastrófico"),CONCATENATE("R9C",'Mapa final'!#REF!),"")</f>
        <v>#REF!</v>
      </c>
      <c r="AL34" s="19" t="e">
        <f>IF(AND('Mapa final'!#REF!="Media",'Mapa final'!#REF!="Catastrófico"),CONCATENATE("R9C",'Mapa final'!#REF!),"")</f>
        <v>#REF!</v>
      </c>
      <c r="AM34" s="20" t="e">
        <f>IF(AND('Mapa final'!#REF!="Media",'Mapa final'!#REF!="Catastrófico"),CONCATENATE("R9C",'Mapa final'!#REF!),"")</f>
        <v>#REF!</v>
      </c>
      <c r="AN34" s="1"/>
      <c r="AO34" s="247"/>
      <c r="AP34" s="226"/>
      <c r="AQ34" s="226"/>
      <c r="AR34" s="226"/>
      <c r="AS34" s="226"/>
      <c r="AT34" s="248"/>
      <c r="AU34" s="1"/>
      <c r="AV34" s="1"/>
      <c r="AW34" s="1"/>
      <c r="AX34" s="1"/>
      <c r="AY34" s="1"/>
      <c r="AZ34" s="1"/>
      <c r="BA34" s="1"/>
      <c r="BB34" s="1"/>
      <c r="BC34" s="1"/>
      <c r="BD34" s="1"/>
      <c r="BE34" s="1"/>
      <c r="BF34" s="1"/>
      <c r="BG34" s="1"/>
      <c r="BH34" s="1"/>
      <c r="BI34" s="1"/>
    </row>
    <row r="35" spans="1:61" ht="15.75" customHeight="1" x14ac:dyDescent="0.25">
      <c r="A35" s="1"/>
      <c r="B35" s="238"/>
      <c r="C35" s="226"/>
      <c r="D35" s="231"/>
      <c r="E35" s="227"/>
      <c r="F35" s="228"/>
      <c r="G35" s="228"/>
      <c r="H35" s="228"/>
      <c r="I35" s="232"/>
      <c r="J35" s="30" t="e">
        <f>IF(AND('Mapa final'!#REF!="Media",'Mapa final'!#REF!="Leve"),CONCATENATE("R10C",'Mapa final'!#REF!),"")</f>
        <v>#REF!</v>
      </c>
      <c r="K35" s="31" t="e">
        <f>IF(AND('Mapa final'!#REF!="Media",'Mapa final'!#REF!="Leve"),CONCATENATE("R10C",'Mapa final'!#REF!),"")</f>
        <v>#REF!</v>
      </c>
      <c r="L35" s="31" t="e">
        <f>IF(AND('Mapa final'!#REF!="Media",'Mapa final'!#REF!="Leve"),CONCATENATE("R10C",'Mapa final'!#REF!),"")</f>
        <v>#REF!</v>
      </c>
      <c r="M35" s="31" t="e">
        <f>IF(AND('Mapa final'!#REF!="Media",'Mapa final'!#REF!="Leve"),CONCATENATE("R10C",'Mapa final'!#REF!),"")</f>
        <v>#REF!</v>
      </c>
      <c r="N35" s="31" t="e">
        <f>IF(AND('Mapa final'!#REF!="Media",'Mapa final'!#REF!="Leve"),CONCATENATE("R10C",'Mapa final'!#REF!),"")</f>
        <v>#REF!</v>
      </c>
      <c r="O35" s="32" t="e">
        <f>IF(AND('Mapa final'!#REF!="Media",'Mapa final'!#REF!="Leve"),CONCATENATE("R10C",'Mapa final'!#REF!),"")</f>
        <v>#REF!</v>
      </c>
      <c r="P35" s="30" t="e">
        <f>IF(AND('Mapa final'!#REF!="Media",'Mapa final'!#REF!="Menor"),CONCATENATE("R10C",'Mapa final'!#REF!),"")</f>
        <v>#REF!</v>
      </c>
      <c r="Q35" s="31" t="e">
        <f>IF(AND('Mapa final'!#REF!="Media",'Mapa final'!#REF!="Menor"),CONCATENATE("R10C",'Mapa final'!#REF!),"")</f>
        <v>#REF!</v>
      </c>
      <c r="R35" s="31" t="e">
        <f>IF(AND('Mapa final'!#REF!="Media",'Mapa final'!#REF!="Menor"),CONCATENATE("R10C",'Mapa final'!#REF!),"")</f>
        <v>#REF!</v>
      </c>
      <c r="S35" s="31" t="e">
        <f>IF(AND('Mapa final'!#REF!="Media",'Mapa final'!#REF!="Menor"),CONCATENATE("R10C",'Mapa final'!#REF!),"")</f>
        <v>#REF!</v>
      </c>
      <c r="T35" s="31" t="e">
        <f>IF(AND('Mapa final'!#REF!="Media",'Mapa final'!#REF!="Menor"),CONCATENATE("R10C",'Mapa final'!#REF!),"")</f>
        <v>#REF!</v>
      </c>
      <c r="U35" s="32" t="e">
        <f>IF(AND('Mapa final'!#REF!="Media",'Mapa final'!#REF!="Menor"),CONCATENATE("R10C",'Mapa final'!#REF!),"")</f>
        <v>#REF!</v>
      </c>
      <c r="V35" s="30" t="e">
        <f>IF(AND('Mapa final'!#REF!="Media",'Mapa final'!#REF!="Moderado"),CONCATENATE("R10C",'Mapa final'!#REF!),"")</f>
        <v>#REF!</v>
      </c>
      <c r="W35" s="31" t="e">
        <f>IF(AND('Mapa final'!#REF!="Media",'Mapa final'!#REF!="Moderado"),CONCATENATE("R10C",'Mapa final'!#REF!),"")</f>
        <v>#REF!</v>
      </c>
      <c r="X35" s="31" t="e">
        <f>IF(AND('Mapa final'!#REF!="Media",'Mapa final'!#REF!="Moderado"),CONCATENATE("R10C",'Mapa final'!#REF!),"")</f>
        <v>#REF!</v>
      </c>
      <c r="Y35" s="31" t="e">
        <f>IF(AND('Mapa final'!#REF!="Media",'Mapa final'!#REF!="Moderado"),CONCATENATE("R10C",'Mapa final'!#REF!),"")</f>
        <v>#REF!</v>
      </c>
      <c r="Z35" s="31" t="e">
        <f>IF(AND('Mapa final'!#REF!="Media",'Mapa final'!#REF!="Moderado"),CONCATENATE("R10C",'Mapa final'!#REF!),"")</f>
        <v>#REF!</v>
      </c>
      <c r="AA35" s="32" t="e">
        <f>IF(AND('Mapa final'!#REF!="Media",'Mapa final'!#REF!="Moderado"),CONCATENATE("R10C",'Mapa final'!#REF!),"")</f>
        <v>#REF!</v>
      </c>
      <c r="AB35" s="21" t="e">
        <f>IF(AND('Mapa final'!#REF!="Media",'Mapa final'!#REF!="Mayor"),CONCATENATE("R10C",'Mapa final'!#REF!),"")</f>
        <v>#REF!</v>
      </c>
      <c r="AC35" s="22" t="e">
        <f>IF(AND('Mapa final'!#REF!="Media",'Mapa final'!#REF!="Mayor"),CONCATENATE("R10C",'Mapa final'!#REF!),"")</f>
        <v>#REF!</v>
      </c>
      <c r="AD35" s="22" t="e">
        <f>IF(AND('Mapa final'!#REF!="Media",'Mapa final'!#REF!="Mayor"),CONCATENATE("R10C",'Mapa final'!#REF!),"")</f>
        <v>#REF!</v>
      </c>
      <c r="AE35" s="22" t="e">
        <f>IF(AND('Mapa final'!#REF!="Media",'Mapa final'!#REF!="Mayor"),CONCATENATE("R10C",'Mapa final'!#REF!),"")</f>
        <v>#REF!</v>
      </c>
      <c r="AF35" s="22" t="e">
        <f>IF(AND('Mapa final'!#REF!="Media",'Mapa final'!#REF!="Mayor"),CONCATENATE("R10C",'Mapa final'!#REF!),"")</f>
        <v>#REF!</v>
      </c>
      <c r="AG35" s="23" t="e">
        <f>IF(AND('Mapa final'!#REF!="Media",'Mapa final'!#REF!="Mayor"),CONCATENATE("R10C",'Mapa final'!#REF!),"")</f>
        <v>#REF!</v>
      </c>
      <c r="AH35" s="24" t="e">
        <f>IF(AND('Mapa final'!#REF!="Media",'Mapa final'!#REF!="Catastrófico"),CONCATENATE("R10C",'Mapa final'!#REF!),"")</f>
        <v>#REF!</v>
      </c>
      <c r="AI35" s="25" t="e">
        <f>IF(AND('Mapa final'!#REF!="Media",'Mapa final'!#REF!="Catastrófico"),CONCATENATE("R10C",'Mapa final'!#REF!),"")</f>
        <v>#REF!</v>
      </c>
      <c r="AJ35" s="25" t="e">
        <f>IF(AND('Mapa final'!#REF!="Media",'Mapa final'!#REF!="Catastrófico"),CONCATENATE("R10C",'Mapa final'!#REF!),"")</f>
        <v>#REF!</v>
      </c>
      <c r="AK35" s="25" t="e">
        <f>IF(AND('Mapa final'!#REF!="Media",'Mapa final'!#REF!="Catastrófico"),CONCATENATE("R10C",'Mapa final'!#REF!),"")</f>
        <v>#REF!</v>
      </c>
      <c r="AL35" s="25" t="e">
        <f>IF(AND('Mapa final'!#REF!="Media",'Mapa final'!#REF!="Catastrófico"),CONCATENATE("R10C",'Mapa final'!#REF!),"")</f>
        <v>#REF!</v>
      </c>
      <c r="AM35" s="26" t="e">
        <f>IF(AND('Mapa final'!#REF!="Media",'Mapa final'!#REF!="Catastrófico"),CONCATENATE("R10C",'Mapa final'!#REF!),"")</f>
        <v>#REF!</v>
      </c>
      <c r="AN35" s="1"/>
      <c r="AO35" s="249"/>
      <c r="AP35" s="250"/>
      <c r="AQ35" s="250"/>
      <c r="AR35" s="250"/>
      <c r="AS35" s="250"/>
      <c r="AT35" s="251"/>
      <c r="AU35" s="1"/>
      <c r="AV35" s="1"/>
      <c r="AW35" s="1"/>
      <c r="AX35" s="1"/>
      <c r="AY35" s="1"/>
      <c r="AZ35" s="1"/>
      <c r="BA35" s="1"/>
      <c r="BB35" s="1"/>
      <c r="BC35" s="1"/>
      <c r="BD35" s="1"/>
      <c r="BE35" s="1"/>
      <c r="BF35" s="1"/>
      <c r="BG35" s="1"/>
      <c r="BH35" s="1"/>
      <c r="BI35" s="1"/>
    </row>
    <row r="36" spans="1:61" ht="15" customHeight="1" x14ac:dyDescent="0.25">
      <c r="A36" s="1"/>
      <c r="B36" s="238"/>
      <c r="C36" s="226"/>
      <c r="D36" s="231"/>
      <c r="E36" s="256" t="s">
        <v>42</v>
      </c>
      <c r="F36" s="224"/>
      <c r="G36" s="224"/>
      <c r="H36" s="224"/>
      <c r="I36" s="224"/>
      <c r="J36" s="36" t="e">
        <f>IF(AND('Mapa final'!#REF!="Baja",'Mapa final'!#REF!="Leve"),CONCATENATE("R1C",'Mapa final'!#REF!),"")</f>
        <v>#REF!</v>
      </c>
      <c r="K36" s="37" t="e">
        <f>IF(AND('Mapa final'!#REF!="Baja",'Mapa final'!#REF!="Leve"),CONCATENATE("R1C",'Mapa final'!#REF!),"")</f>
        <v>#REF!</v>
      </c>
      <c r="L36" s="37" t="e">
        <f>IF(AND('Mapa final'!#REF!="Baja",'Mapa final'!#REF!="Leve"),CONCATENATE("R1C",'Mapa final'!#REF!),"")</f>
        <v>#REF!</v>
      </c>
      <c r="M36" s="37" t="e">
        <f>IF(AND('Mapa final'!#REF!="Baja",'Mapa final'!#REF!="Leve"),CONCATENATE("R1C",'Mapa final'!#REF!),"")</f>
        <v>#REF!</v>
      </c>
      <c r="N36" s="37" t="e">
        <f>IF(AND('Mapa final'!#REF!="Baja",'Mapa final'!#REF!="Leve"),CONCATENATE("R1C",'Mapa final'!#REF!),"")</f>
        <v>#REF!</v>
      </c>
      <c r="O36" s="38" t="e">
        <f>IF(AND('Mapa final'!#REF!="Baja",'Mapa final'!#REF!="Leve"),CONCATENATE("R1C",'Mapa final'!#REF!),"")</f>
        <v>#REF!</v>
      </c>
      <c r="P36" s="27" t="e">
        <f>IF(AND('Mapa final'!#REF!="Baja",'Mapa final'!#REF!="Menor"),CONCATENATE("R1C",'Mapa final'!#REF!),"")</f>
        <v>#REF!</v>
      </c>
      <c r="Q36" s="28" t="e">
        <f>IF(AND('Mapa final'!#REF!="Baja",'Mapa final'!#REF!="Menor"),CONCATENATE("R1C",'Mapa final'!#REF!),"")</f>
        <v>#REF!</v>
      </c>
      <c r="R36" s="28" t="e">
        <f>IF(AND('Mapa final'!#REF!="Baja",'Mapa final'!#REF!="Menor"),CONCATENATE("R1C",'Mapa final'!#REF!),"")</f>
        <v>#REF!</v>
      </c>
      <c r="S36" s="28" t="e">
        <f>IF(AND('Mapa final'!#REF!="Baja",'Mapa final'!#REF!="Menor"),CONCATENATE("R1C",'Mapa final'!#REF!),"")</f>
        <v>#REF!</v>
      </c>
      <c r="T36" s="28" t="e">
        <f>IF(AND('Mapa final'!#REF!="Baja",'Mapa final'!#REF!="Menor"),CONCATENATE("R1C",'Mapa final'!#REF!),"")</f>
        <v>#REF!</v>
      </c>
      <c r="U36" s="29" t="e">
        <f>IF(AND('Mapa final'!#REF!="Baja",'Mapa final'!#REF!="Menor"),CONCATENATE("R1C",'Mapa final'!#REF!),"")</f>
        <v>#REF!</v>
      </c>
      <c r="V36" s="27" t="e">
        <f>IF(AND('Mapa final'!#REF!="Baja",'Mapa final'!#REF!="Moderado"),CONCATENATE("R1C",'Mapa final'!#REF!),"")</f>
        <v>#REF!</v>
      </c>
      <c r="W36" s="28" t="e">
        <f>IF(AND('Mapa final'!#REF!="Baja",'Mapa final'!#REF!="Moderado"),CONCATENATE("R1C",'Mapa final'!#REF!),"")</f>
        <v>#REF!</v>
      </c>
      <c r="X36" s="28" t="e">
        <f>IF(AND('Mapa final'!#REF!="Baja",'Mapa final'!#REF!="Moderado"),CONCATENATE("R1C",'Mapa final'!#REF!),"")</f>
        <v>#REF!</v>
      </c>
      <c r="Y36" s="28" t="e">
        <f>IF(AND('Mapa final'!#REF!="Baja",'Mapa final'!#REF!="Moderado"),CONCATENATE("R1C",'Mapa final'!#REF!),"")</f>
        <v>#REF!</v>
      </c>
      <c r="Z36" s="28" t="e">
        <f>IF(AND('Mapa final'!#REF!="Baja",'Mapa final'!#REF!="Moderado"),CONCATENATE("R1C",'Mapa final'!#REF!),"")</f>
        <v>#REF!</v>
      </c>
      <c r="AA36" s="29" t="e">
        <f>IF(AND('Mapa final'!#REF!="Baja",'Mapa final'!#REF!="Moderado"),CONCATENATE("R1C",'Mapa final'!#REF!),"")</f>
        <v>#REF!</v>
      </c>
      <c r="AB36" s="9" t="e">
        <f>IF(AND('Mapa final'!#REF!="Baja",'Mapa final'!#REF!="Mayor"),CONCATENATE("R1C",'Mapa final'!#REF!),"")</f>
        <v>#REF!</v>
      </c>
      <c r="AC36" s="10" t="e">
        <f>IF(AND('Mapa final'!#REF!="Baja",'Mapa final'!#REF!="Mayor"),CONCATENATE("R1C",'Mapa final'!#REF!),"")</f>
        <v>#REF!</v>
      </c>
      <c r="AD36" s="10" t="e">
        <f>IF(AND('Mapa final'!#REF!="Baja",'Mapa final'!#REF!="Mayor"),CONCATENATE("R1C",'Mapa final'!#REF!),"")</f>
        <v>#REF!</v>
      </c>
      <c r="AE36" s="10" t="e">
        <f>IF(AND('Mapa final'!#REF!="Baja",'Mapa final'!#REF!="Mayor"),CONCATENATE("R1C",'Mapa final'!#REF!),"")</f>
        <v>#REF!</v>
      </c>
      <c r="AF36" s="10" t="e">
        <f>IF(AND('Mapa final'!#REF!="Baja",'Mapa final'!#REF!="Mayor"),CONCATENATE("R1C",'Mapa final'!#REF!),"")</f>
        <v>#REF!</v>
      </c>
      <c r="AG36" s="11" t="e">
        <f>IF(AND('Mapa final'!#REF!="Baja",'Mapa final'!#REF!="Mayor"),CONCATENATE("R1C",'Mapa final'!#REF!),"")</f>
        <v>#REF!</v>
      </c>
      <c r="AH36" s="12" t="e">
        <f>IF(AND('Mapa final'!#REF!="Baja",'Mapa final'!#REF!="Catastrófico"),CONCATENATE("R1C",'Mapa final'!#REF!),"")</f>
        <v>#REF!</v>
      </c>
      <c r="AI36" s="13" t="e">
        <f>IF(AND('Mapa final'!#REF!="Baja",'Mapa final'!#REF!="Catastrófico"),CONCATENATE("R1C",'Mapa final'!#REF!),"")</f>
        <v>#REF!</v>
      </c>
      <c r="AJ36" s="13" t="e">
        <f>IF(AND('Mapa final'!#REF!="Baja",'Mapa final'!#REF!="Catastrófico"),CONCATENATE("R1C",'Mapa final'!#REF!),"")</f>
        <v>#REF!</v>
      </c>
      <c r="AK36" s="13" t="e">
        <f>IF(AND('Mapa final'!#REF!="Baja",'Mapa final'!#REF!="Catastrófico"),CONCATENATE("R1C",'Mapa final'!#REF!),"")</f>
        <v>#REF!</v>
      </c>
      <c r="AL36" s="13" t="e">
        <f>IF(AND('Mapa final'!#REF!="Baja",'Mapa final'!#REF!="Catastrófico"),CONCATENATE("R1C",'Mapa final'!#REF!),"")</f>
        <v>#REF!</v>
      </c>
      <c r="AM36" s="14" t="e">
        <f>IF(AND('Mapa final'!#REF!="Baja",'Mapa final'!#REF!="Catastrófico"),CONCATENATE("R1C",'Mapa final'!#REF!),"")</f>
        <v>#REF!</v>
      </c>
      <c r="AN36" s="1"/>
      <c r="AO36" s="260" t="s">
        <v>43</v>
      </c>
      <c r="AP36" s="245"/>
      <c r="AQ36" s="245"/>
      <c r="AR36" s="245"/>
      <c r="AS36" s="245"/>
      <c r="AT36" s="246"/>
      <c r="AU36" s="1"/>
      <c r="AV36" s="1"/>
      <c r="AW36" s="1"/>
      <c r="AX36" s="1"/>
      <c r="AY36" s="1"/>
      <c r="AZ36" s="1"/>
      <c r="BA36" s="1"/>
      <c r="BB36" s="1"/>
      <c r="BC36" s="1"/>
      <c r="BD36" s="1"/>
      <c r="BE36" s="1"/>
      <c r="BF36" s="1"/>
      <c r="BG36" s="1"/>
      <c r="BH36" s="1"/>
      <c r="BI36" s="1"/>
    </row>
    <row r="37" spans="1:61" ht="15" customHeight="1" x14ac:dyDescent="0.25">
      <c r="A37" s="1"/>
      <c r="B37" s="238"/>
      <c r="C37" s="226"/>
      <c r="D37" s="231"/>
      <c r="E37" s="225"/>
      <c r="F37" s="226"/>
      <c r="G37" s="226"/>
      <c r="H37" s="226"/>
      <c r="I37" s="226"/>
      <c r="J37" s="39" t="e">
        <f>IF(AND('Mapa final'!#REF!="Baja",'Mapa final'!#REF!="Leve"),CONCATENATE("R2C",'Mapa final'!#REF!),"")</f>
        <v>#REF!</v>
      </c>
      <c r="K37" s="40" t="e">
        <f>IF(AND('Mapa final'!#REF!="Baja",'Mapa final'!#REF!="Leve"),CONCATENATE("R2C",'Mapa final'!#REF!),"")</f>
        <v>#REF!</v>
      </c>
      <c r="L37" s="40" t="e">
        <f>IF(AND('Mapa final'!#REF!="Baja",'Mapa final'!#REF!="Leve"),CONCATENATE("R2C",'Mapa final'!#REF!),"")</f>
        <v>#REF!</v>
      </c>
      <c r="M37" s="40" t="e">
        <f>IF(AND('Mapa final'!#REF!="Baja",'Mapa final'!#REF!="Leve"),CONCATENATE("R2C",'Mapa final'!#REF!),"")</f>
        <v>#REF!</v>
      </c>
      <c r="N37" s="40" t="e">
        <f>IF(AND('Mapa final'!#REF!="Baja",'Mapa final'!#REF!="Leve"),CONCATENATE("R2C",'Mapa final'!#REF!),"")</f>
        <v>#REF!</v>
      </c>
      <c r="O37" s="41" t="e">
        <f>IF(AND('Mapa final'!#REF!="Baja",'Mapa final'!#REF!="Leve"),CONCATENATE("R2C",'Mapa final'!#REF!),"")</f>
        <v>#REF!</v>
      </c>
      <c r="P37" s="30" t="e">
        <f>IF(AND('Mapa final'!#REF!="Baja",'Mapa final'!#REF!="Menor"),CONCATENATE("R2C",'Mapa final'!#REF!),"")</f>
        <v>#REF!</v>
      </c>
      <c r="Q37" s="31" t="e">
        <f>IF(AND('Mapa final'!#REF!="Baja",'Mapa final'!#REF!="Menor"),CONCATENATE("R2C",'Mapa final'!#REF!),"")</f>
        <v>#REF!</v>
      </c>
      <c r="R37" s="31" t="e">
        <f>IF(AND('Mapa final'!#REF!="Baja",'Mapa final'!#REF!="Menor"),CONCATENATE("R2C",'Mapa final'!#REF!),"")</f>
        <v>#REF!</v>
      </c>
      <c r="S37" s="31" t="e">
        <f>IF(AND('Mapa final'!#REF!="Baja",'Mapa final'!#REF!="Menor"),CONCATENATE("R2C",'Mapa final'!#REF!),"")</f>
        <v>#REF!</v>
      </c>
      <c r="T37" s="31" t="e">
        <f>IF(AND('Mapa final'!#REF!="Baja",'Mapa final'!#REF!="Menor"),CONCATENATE("R2C",'Mapa final'!#REF!),"")</f>
        <v>#REF!</v>
      </c>
      <c r="U37" s="32" t="e">
        <f>IF(AND('Mapa final'!#REF!="Baja",'Mapa final'!#REF!="Menor"),CONCATENATE("R2C",'Mapa final'!#REF!),"")</f>
        <v>#REF!</v>
      </c>
      <c r="V37" s="30" t="e">
        <f>IF(AND('Mapa final'!#REF!="Baja",'Mapa final'!#REF!="Moderado"),CONCATENATE("R2C",'Mapa final'!#REF!),"")</f>
        <v>#REF!</v>
      </c>
      <c r="W37" s="31" t="e">
        <f>IF(AND('Mapa final'!#REF!="Baja",'Mapa final'!#REF!="Moderado"),CONCATENATE("R2C",'Mapa final'!#REF!),"")</f>
        <v>#REF!</v>
      </c>
      <c r="X37" s="31" t="e">
        <f>IF(AND('Mapa final'!#REF!="Baja",'Mapa final'!#REF!="Moderado"),CONCATENATE("R2C",'Mapa final'!#REF!),"")</f>
        <v>#REF!</v>
      </c>
      <c r="Y37" s="31" t="e">
        <f>IF(AND('Mapa final'!#REF!="Baja",'Mapa final'!#REF!="Moderado"),CONCATENATE("R2C",'Mapa final'!#REF!),"")</f>
        <v>#REF!</v>
      </c>
      <c r="Z37" s="31" t="e">
        <f>IF(AND('Mapa final'!#REF!="Baja",'Mapa final'!#REF!="Moderado"),CONCATENATE("R2C",'Mapa final'!#REF!),"")</f>
        <v>#REF!</v>
      </c>
      <c r="AA37" s="32" t="e">
        <f>IF(AND('Mapa final'!#REF!="Baja",'Mapa final'!#REF!="Moderado"),CONCATENATE("R2C",'Mapa final'!#REF!),"")</f>
        <v>#REF!</v>
      </c>
      <c r="AB37" s="15" t="e">
        <f>IF(AND('Mapa final'!#REF!="Baja",'Mapa final'!#REF!="Mayor"),CONCATENATE("R2C",'Mapa final'!#REF!),"")</f>
        <v>#REF!</v>
      </c>
      <c r="AC37" s="16" t="e">
        <f>IF(AND('Mapa final'!#REF!="Baja",'Mapa final'!#REF!="Mayor"),CONCATENATE("R2C",'Mapa final'!#REF!),"")</f>
        <v>#REF!</v>
      </c>
      <c r="AD37" s="16" t="e">
        <f>IF(AND('Mapa final'!#REF!="Baja",'Mapa final'!#REF!="Mayor"),CONCATENATE("R2C",'Mapa final'!#REF!),"")</f>
        <v>#REF!</v>
      </c>
      <c r="AE37" s="16" t="e">
        <f>IF(AND('Mapa final'!#REF!="Baja",'Mapa final'!#REF!="Mayor"),CONCATENATE("R2C",'Mapa final'!#REF!),"")</f>
        <v>#REF!</v>
      </c>
      <c r="AF37" s="16" t="e">
        <f>IF(AND('Mapa final'!#REF!="Baja",'Mapa final'!#REF!="Mayor"),CONCATENATE("R2C",'Mapa final'!#REF!),"")</f>
        <v>#REF!</v>
      </c>
      <c r="AG37" s="17" t="e">
        <f>IF(AND('Mapa final'!#REF!="Baja",'Mapa final'!#REF!="Mayor"),CONCATENATE("R2C",'Mapa final'!#REF!),"")</f>
        <v>#REF!</v>
      </c>
      <c r="AH37" s="18" t="e">
        <f>IF(AND('Mapa final'!#REF!="Baja",'Mapa final'!#REF!="Catastrófico"),CONCATENATE("R2C",'Mapa final'!#REF!),"")</f>
        <v>#REF!</v>
      </c>
      <c r="AI37" s="19" t="e">
        <f>IF(AND('Mapa final'!#REF!="Baja",'Mapa final'!#REF!="Catastrófico"),CONCATENATE("R2C",'Mapa final'!#REF!),"")</f>
        <v>#REF!</v>
      </c>
      <c r="AJ37" s="19" t="e">
        <f>IF(AND('Mapa final'!#REF!="Baja",'Mapa final'!#REF!="Catastrófico"),CONCATENATE("R2C",'Mapa final'!#REF!),"")</f>
        <v>#REF!</v>
      </c>
      <c r="AK37" s="19" t="e">
        <f>IF(AND('Mapa final'!#REF!="Baja",'Mapa final'!#REF!="Catastrófico"),CONCATENATE("R2C",'Mapa final'!#REF!),"")</f>
        <v>#REF!</v>
      </c>
      <c r="AL37" s="19" t="e">
        <f>IF(AND('Mapa final'!#REF!="Baja",'Mapa final'!#REF!="Catastrófico"),CONCATENATE("R2C",'Mapa final'!#REF!),"")</f>
        <v>#REF!</v>
      </c>
      <c r="AM37" s="20" t="e">
        <f>IF(AND('Mapa final'!#REF!="Baja",'Mapa final'!#REF!="Catastrófico"),CONCATENATE("R2C",'Mapa final'!#REF!),"")</f>
        <v>#REF!</v>
      </c>
      <c r="AN37" s="1"/>
      <c r="AO37" s="247"/>
      <c r="AP37" s="226"/>
      <c r="AQ37" s="226"/>
      <c r="AR37" s="226"/>
      <c r="AS37" s="226"/>
      <c r="AT37" s="248"/>
      <c r="AU37" s="1"/>
      <c r="AV37" s="1"/>
      <c r="AW37" s="1"/>
      <c r="AX37" s="1"/>
      <c r="AY37" s="1"/>
      <c r="AZ37" s="1"/>
      <c r="BA37" s="1"/>
      <c r="BB37" s="1"/>
      <c r="BC37" s="1"/>
      <c r="BD37" s="1"/>
      <c r="BE37" s="1"/>
      <c r="BF37" s="1"/>
      <c r="BG37" s="1"/>
      <c r="BH37" s="1"/>
      <c r="BI37" s="1"/>
    </row>
    <row r="38" spans="1:61" ht="15" customHeight="1" x14ac:dyDescent="0.25">
      <c r="A38" s="1"/>
      <c r="B38" s="238"/>
      <c r="C38" s="226"/>
      <c r="D38" s="231"/>
      <c r="E38" s="225"/>
      <c r="F38" s="226"/>
      <c r="G38" s="226"/>
      <c r="H38" s="226"/>
      <c r="I38" s="226"/>
      <c r="J38" s="39" t="e">
        <f>IF(AND('Mapa final'!#REF!="Baja",'Mapa final'!#REF!="Leve"),CONCATENATE("R3C",'Mapa final'!#REF!),"")</f>
        <v>#REF!</v>
      </c>
      <c r="K38" s="40" t="e">
        <f>IF(AND('Mapa final'!#REF!="Baja",'Mapa final'!#REF!="Leve"),CONCATENATE("R3C",'Mapa final'!#REF!),"")</f>
        <v>#REF!</v>
      </c>
      <c r="L38" s="40" t="e">
        <f>IF(AND('Mapa final'!#REF!="Baja",'Mapa final'!#REF!="Leve"),CONCATENATE("R3C",'Mapa final'!#REF!),"")</f>
        <v>#REF!</v>
      </c>
      <c r="M38" s="40" t="e">
        <f>IF(AND('Mapa final'!#REF!="Baja",'Mapa final'!#REF!="Leve"),CONCATENATE("R3C",'Mapa final'!#REF!),"")</f>
        <v>#REF!</v>
      </c>
      <c r="N38" s="40" t="e">
        <f>IF(AND('Mapa final'!#REF!="Baja",'Mapa final'!#REF!="Leve"),CONCATENATE("R3C",'Mapa final'!#REF!),"")</f>
        <v>#REF!</v>
      </c>
      <c r="O38" s="41" t="e">
        <f>IF(AND('Mapa final'!#REF!="Baja",'Mapa final'!#REF!="Leve"),CONCATENATE("R3C",'Mapa final'!#REF!),"")</f>
        <v>#REF!</v>
      </c>
      <c r="P38" s="30" t="e">
        <f>IF(AND('Mapa final'!#REF!="Baja",'Mapa final'!#REF!="Menor"),CONCATENATE("R3C",'Mapa final'!#REF!),"")</f>
        <v>#REF!</v>
      </c>
      <c r="Q38" s="31" t="e">
        <f>IF(AND('Mapa final'!#REF!="Baja",'Mapa final'!#REF!="Menor"),CONCATENATE("R3C",'Mapa final'!#REF!),"")</f>
        <v>#REF!</v>
      </c>
      <c r="R38" s="31" t="e">
        <f>IF(AND('Mapa final'!#REF!="Baja",'Mapa final'!#REF!="Menor"),CONCATENATE("R3C",'Mapa final'!#REF!),"")</f>
        <v>#REF!</v>
      </c>
      <c r="S38" s="31" t="e">
        <f>IF(AND('Mapa final'!#REF!="Baja",'Mapa final'!#REF!="Menor"),CONCATENATE("R3C",'Mapa final'!#REF!),"")</f>
        <v>#REF!</v>
      </c>
      <c r="T38" s="31" t="e">
        <f>IF(AND('Mapa final'!#REF!="Baja",'Mapa final'!#REF!="Menor"),CONCATENATE("R3C",'Mapa final'!#REF!),"")</f>
        <v>#REF!</v>
      </c>
      <c r="U38" s="32" t="e">
        <f>IF(AND('Mapa final'!#REF!="Baja",'Mapa final'!#REF!="Menor"),CONCATENATE("R3C",'Mapa final'!#REF!),"")</f>
        <v>#REF!</v>
      </c>
      <c r="V38" s="30" t="e">
        <f>IF(AND('Mapa final'!#REF!="Baja",'Mapa final'!#REF!="Moderado"),CONCATENATE("R3C",'Mapa final'!#REF!),"")</f>
        <v>#REF!</v>
      </c>
      <c r="W38" s="31" t="e">
        <f>IF(AND('Mapa final'!#REF!="Baja",'Mapa final'!#REF!="Moderado"),CONCATENATE("R3C",'Mapa final'!#REF!),"")</f>
        <v>#REF!</v>
      </c>
      <c r="X38" s="31" t="e">
        <f>IF(AND('Mapa final'!#REF!="Baja",'Mapa final'!#REF!="Moderado"),CONCATENATE("R3C",'Mapa final'!#REF!),"")</f>
        <v>#REF!</v>
      </c>
      <c r="Y38" s="31" t="e">
        <f>IF(AND('Mapa final'!#REF!="Baja",'Mapa final'!#REF!="Moderado"),CONCATENATE("R3C",'Mapa final'!#REF!),"")</f>
        <v>#REF!</v>
      </c>
      <c r="Z38" s="31" t="e">
        <f>IF(AND('Mapa final'!#REF!="Baja",'Mapa final'!#REF!="Moderado"),CONCATENATE("R3C",'Mapa final'!#REF!),"")</f>
        <v>#REF!</v>
      </c>
      <c r="AA38" s="32" t="e">
        <f>IF(AND('Mapa final'!#REF!="Baja",'Mapa final'!#REF!="Moderado"),CONCATENATE("R3C",'Mapa final'!#REF!),"")</f>
        <v>#REF!</v>
      </c>
      <c r="AB38" s="15" t="e">
        <f>IF(AND('Mapa final'!#REF!="Baja",'Mapa final'!#REF!="Mayor"),CONCATENATE("R3C",'Mapa final'!#REF!),"")</f>
        <v>#REF!</v>
      </c>
      <c r="AC38" s="16" t="e">
        <f>IF(AND('Mapa final'!#REF!="Baja",'Mapa final'!#REF!="Mayor"),CONCATENATE("R3C",'Mapa final'!#REF!),"")</f>
        <v>#REF!</v>
      </c>
      <c r="AD38" s="16" t="e">
        <f>IF(AND('Mapa final'!#REF!="Baja",'Mapa final'!#REF!="Mayor"),CONCATENATE("R3C",'Mapa final'!#REF!),"")</f>
        <v>#REF!</v>
      </c>
      <c r="AE38" s="16" t="e">
        <f>IF(AND('Mapa final'!#REF!="Baja",'Mapa final'!#REF!="Mayor"),CONCATENATE("R3C",'Mapa final'!#REF!),"")</f>
        <v>#REF!</v>
      </c>
      <c r="AF38" s="16" t="e">
        <f>IF(AND('Mapa final'!#REF!="Baja",'Mapa final'!#REF!="Mayor"),CONCATENATE("R3C",'Mapa final'!#REF!),"")</f>
        <v>#REF!</v>
      </c>
      <c r="AG38" s="17" t="e">
        <f>IF(AND('Mapa final'!#REF!="Baja",'Mapa final'!#REF!="Mayor"),CONCATENATE("R3C",'Mapa final'!#REF!),"")</f>
        <v>#REF!</v>
      </c>
      <c r="AH38" s="18" t="e">
        <f>IF(AND('Mapa final'!#REF!="Baja",'Mapa final'!#REF!="Catastrófico"),CONCATENATE("R3C",'Mapa final'!#REF!),"")</f>
        <v>#REF!</v>
      </c>
      <c r="AI38" s="19" t="e">
        <f>IF(AND('Mapa final'!#REF!="Baja",'Mapa final'!#REF!="Catastrófico"),CONCATENATE("R3C",'Mapa final'!#REF!),"")</f>
        <v>#REF!</v>
      </c>
      <c r="AJ38" s="19" t="e">
        <f>IF(AND('Mapa final'!#REF!="Baja",'Mapa final'!#REF!="Catastrófico"),CONCATENATE("R3C",'Mapa final'!#REF!),"")</f>
        <v>#REF!</v>
      </c>
      <c r="AK38" s="19" t="e">
        <f>IF(AND('Mapa final'!#REF!="Baja",'Mapa final'!#REF!="Catastrófico"),CONCATENATE("R3C",'Mapa final'!#REF!),"")</f>
        <v>#REF!</v>
      </c>
      <c r="AL38" s="19" t="e">
        <f>IF(AND('Mapa final'!#REF!="Baja",'Mapa final'!#REF!="Catastrófico"),CONCATENATE("R3C",'Mapa final'!#REF!),"")</f>
        <v>#REF!</v>
      </c>
      <c r="AM38" s="20" t="e">
        <f>IF(AND('Mapa final'!#REF!="Baja",'Mapa final'!#REF!="Catastrófico"),CONCATENATE("R3C",'Mapa final'!#REF!),"")</f>
        <v>#REF!</v>
      </c>
      <c r="AN38" s="1"/>
      <c r="AO38" s="247"/>
      <c r="AP38" s="226"/>
      <c r="AQ38" s="226"/>
      <c r="AR38" s="226"/>
      <c r="AS38" s="226"/>
      <c r="AT38" s="248"/>
      <c r="AU38" s="1"/>
      <c r="AV38" s="1"/>
      <c r="AW38" s="1"/>
      <c r="AX38" s="1"/>
      <c r="AY38" s="1"/>
      <c r="AZ38" s="1"/>
      <c r="BA38" s="1"/>
      <c r="BB38" s="1"/>
      <c r="BC38" s="1"/>
      <c r="BD38" s="1"/>
      <c r="BE38" s="1"/>
      <c r="BF38" s="1"/>
      <c r="BG38" s="1"/>
      <c r="BH38" s="1"/>
      <c r="BI38" s="1"/>
    </row>
    <row r="39" spans="1:61" ht="15" customHeight="1" x14ac:dyDescent="0.25">
      <c r="A39" s="1"/>
      <c r="B39" s="238"/>
      <c r="C39" s="226"/>
      <c r="D39" s="231"/>
      <c r="E39" s="225"/>
      <c r="F39" s="226"/>
      <c r="G39" s="226"/>
      <c r="H39" s="226"/>
      <c r="I39" s="226"/>
      <c r="J39" s="39" t="e">
        <f>IF(AND('Mapa final'!#REF!="Baja",'Mapa final'!#REF!="Leve"),CONCATENATE("R4C",'Mapa final'!#REF!),"")</f>
        <v>#REF!</v>
      </c>
      <c r="K39" s="40" t="e">
        <f>IF(AND('Mapa final'!#REF!="Baja",'Mapa final'!#REF!="Leve"),CONCATENATE("R4C",'Mapa final'!#REF!),"")</f>
        <v>#REF!</v>
      </c>
      <c r="L39" s="40" t="e">
        <f>IF(AND('Mapa final'!#REF!="Baja",'Mapa final'!#REF!="Leve"),CONCATENATE("R4C",'Mapa final'!#REF!),"")</f>
        <v>#REF!</v>
      </c>
      <c r="M39" s="40" t="e">
        <f>IF(AND('Mapa final'!#REF!="Baja",'Mapa final'!#REF!="Leve"),CONCATENATE("R4C",'Mapa final'!#REF!),"")</f>
        <v>#REF!</v>
      </c>
      <c r="N39" s="40" t="e">
        <f>IF(AND('Mapa final'!#REF!="Baja",'Mapa final'!#REF!="Leve"),CONCATENATE("R4C",'Mapa final'!#REF!),"")</f>
        <v>#REF!</v>
      </c>
      <c r="O39" s="41" t="e">
        <f>IF(AND('Mapa final'!#REF!="Baja",'Mapa final'!#REF!="Leve"),CONCATENATE("R4C",'Mapa final'!#REF!),"")</f>
        <v>#REF!</v>
      </c>
      <c r="P39" s="30" t="e">
        <f>IF(AND('Mapa final'!#REF!="Baja",'Mapa final'!#REF!="Menor"),CONCATENATE("R4C",'Mapa final'!#REF!),"")</f>
        <v>#REF!</v>
      </c>
      <c r="Q39" s="31" t="e">
        <f>IF(AND('Mapa final'!#REF!="Baja",'Mapa final'!#REF!="Menor"),CONCATENATE("R4C",'Mapa final'!#REF!),"")</f>
        <v>#REF!</v>
      </c>
      <c r="R39" s="31" t="e">
        <f>IF(AND('Mapa final'!#REF!="Baja",'Mapa final'!#REF!="Menor"),CONCATENATE("R4C",'Mapa final'!#REF!),"")</f>
        <v>#REF!</v>
      </c>
      <c r="S39" s="31" t="e">
        <f>IF(AND('Mapa final'!#REF!="Baja",'Mapa final'!#REF!="Menor"),CONCATENATE("R4C",'Mapa final'!#REF!),"")</f>
        <v>#REF!</v>
      </c>
      <c r="T39" s="31" t="e">
        <f>IF(AND('Mapa final'!#REF!="Baja",'Mapa final'!#REF!="Menor"),CONCATENATE("R4C",'Mapa final'!#REF!),"")</f>
        <v>#REF!</v>
      </c>
      <c r="U39" s="32" t="e">
        <f>IF(AND('Mapa final'!#REF!="Baja",'Mapa final'!#REF!="Menor"),CONCATENATE("R4C",'Mapa final'!#REF!),"")</f>
        <v>#REF!</v>
      </c>
      <c r="V39" s="30" t="e">
        <f>IF(AND('Mapa final'!#REF!="Baja",'Mapa final'!#REF!="Moderado"),CONCATENATE("R4C",'Mapa final'!#REF!),"")</f>
        <v>#REF!</v>
      </c>
      <c r="W39" s="31" t="e">
        <f>IF(AND('Mapa final'!#REF!="Baja",'Mapa final'!#REF!="Moderado"),CONCATENATE("R4C",'Mapa final'!#REF!),"")</f>
        <v>#REF!</v>
      </c>
      <c r="X39" s="31" t="e">
        <f>IF(AND('Mapa final'!#REF!="Baja",'Mapa final'!#REF!="Moderado"),CONCATENATE("R4C",'Mapa final'!#REF!),"")</f>
        <v>#REF!</v>
      </c>
      <c r="Y39" s="31" t="e">
        <f>IF(AND('Mapa final'!#REF!="Baja",'Mapa final'!#REF!="Moderado"),CONCATENATE("R4C",'Mapa final'!#REF!),"")</f>
        <v>#REF!</v>
      </c>
      <c r="Z39" s="31" t="e">
        <f>IF(AND('Mapa final'!#REF!="Baja",'Mapa final'!#REF!="Moderado"),CONCATENATE("R4C",'Mapa final'!#REF!),"")</f>
        <v>#REF!</v>
      </c>
      <c r="AA39" s="32" t="e">
        <f>IF(AND('Mapa final'!#REF!="Baja",'Mapa final'!#REF!="Moderado"),CONCATENATE("R4C",'Mapa final'!#REF!),"")</f>
        <v>#REF!</v>
      </c>
      <c r="AB39" s="15" t="e">
        <f>IF(AND('Mapa final'!#REF!="Baja",'Mapa final'!#REF!="Mayor"),CONCATENATE("R4C",'Mapa final'!#REF!),"")</f>
        <v>#REF!</v>
      </c>
      <c r="AC39" s="16" t="e">
        <f>IF(AND('Mapa final'!#REF!="Baja",'Mapa final'!#REF!="Mayor"),CONCATENATE("R4C",'Mapa final'!#REF!),"")</f>
        <v>#REF!</v>
      </c>
      <c r="AD39" s="16" t="e">
        <f>IF(AND('Mapa final'!#REF!="Baja",'Mapa final'!#REF!="Mayor"),CONCATENATE("R4C",'Mapa final'!#REF!),"")</f>
        <v>#REF!</v>
      </c>
      <c r="AE39" s="16" t="e">
        <f>IF(AND('Mapa final'!#REF!="Baja",'Mapa final'!#REF!="Mayor"),CONCATENATE("R4C",'Mapa final'!#REF!),"")</f>
        <v>#REF!</v>
      </c>
      <c r="AF39" s="16" t="e">
        <f>IF(AND('Mapa final'!#REF!="Baja",'Mapa final'!#REF!="Mayor"),CONCATENATE("R4C",'Mapa final'!#REF!),"")</f>
        <v>#REF!</v>
      </c>
      <c r="AG39" s="17" t="e">
        <f>IF(AND('Mapa final'!#REF!="Baja",'Mapa final'!#REF!="Mayor"),CONCATENATE("R4C",'Mapa final'!#REF!),"")</f>
        <v>#REF!</v>
      </c>
      <c r="AH39" s="18" t="e">
        <f>IF(AND('Mapa final'!#REF!="Baja",'Mapa final'!#REF!="Catastrófico"),CONCATENATE("R4C",'Mapa final'!#REF!),"")</f>
        <v>#REF!</v>
      </c>
      <c r="AI39" s="19" t="e">
        <f>IF(AND('Mapa final'!#REF!="Baja",'Mapa final'!#REF!="Catastrófico"),CONCATENATE("R4C",'Mapa final'!#REF!),"")</f>
        <v>#REF!</v>
      </c>
      <c r="AJ39" s="19" t="e">
        <f>IF(AND('Mapa final'!#REF!="Baja",'Mapa final'!#REF!="Catastrófico"),CONCATENATE("R4C",'Mapa final'!#REF!),"")</f>
        <v>#REF!</v>
      </c>
      <c r="AK39" s="19" t="e">
        <f>IF(AND('Mapa final'!#REF!="Baja",'Mapa final'!#REF!="Catastrófico"),CONCATENATE("R4C",'Mapa final'!#REF!),"")</f>
        <v>#REF!</v>
      </c>
      <c r="AL39" s="19" t="e">
        <f>IF(AND('Mapa final'!#REF!="Baja",'Mapa final'!#REF!="Catastrófico"),CONCATENATE("R4C",'Mapa final'!#REF!),"")</f>
        <v>#REF!</v>
      </c>
      <c r="AM39" s="20" t="e">
        <f>IF(AND('Mapa final'!#REF!="Baja",'Mapa final'!#REF!="Catastrófico"),CONCATENATE("R4C",'Mapa final'!#REF!),"")</f>
        <v>#REF!</v>
      </c>
      <c r="AN39" s="1"/>
      <c r="AO39" s="247"/>
      <c r="AP39" s="226"/>
      <c r="AQ39" s="226"/>
      <c r="AR39" s="226"/>
      <c r="AS39" s="226"/>
      <c r="AT39" s="248"/>
      <c r="AU39" s="1"/>
      <c r="AV39" s="1"/>
      <c r="AW39" s="1"/>
      <c r="AX39" s="1"/>
      <c r="AY39" s="1"/>
      <c r="AZ39" s="1"/>
      <c r="BA39" s="1"/>
      <c r="BB39" s="1"/>
      <c r="BC39" s="1"/>
      <c r="BD39" s="1"/>
      <c r="BE39" s="1"/>
      <c r="BF39" s="1"/>
      <c r="BG39" s="1"/>
      <c r="BH39" s="1"/>
      <c r="BI39" s="1"/>
    </row>
    <row r="40" spans="1:61" ht="15" customHeight="1" x14ac:dyDescent="0.25">
      <c r="A40" s="1"/>
      <c r="B40" s="238"/>
      <c r="C40" s="226"/>
      <c r="D40" s="231"/>
      <c r="E40" s="225"/>
      <c r="F40" s="226"/>
      <c r="G40" s="226"/>
      <c r="H40" s="226"/>
      <c r="I40" s="226"/>
      <c r="J40" s="39" t="e">
        <f>IF(AND('Mapa final'!#REF!="Baja",'Mapa final'!#REF!="Leve"),CONCATENATE("R5C",'Mapa final'!#REF!),"")</f>
        <v>#REF!</v>
      </c>
      <c r="K40" s="40" t="e">
        <f>IF(AND('Mapa final'!#REF!="Baja",'Mapa final'!#REF!="Leve"),CONCATENATE("R5C",'Mapa final'!#REF!),"")</f>
        <v>#REF!</v>
      </c>
      <c r="L40" s="40" t="e">
        <f>IF(AND('Mapa final'!#REF!="Baja",'Mapa final'!#REF!="Leve"),CONCATENATE("R5C",'Mapa final'!#REF!),"")</f>
        <v>#REF!</v>
      </c>
      <c r="M40" s="40" t="e">
        <f>IF(AND('Mapa final'!#REF!="Baja",'Mapa final'!#REF!="Leve"),CONCATENATE("R5C",'Mapa final'!#REF!),"")</f>
        <v>#REF!</v>
      </c>
      <c r="N40" s="40" t="e">
        <f>IF(AND('Mapa final'!#REF!="Baja",'Mapa final'!#REF!="Leve"),CONCATENATE("R5C",'Mapa final'!#REF!),"")</f>
        <v>#REF!</v>
      </c>
      <c r="O40" s="41" t="e">
        <f>IF(AND('Mapa final'!#REF!="Baja",'Mapa final'!#REF!="Leve"),CONCATENATE("R5C",'Mapa final'!#REF!),"")</f>
        <v>#REF!</v>
      </c>
      <c r="P40" s="30" t="e">
        <f>IF(AND('Mapa final'!#REF!="Baja",'Mapa final'!#REF!="Menor"),CONCATENATE("R5C",'Mapa final'!#REF!),"")</f>
        <v>#REF!</v>
      </c>
      <c r="Q40" s="31" t="e">
        <f>IF(AND('Mapa final'!#REF!="Baja",'Mapa final'!#REF!="Menor"),CONCATENATE("R5C",'Mapa final'!#REF!),"")</f>
        <v>#REF!</v>
      </c>
      <c r="R40" s="31" t="e">
        <f>IF(AND('Mapa final'!#REF!="Baja",'Mapa final'!#REF!="Menor"),CONCATENATE("R5C",'Mapa final'!#REF!),"")</f>
        <v>#REF!</v>
      </c>
      <c r="S40" s="31" t="e">
        <f>IF(AND('Mapa final'!#REF!="Baja",'Mapa final'!#REF!="Menor"),CONCATENATE("R5C",'Mapa final'!#REF!),"")</f>
        <v>#REF!</v>
      </c>
      <c r="T40" s="31" t="e">
        <f>IF(AND('Mapa final'!#REF!="Baja",'Mapa final'!#REF!="Menor"),CONCATENATE("R5C",'Mapa final'!#REF!),"")</f>
        <v>#REF!</v>
      </c>
      <c r="U40" s="32" t="e">
        <f>IF(AND('Mapa final'!#REF!="Baja",'Mapa final'!#REF!="Menor"),CONCATENATE("R5C",'Mapa final'!#REF!),"")</f>
        <v>#REF!</v>
      </c>
      <c r="V40" s="30" t="e">
        <f>IF(AND('Mapa final'!#REF!="Baja",'Mapa final'!#REF!="Moderado"),CONCATENATE("R5C",'Mapa final'!#REF!),"")</f>
        <v>#REF!</v>
      </c>
      <c r="W40" s="31" t="e">
        <f>IF(AND('Mapa final'!#REF!="Baja",'Mapa final'!#REF!="Moderado"),CONCATENATE("R5C",'Mapa final'!#REF!),"")</f>
        <v>#REF!</v>
      </c>
      <c r="X40" s="31" t="e">
        <f>IF(AND('Mapa final'!#REF!="Baja",'Mapa final'!#REF!="Moderado"),CONCATENATE("R5C",'Mapa final'!#REF!),"")</f>
        <v>#REF!</v>
      </c>
      <c r="Y40" s="31" t="e">
        <f>IF(AND('Mapa final'!#REF!="Baja",'Mapa final'!#REF!="Moderado"),CONCATENATE("R5C",'Mapa final'!#REF!),"")</f>
        <v>#REF!</v>
      </c>
      <c r="Z40" s="31" t="e">
        <f>IF(AND('Mapa final'!#REF!="Baja",'Mapa final'!#REF!="Moderado"),CONCATENATE("R5C",'Mapa final'!#REF!),"")</f>
        <v>#REF!</v>
      </c>
      <c r="AA40" s="32" t="e">
        <f>IF(AND('Mapa final'!#REF!="Baja",'Mapa final'!#REF!="Moderado"),CONCATENATE("R5C",'Mapa final'!#REF!),"")</f>
        <v>#REF!</v>
      </c>
      <c r="AB40" s="15" t="e">
        <f>IF(AND('Mapa final'!#REF!="Baja",'Mapa final'!#REF!="Mayor"),CONCATENATE("R5C",'Mapa final'!#REF!),"")</f>
        <v>#REF!</v>
      </c>
      <c r="AC40" s="16" t="e">
        <f>IF(AND('Mapa final'!#REF!="Baja",'Mapa final'!#REF!="Mayor"),CONCATENATE("R5C",'Mapa final'!#REF!),"")</f>
        <v>#REF!</v>
      </c>
      <c r="AD40" s="16" t="e">
        <f>IF(AND('Mapa final'!#REF!="Baja",'Mapa final'!#REF!="Mayor"),CONCATENATE("R5C",'Mapa final'!#REF!),"")</f>
        <v>#REF!</v>
      </c>
      <c r="AE40" s="16" t="e">
        <f>IF(AND('Mapa final'!#REF!="Baja",'Mapa final'!#REF!="Mayor"),CONCATENATE("R5C",'Mapa final'!#REF!),"")</f>
        <v>#REF!</v>
      </c>
      <c r="AF40" s="16" t="e">
        <f>IF(AND('Mapa final'!#REF!="Baja",'Mapa final'!#REF!="Mayor"),CONCATENATE("R5C",'Mapa final'!#REF!),"")</f>
        <v>#REF!</v>
      </c>
      <c r="AG40" s="17" t="e">
        <f>IF(AND('Mapa final'!#REF!="Baja",'Mapa final'!#REF!="Mayor"),CONCATENATE("R5C",'Mapa final'!#REF!),"")</f>
        <v>#REF!</v>
      </c>
      <c r="AH40" s="18" t="e">
        <f>IF(AND('Mapa final'!#REF!="Baja",'Mapa final'!#REF!="Catastrófico"),CONCATENATE("R5C",'Mapa final'!#REF!),"")</f>
        <v>#REF!</v>
      </c>
      <c r="AI40" s="19" t="e">
        <f>IF(AND('Mapa final'!#REF!="Baja",'Mapa final'!#REF!="Catastrófico"),CONCATENATE("R5C",'Mapa final'!#REF!),"")</f>
        <v>#REF!</v>
      </c>
      <c r="AJ40" s="19" t="e">
        <f>IF(AND('Mapa final'!#REF!="Baja",'Mapa final'!#REF!="Catastrófico"),CONCATENATE("R5C",'Mapa final'!#REF!),"")</f>
        <v>#REF!</v>
      </c>
      <c r="AK40" s="19" t="e">
        <f>IF(AND('Mapa final'!#REF!="Baja",'Mapa final'!#REF!="Catastrófico"),CONCATENATE("R5C",'Mapa final'!#REF!),"")</f>
        <v>#REF!</v>
      </c>
      <c r="AL40" s="19" t="e">
        <f>IF(AND('Mapa final'!#REF!="Baja",'Mapa final'!#REF!="Catastrófico"),CONCATENATE("R5C",'Mapa final'!#REF!),"")</f>
        <v>#REF!</v>
      </c>
      <c r="AM40" s="20" t="e">
        <f>IF(AND('Mapa final'!#REF!="Baja",'Mapa final'!#REF!="Catastrófico"),CONCATENATE("R5C",'Mapa final'!#REF!),"")</f>
        <v>#REF!</v>
      </c>
      <c r="AN40" s="1"/>
      <c r="AO40" s="247"/>
      <c r="AP40" s="226"/>
      <c r="AQ40" s="226"/>
      <c r="AR40" s="226"/>
      <c r="AS40" s="226"/>
      <c r="AT40" s="248"/>
      <c r="AU40" s="1"/>
      <c r="AV40" s="1"/>
      <c r="AW40" s="1"/>
      <c r="AX40" s="1"/>
      <c r="AY40" s="1"/>
      <c r="AZ40" s="1"/>
      <c r="BA40" s="1"/>
      <c r="BB40" s="1"/>
      <c r="BC40" s="1"/>
      <c r="BD40" s="1"/>
      <c r="BE40" s="1"/>
      <c r="BF40" s="1"/>
      <c r="BG40" s="1"/>
      <c r="BH40" s="1"/>
      <c r="BI40" s="1"/>
    </row>
    <row r="41" spans="1:61" ht="15" customHeight="1" x14ac:dyDescent="0.25">
      <c r="A41" s="1"/>
      <c r="B41" s="238"/>
      <c r="C41" s="226"/>
      <c r="D41" s="231"/>
      <c r="E41" s="225"/>
      <c r="F41" s="226"/>
      <c r="G41" s="226"/>
      <c r="H41" s="226"/>
      <c r="I41" s="226"/>
      <c r="J41" s="39" t="e">
        <f>IF(AND('Mapa final'!#REF!="Baja",'Mapa final'!#REF!="Leve"),CONCATENATE("R6C",'Mapa final'!#REF!),"")</f>
        <v>#REF!</v>
      </c>
      <c r="K41" s="40" t="e">
        <f>IF(AND('Mapa final'!#REF!="Baja",'Mapa final'!#REF!="Leve"),CONCATENATE("R6C",'Mapa final'!#REF!),"")</f>
        <v>#REF!</v>
      </c>
      <c r="L41" s="40" t="e">
        <f>IF(AND('Mapa final'!#REF!="Baja",'Mapa final'!#REF!="Leve"),CONCATENATE("R6C",'Mapa final'!#REF!),"")</f>
        <v>#REF!</v>
      </c>
      <c r="M41" s="40" t="e">
        <f>IF(AND('Mapa final'!#REF!="Baja",'Mapa final'!#REF!="Leve"),CONCATENATE("R6C",'Mapa final'!#REF!),"")</f>
        <v>#REF!</v>
      </c>
      <c r="N41" s="40" t="e">
        <f>IF(AND('Mapa final'!#REF!="Baja",'Mapa final'!#REF!="Leve"),CONCATENATE("R6C",'Mapa final'!#REF!),"")</f>
        <v>#REF!</v>
      </c>
      <c r="O41" s="41" t="e">
        <f>IF(AND('Mapa final'!#REF!="Baja",'Mapa final'!#REF!="Leve"),CONCATENATE("R6C",'Mapa final'!#REF!),"")</f>
        <v>#REF!</v>
      </c>
      <c r="P41" s="30" t="e">
        <f>IF(AND('Mapa final'!#REF!="Baja",'Mapa final'!#REF!="Menor"),CONCATENATE("R6C",'Mapa final'!#REF!),"")</f>
        <v>#REF!</v>
      </c>
      <c r="Q41" s="31" t="e">
        <f>IF(AND('Mapa final'!#REF!="Baja",'Mapa final'!#REF!="Menor"),CONCATENATE("R6C",'Mapa final'!#REF!),"")</f>
        <v>#REF!</v>
      </c>
      <c r="R41" s="31" t="e">
        <f>IF(AND('Mapa final'!#REF!="Baja",'Mapa final'!#REF!="Menor"),CONCATENATE("R6C",'Mapa final'!#REF!),"")</f>
        <v>#REF!</v>
      </c>
      <c r="S41" s="31" t="e">
        <f>IF(AND('Mapa final'!#REF!="Baja",'Mapa final'!#REF!="Menor"),CONCATENATE("R6C",'Mapa final'!#REF!),"")</f>
        <v>#REF!</v>
      </c>
      <c r="T41" s="31" t="e">
        <f>IF(AND('Mapa final'!#REF!="Baja",'Mapa final'!#REF!="Menor"),CONCATENATE("R6C",'Mapa final'!#REF!),"")</f>
        <v>#REF!</v>
      </c>
      <c r="U41" s="32" t="e">
        <f>IF(AND('Mapa final'!#REF!="Baja",'Mapa final'!#REF!="Menor"),CONCATENATE("R6C",'Mapa final'!#REF!),"")</f>
        <v>#REF!</v>
      </c>
      <c r="V41" s="30" t="e">
        <f>IF(AND('Mapa final'!#REF!="Baja",'Mapa final'!#REF!="Moderado"),CONCATENATE("R6C",'Mapa final'!#REF!),"")</f>
        <v>#REF!</v>
      </c>
      <c r="W41" s="31" t="e">
        <f>IF(AND('Mapa final'!#REF!="Baja",'Mapa final'!#REF!="Moderado"),CONCATENATE("R6C",'Mapa final'!#REF!),"")</f>
        <v>#REF!</v>
      </c>
      <c r="X41" s="31" t="e">
        <f>IF(AND('Mapa final'!#REF!="Baja",'Mapa final'!#REF!="Moderado"),CONCATENATE("R6C",'Mapa final'!#REF!),"")</f>
        <v>#REF!</v>
      </c>
      <c r="Y41" s="31" t="e">
        <f>IF(AND('Mapa final'!#REF!="Baja",'Mapa final'!#REF!="Moderado"),CONCATENATE("R6C",'Mapa final'!#REF!),"")</f>
        <v>#REF!</v>
      </c>
      <c r="Z41" s="31" t="e">
        <f>IF(AND('Mapa final'!#REF!="Baja",'Mapa final'!#REF!="Moderado"),CONCATENATE("R6C",'Mapa final'!#REF!),"")</f>
        <v>#REF!</v>
      </c>
      <c r="AA41" s="32" t="e">
        <f>IF(AND('Mapa final'!#REF!="Baja",'Mapa final'!#REF!="Moderado"),CONCATENATE("R6C",'Mapa final'!#REF!),"")</f>
        <v>#REF!</v>
      </c>
      <c r="AB41" s="15" t="e">
        <f>IF(AND('Mapa final'!#REF!="Baja",'Mapa final'!#REF!="Mayor"),CONCATENATE("R6C",'Mapa final'!#REF!),"")</f>
        <v>#REF!</v>
      </c>
      <c r="AC41" s="16" t="e">
        <f>IF(AND('Mapa final'!#REF!="Baja",'Mapa final'!#REF!="Mayor"),CONCATENATE("R6C",'Mapa final'!#REF!),"")</f>
        <v>#REF!</v>
      </c>
      <c r="AD41" s="16" t="e">
        <f>IF(AND('Mapa final'!#REF!="Baja",'Mapa final'!#REF!="Mayor"),CONCATENATE("R6C",'Mapa final'!#REF!),"")</f>
        <v>#REF!</v>
      </c>
      <c r="AE41" s="16" t="e">
        <f>IF(AND('Mapa final'!#REF!="Baja",'Mapa final'!#REF!="Mayor"),CONCATENATE("R6C",'Mapa final'!#REF!),"")</f>
        <v>#REF!</v>
      </c>
      <c r="AF41" s="16" t="e">
        <f>IF(AND('Mapa final'!#REF!="Baja",'Mapa final'!#REF!="Mayor"),CONCATENATE("R6C",'Mapa final'!#REF!),"")</f>
        <v>#REF!</v>
      </c>
      <c r="AG41" s="17" t="e">
        <f>IF(AND('Mapa final'!#REF!="Baja",'Mapa final'!#REF!="Mayor"),CONCATENATE("R6C",'Mapa final'!#REF!),"")</f>
        <v>#REF!</v>
      </c>
      <c r="AH41" s="18" t="e">
        <f>IF(AND('Mapa final'!#REF!="Baja",'Mapa final'!#REF!="Catastrófico"),CONCATENATE("R6C",'Mapa final'!#REF!),"")</f>
        <v>#REF!</v>
      </c>
      <c r="AI41" s="19" t="e">
        <f>IF(AND('Mapa final'!#REF!="Baja",'Mapa final'!#REF!="Catastrófico"),CONCATENATE("R6C",'Mapa final'!#REF!),"")</f>
        <v>#REF!</v>
      </c>
      <c r="AJ41" s="19" t="e">
        <f>IF(AND('Mapa final'!#REF!="Baja",'Mapa final'!#REF!="Catastrófico"),CONCATENATE("R6C",'Mapa final'!#REF!),"")</f>
        <v>#REF!</v>
      </c>
      <c r="AK41" s="19" t="e">
        <f>IF(AND('Mapa final'!#REF!="Baja",'Mapa final'!#REF!="Catastrófico"),CONCATENATE("R6C",'Mapa final'!#REF!),"")</f>
        <v>#REF!</v>
      </c>
      <c r="AL41" s="19" t="e">
        <f>IF(AND('Mapa final'!#REF!="Baja",'Mapa final'!#REF!="Catastrófico"),CONCATENATE("R6C",'Mapa final'!#REF!),"")</f>
        <v>#REF!</v>
      </c>
      <c r="AM41" s="20" t="e">
        <f>IF(AND('Mapa final'!#REF!="Baja",'Mapa final'!#REF!="Catastrófico"),CONCATENATE("R6C",'Mapa final'!#REF!),"")</f>
        <v>#REF!</v>
      </c>
      <c r="AN41" s="1"/>
      <c r="AO41" s="247"/>
      <c r="AP41" s="226"/>
      <c r="AQ41" s="226"/>
      <c r="AR41" s="226"/>
      <c r="AS41" s="226"/>
      <c r="AT41" s="248"/>
      <c r="AU41" s="1"/>
      <c r="AV41" s="1"/>
      <c r="AW41" s="1"/>
      <c r="AX41" s="1"/>
      <c r="AY41" s="1"/>
      <c r="AZ41" s="1"/>
      <c r="BA41" s="1"/>
      <c r="BB41" s="1"/>
      <c r="BC41" s="1"/>
      <c r="BD41" s="1"/>
      <c r="BE41" s="1"/>
      <c r="BF41" s="1"/>
      <c r="BG41" s="1"/>
      <c r="BH41" s="1"/>
      <c r="BI41" s="1"/>
    </row>
    <row r="42" spans="1:61" ht="15" customHeight="1" x14ac:dyDescent="0.25">
      <c r="A42" s="1"/>
      <c r="B42" s="238"/>
      <c r="C42" s="226"/>
      <c r="D42" s="231"/>
      <c r="E42" s="225"/>
      <c r="F42" s="226"/>
      <c r="G42" s="226"/>
      <c r="H42" s="226"/>
      <c r="I42" s="226"/>
      <c r="J42" s="39" t="e">
        <f>IF(AND('Mapa final'!#REF!="Baja",'Mapa final'!#REF!="Leve"),CONCATENATE("R7C",'Mapa final'!#REF!),"")</f>
        <v>#REF!</v>
      </c>
      <c r="K42" s="40" t="e">
        <f>IF(AND('Mapa final'!#REF!="Baja",'Mapa final'!#REF!="Leve"),CONCATENATE("R7C",'Mapa final'!#REF!),"")</f>
        <v>#REF!</v>
      </c>
      <c r="L42" s="40" t="e">
        <f>IF(AND('Mapa final'!#REF!="Baja",'Mapa final'!#REF!="Leve"),CONCATENATE("R7C",'Mapa final'!#REF!),"")</f>
        <v>#REF!</v>
      </c>
      <c r="M42" s="40" t="e">
        <f>IF(AND('Mapa final'!#REF!="Baja",'Mapa final'!#REF!="Leve"),CONCATENATE("R7C",'Mapa final'!#REF!),"")</f>
        <v>#REF!</v>
      </c>
      <c r="N42" s="40" t="e">
        <f>IF(AND('Mapa final'!#REF!="Baja",'Mapa final'!#REF!="Leve"),CONCATENATE("R7C",'Mapa final'!#REF!),"")</f>
        <v>#REF!</v>
      </c>
      <c r="O42" s="41" t="e">
        <f>IF(AND('Mapa final'!#REF!="Baja",'Mapa final'!#REF!="Leve"),CONCATENATE("R7C",'Mapa final'!#REF!),"")</f>
        <v>#REF!</v>
      </c>
      <c r="P42" s="30" t="e">
        <f>IF(AND('Mapa final'!#REF!="Baja",'Mapa final'!#REF!="Menor"),CONCATENATE("R7C",'Mapa final'!#REF!),"")</f>
        <v>#REF!</v>
      </c>
      <c r="Q42" s="31" t="e">
        <f>IF(AND('Mapa final'!#REF!="Baja",'Mapa final'!#REF!="Menor"),CONCATENATE("R7C",'Mapa final'!#REF!),"")</f>
        <v>#REF!</v>
      </c>
      <c r="R42" s="31" t="e">
        <f>IF(AND('Mapa final'!#REF!="Baja",'Mapa final'!#REF!="Menor"),CONCATENATE("R7C",'Mapa final'!#REF!),"")</f>
        <v>#REF!</v>
      </c>
      <c r="S42" s="31" t="e">
        <f>IF(AND('Mapa final'!#REF!="Baja",'Mapa final'!#REF!="Menor"),CONCATENATE("R7C",'Mapa final'!#REF!),"")</f>
        <v>#REF!</v>
      </c>
      <c r="T42" s="31" t="e">
        <f>IF(AND('Mapa final'!#REF!="Baja",'Mapa final'!#REF!="Menor"),CONCATENATE("R7C",'Mapa final'!#REF!),"")</f>
        <v>#REF!</v>
      </c>
      <c r="U42" s="32" t="e">
        <f>IF(AND('Mapa final'!#REF!="Baja",'Mapa final'!#REF!="Menor"),CONCATENATE("R7C",'Mapa final'!#REF!),"")</f>
        <v>#REF!</v>
      </c>
      <c r="V42" s="30" t="e">
        <f>IF(AND('Mapa final'!#REF!="Baja",'Mapa final'!#REF!="Moderado"),CONCATENATE("R7C",'Mapa final'!#REF!),"")</f>
        <v>#REF!</v>
      </c>
      <c r="W42" s="31" t="e">
        <f>IF(AND('Mapa final'!#REF!="Baja",'Mapa final'!#REF!="Moderado"),CONCATENATE("R7C",'Mapa final'!#REF!),"")</f>
        <v>#REF!</v>
      </c>
      <c r="X42" s="31" t="e">
        <f>IF(AND('Mapa final'!#REF!="Baja",'Mapa final'!#REF!="Moderado"),CONCATENATE("R7C",'Mapa final'!#REF!),"")</f>
        <v>#REF!</v>
      </c>
      <c r="Y42" s="31" t="e">
        <f>IF(AND('Mapa final'!#REF!="Baja",'Mapa final'!#REF!="Moderado"),CONCATENATE("R7C",'Mapa final'!#REF!),"")</f>
        <v>#REF!</v>
      </c>
      <c r="Z42" s="31" t="e">
        <f>IF(AND('Mapa final'!#REF!="Baja",'Mapa final'!#REF!="Moderado"),CONCATENATE("R7C",'Mapa final'!#REF!),"")</f>
        <v>#REF!</v>
      </c>
      <c r="AA42" s="32" t="e">
        <f>IF(AND('Mapa final'!#REF!="Baja",'Mapa final'!#REF!="Moderado"),CONCATENATE("R7C",'Mapa final'!#REF!),"")</f>
        <v>#REF!</v>
      </c>
      <c r="AB42" s="15" t="e">
        <f>IF(AND('Mapa final'!#REF!="Baja",'Mapa final'!#REF!="Mayor"),CONCATENATE("R7C",'Mapa final'!#REF!),"")</f>
        <v>#REF!</v>
      </c>
      <c r="AC42" s="16" t="e">
        <f>IF(AND('Mapa final'!#REF!="Baja",'Mapa final'!#REF!="Mayor"),CONCATENATE("R7C",'Mapa final'!#REF!),"")</f>
        <v>#REF!</v>
      </c>
      <c r="AD42" s="16" t="e">
        <f>IF(AND('Mapa final'!#REF!="Baja",'Mapa final'!#REF!="Mayor"),CONCATENATE("R7C",'Mapa final'!#REF!),"")</f>
        <v>#REF!</v>
      </c>
      <c r="AE42" s="16" t="e">
        <f>IF(AND('Mapa final'!#REF!="Baja",'Mapa final'!#REF!="Mayor"),CONCATENATE("R7C",'Mapa final'!#REF!),"")</f>
        <v>#REF!</v>
      </c>
      <c r="AF42" s="16" t="e">
        <f>IF(AND('Mapa final'!#REF!="Baja",'Mapa final'!#REF!="Mayor"),CONCATENATE("R7C",'Mapa final'!#REF!),"")</f>
        <v>#REF!</v>
      </c>
      <c r="AG42" s="17" t="e">
        <f>IF(AND('Mapa final'!#REF!="Baja",'Mapa final'!#REF!="Mayor"),CONCATENATE("R7C",'Mapa final'!#REF!),"")</f>
        <v>#REF!</v>
      </c>
      <c r="AH42" s="18" t="e">
        <f>IF(AND('Mapa final'!#REF!="Baja",'Mapa final'!#REF!="Catastrófico"),CONCATENATE("R7C",'Mapa final'!#REF!),"")</f>
        <v>#REF!</v>
      </c>
      <c r="AI42" s="19" t="e">
        <f>IF(AND('Mapa final'!#REF!="Baja",'Mapa final'!#REF!="Catastrófico"),CONCATENATE("R7C",'Mapa final'!#REF!),"")</f>
        <v>#REF!</v>
      </c>
      <c r="AJ42" s="19" t="e">
        <f>IF(AND('Mapa final'!#REF!="Baja",'Mapa final'!#REF!="Catastrófico"),CONCATENATE("R7C",'Mapa final'!#REF!),"")</f>
        <v>#REF!</v>
      </c>
      <c r="AK42" s="19" t="e">
        <f>IF(AND('Mapa final'!#REF!="Baja",'Mapa final'!#REF!="Catastrófico"),CONCATENATE("R7C",'Mapa final'!#REF!),"")</f>
        <v>#REF!</v>
      </c>
      <c r="AL42" s="19" t="e">
        <f>IF(AND('Mapa final'!#REF!="Baja",'Mapa final'!#REF!="Catastrófico"),CONCATENATE("R7C",'Mapa final'!#REF!),"")</f>
        <v>#REF!</v>
      </c>
      <c r="AM42" s="20" t="e">
        <f>IF(AND('Mapa final'!#REF!="Baja",'Mapa final'!#REF!="Catastrófico"),CONCATENATE("R7C",'Mapa final'!#REF!),"")</f>
        <v>#REF!</v>
      </c>
      <c r="AN42" s="1"/>
      <c r="AO42" s="247"/>
      <c r="AP42" s="226"/>
      <c r="AQ42" s="226"/>
      <c r="AR42" s="226"/>
      <c r="AS42" s="226"/>
      <c r="AT42" s="248"/>
      <c r="AU42" s="1"/>
      <c r="AV42" s="1"/>
      <c r="AW42" s="1"/>
      <c r="AX42" s="1"/>
      <c r="AY42" s="1"/>
      <c r="AZ42" s="1"/>
      <c r="BA42" s="1"/>
      <c r="BB42" s="1"/>
      <c r="BC42" s="1"/>
      <c r="BD42" s="1"/>
      <c r="BE42" s="1"/>
      <c r="BF42" s="1"/>
      <c r="BG42" s="1"/>
      <c r="BH42" s="1"/>
      <c r="BI42" s="1"/>
    </row>
    <row r="43" spans="1:61" ht="15" customHeight="1" x14ac:dyDescent="0.25">
      <c r="A43" s="1"/>
      <c r="B43" s="238"/>
      <c r="C43" s="226"/>
      <c r="D43" s="231"/>
      <c r="E43" s="225"/>
      <c r="F43" s="226"/>
      <c r="G43" s="226"/>
      <c r="H43" s="226"/>
      <c r="I43" s="226"/>
      <c r="J43" s="39" t="e">
        <f>IF(AND('Mapa final'!#REF!="Baja",'Mapa final'!#REF!="Leve"),CONCATENATE("R8C",'Mapa final'!#REF!),"")</f>
        <v>#REF!</v>
      </c>
      <c r="K43" s="40" t="e">
        <f>IF(AND('Mapa final'!#REF!="Baja",'Mapa final'!#REF!="Leve"),CONCATENATE("R8C",'Mapa final'!#REF!),"")</f>
        <v>#REF!</v>
      </c>
      <c r="L43" s="40" t="e">
        <f>IF(AND('Mapa final'!#REF!="Baja",'Mapa final'!#REF!="Leve"),CONCATENATE("R8C",'Mapa final'!#REF!),"")</f>
        <v>#REF!</v>
      </c>
      <c r="M43" s="40" t="e">
        <f>IF(AND('Mapa final'!#REF!="Baja",'Mapa final'!#REF!="Leve"),CONCATENATE("R8C",'Mapa final'!#REF!),"")</f>
        <v>#REF!</v>
      </c>
      <c r="N43" s="40" t="e">
        <f>IF(AND('Mapa final'!#REF!="Baja",'Mapa final'!#REF!="Leve"),CONCATENATE("R8C",'Mapa final'!#REF!),"")</f>
        <v>#REF!</v>
      </c>
      <c r="O43" s="41" t="e">
        <f>IF(AND('Mapa final'!#REF!="Baja",'Mapa final'!#REF!="Leve"),CONCATENATE("R8C",'Mapa final'!#REF!),"")</f>
        <v>#REF!</v>
      </c>
      <c r="P43" s="30" t="e">
        <f>IF(AND('Mapa final'!#REF!="Baja",'Mapa final'!#REF!="Menor"),CONCATENATE("R8C",'Mapa final'!#REF!),"")</f>
        <v>#REF!</v>
      </c>
      <c r="Q43" s="31" t="e">
        <f>IF(AND('Mapa final'!#REF!="Baja",'Mapa final'!#REF!="Menor"),CONCATENATE("R8C",'Mapa final'!#REF!),"")</f>
        <v>#REF!</v>
      </c>
      <c r="R43" s="31" t="e">
        <f>IF(AND('Mapa final'!#REF!="Baja",'Mapa final'!#REF!="Menor"),CONCATENATE("R8C",'Mapa final'!#REF!),"")</f>
        <v>#REF!</v>
      </c>
      <c r="S43" s="31" t="e">
        <f>IF(AND('Mapa final'!#REF!="Baja",'Mapa final'!#REF!="Menor"),CONCATENATE("R8C",'Mapa final'!#REF!),"")</f>
        <v>#REF!</v>
      </c>
      <c r="T43" s="31" t="e">
        <f>IF(AND('Mapa final'!#REF!="Baja",'Mapa final'!#REF!="Menor"),CONCATENATE("R8C",'Mapa final'!#REF!),"")</f>
        <v>#REF!</v>
      </c>
      <c r="U43" s="32" t="e">
        <f>IF(AND('Mapa final'!#REF!="Baja",'Mapa final'!#REF!="Menor"),CONCATENATE("R8C",'Mapa final'!#REF!),"")</f>
        <v>#REF!</v>
      </c>
      <c r="V43" s="30" t="e">
        <f>IF(AND('Mapa final'!#REF!="Baja",'Mapa final'!#REF!="Moderado"),CONCATENATE("R8C",'Mapa final'!#REF!),"")</f>
        <v>#REF!</v>
      </c>
      <c r="W43" s="31" t="e">
        <f>IF(AND('Mapa final'!#REF!="Baja",'Mapa final'!#REF!="Moderado"),CONCATENATE("R8C",'Mapa final'!#REF!),"")</f>
        <v>#REF!</v>
      </c>
      <c r="X43" s="31" t="e">
        <f>IF(AND('Mapa final'!#REF!="Baja",'Mapa final'!#REF!="Moderado"),CONCATENATE("R8C",'Mapa final'!#REF!),"")</f>
        <v>#REF!</v>
      </c>
      <c r="Y43" s="31" t="e">
        <f>IF(AND('Mapa final'!#REF!="Baja",'Mapa final'!#REF!="Moderado"),CONCATENATE("R8C",'Mapa final'!#REF!),"")</f>
        <v>#REF!</v>
      </c>
      <c r="Z43" s="31" t="e">
        <f>IF(AND('Mapa final'!#REF!="Baja",'Mapa final'!#REF!="Moderado"),CONCATENATE("R8C",'Mapa final'!#REF!),"")</f>
        <v>#REF!</v>
      </c>
      <c r="AA43" s="32" t="e">
        <f>IF(AND('Mapa final'!#REF!="Baja",'Mapa final'!#REF!="Moderado"),CONCATENATE("R8C",'Mapa final'!#REF!),"")</f>
        <v>#REF!</v>
      </c>
      <c r="AB43" s="15" t="e">
        <f>IF(AND('Mapa final'!#REF!="Baja",'Mapa final'!#REF!="Mayor"),CONCATENATE("R8C",'Mapa final'!#REF!),"")</f>
        <v>#REF!</v>
      </c>
      <c r="AC43" s="16" t="e">
        <f>IF(AND('Mapa final'!#REF!="Baja",'Mapa final'!#REF!="Mayor"),CONCATENATE("R8C",'Mapa final'!#REF!),"")</f>
        <v>#REF!</v>
      </c>
      <c r="AD43" s="16" t="e">
        <f>IF(AND('Mapa final'!#REF!="Baja",'Mapa final'!#REF!="Mayor"),CONCATENATE("R8C",'Mapa final'!#REF!),"")</f>
        <v>#REF!</v>
      </c>
      <c r="AE43" s="16" t="e">
        <f>IF(AND('Mapa final'!#REF!="Baja",'Mapa final'!#REF!="Mayor"),CONCATENATE("R8C",'Mapa final'!#REF!),"")</f>
        <v>#REF!</v>
      </c>
      <c r="AF43" s="16" t="e">
        <f>IF(AND('Mapa final'!#REF!="Baja",'Mapa final'!#REF!="Mayor"),CONCATENATE("R8C",'Mapa final'!#REF!),"")</f>
        <v>#REF!</v>
      </c>
      <c r="AG43" s="17" t="e">
        <f>IF(AND('Mapa final'!#REF!="Baja",'Mapa final'!#REF!="Mayor"),CONCATENATE("R8C",'Mapa final'!#REF!),"")</f>
        <v>#REF!</v>
      </c>
      <c r="AH43" s="18" t="e">
        <f>IF(AND('Mapa final'!#REF!="Baja",'Mapa final'!#REF!="Catastrófico"),CONCATENATE("R8C",'Mapa final'!#REF!),"")</f>
        <v>#REF!</v>
      </c>
      <c r="AI43" s="19" t="e">
        <f>IF(AND('Mapa final'!#REF!="Baja",'Mapa final'!#REF!="Catastrófico"),CONCATENATE("R8C",'Mapa final'!#REF!),"")</f>
        <v>#REF!</v>
      </c>
      <c r="AJ43" s="19" t="e">
        <f>IF(AND('Mapa final'!#REF!="Baja",'Mapa final'!#REF!="Catastrófico"),CONCATENATE("R8C",'Mapa final'!#REF!),"")</f>
        <v>#REF!</v>
      </c>
      <c r="AK43" s="19" t="e">
        <f>IF(AND('Mapa final'!#REF!="Baja",'Mapa final'!#REF!="Catastrófico"),CONCATENATE("R8C",'Mapa final'!#REF!),"")</f>
        <v>#REF!</v>
      </c>
      <c r="AL43" s="19" t="e">
        <f>IF(AND('Mapa final'!#REF!="Baja",'Mapa final'!#REF!="Catastrófico"),CONCATENATE("R8C",'Mapa final'!#REF!),"")</f>
        <v>#REF!</v>
      </c>
      <c r="AM43" s="20" t="e">
        <f>IF(AND('Mapa final'!#REF!="Baja",'Mapa final'!#REF!="Catastrófico"),CONCATENATE("R8C",'Mapa final'!#REF!),"")</f>
        <v>#REF!</v>
      </c>
      <c r="AN43" s="1"/>
      <c r="AO43" s="247"/>
      <c r="AP43" s="226"/>
      <c r="AQ43" s="226"/>
      <c r="AR43" s="226"/>
      <c r="AS43" s="226"/>
      <c r="AT43" s="248"/>
      <c r="AU43" s="1"/>
      <c r="AV43" s="1"/>
      <c r="AW43" s="1"/>
      <c r="AX43" s="1"/>
      <c r="AY43" s="1"/>
      <c r="AZ43" s="1"/>
      <c r="BA43" s="1"/>
      <c r="BB43" s="1"/>
      <c r="BC43" s="1"/>
      <c r="BD43" s="1"/>
      <c r="BE43" s="1"/>
      <c r="BF43" s="1"/>
      <c r="BG43" s="1"/>
      <c r="BH43" s="1"/>
      <c r="BI43" s="1"/>
    </row>
    <row r="44" spans="1:61" ht="15" customHeight="1" x14ac:dyDescent="0.25">
      <c r="A44" s="1"/>
      <c r="B44" s="238"/>
      <c r="C44" s="226"/>
      <c r="D44" s="231"/>
      <c r="E44" s="225"/>
      <c r="F44" s="226"/>
      <c r="G44" s="226"/>
      <c r="H44" s="226"/>
      <c r="I44" s="226"/>
      <c r="J44" s="39" t="e">
        <f>IF(AND('Mapa final'!#REF!="Baja",'Mapa final'!#REF!="Leve"),CONCATENATE("R9C",'Mapa final'!#REF!),"")</f>
        <v>#REF!</v>
      </c>
      <c r="K44" s="40" t="e">
        <f>IF(AND('Mapa final'!#REF!="Baja",'Mapa final'!#REF!="Leve"),CONCATENATE("R9C",'Mapa final'!#REF!),"")</f>
        <v>#REF!</v>
      </c>
      <c r="L44" s="40" t="e">
        <f>IF(AND('Mapa final'!#REF!="Baja",'Mapa final'!#REF!="Leve"),CONCATENATE("R9C",'Mapa final'!#REF!),"")</f>
        <v>#REF!</v>
      </c>
      <c r="M44" s="40" t="e">
        <f>IF(AND('Mapa final'!#REF!="Baja",'Mapa final'!#REF!="Leve"),CONCATENATE("R9C",'Mapa final'!#REF!),"")</f>
        <v>#REF!</v>
      </c>
      <c r="N44" s="40" t="e">
        <f>IF(AND('Mapa final'!#REF!="Baja",'Mapa final'!#REF!="Leve"),CONCATENATE("R9C",'Mapa final'!#REF!),"")</f>
        <v>#REF!</v>
      </c>
      <c r="O44" s="41" t="e">
        <f>IF(AND('Mapa final'!#REF!="Baja",'Mapa final'!#REF!="Leve"),CONCATENATE("R9C",'Mapa final'!#REF!),"")</f>
        <v>#REF!</v>
      </c>
      <c r="P44" s="30" t="e">
        <f>IF(AND('Mapa final'!#REF!="Baja",'Mapa final'!#REF!="Menor"),CONCATENATE("R9C",'Mapa final'!#REF!),"")</f>
        <v>#REF!</v>
      </c>
      <c r="Q44" s="31" t="e">
        <f>IF(AND('Mapa final'!#REF!="Baja",'Mapa final'!#REF!="Menor"),CONCATENATE("R9C",'Mapa final'!#REF!),"")</f>
        <v>#REF!</v>
      </c>
      <c r="R44" s="31" t="e">
        <f>IF(AND('Mapa final'!#REF!="Baja",'Mapa final'!#REF!="Menor"),CONCATENATE("R9C",'Mapa final'!#REF!),"")</f>
        <v>#REF!</v>
      </c>
      <c r="S44" s="31" t="e">
        <f>IF(AND('Mapa final'!#REF!="Baja",'Mapa final'!#REF!="Menor"),CONCATENATE("R9C",'Mapa final'!#REF!),"")</f>
        <v>#REF!</v>
      </c>
      <c r="T44" s="31" t="e">
        <f>IF(AND('Mapa final'!#REF!="Baja",'Mapa final'!#REF!="Menor"),CONCATENATE("R9C",'Mapa final'!#REF!),"")</f>
        <v>#REF!</v>
      </c>
      <c r="U44" s="32" t="e">
        <f>IF(AND('Mapa final'!#REF!="Baja",'Mapa final'!#REF!="Menor"),CONCATENATE("R9C",'Mapa final'!#REF!),"")</f>
        <v>#REF!</v>
      </c>
      <c r="V44" s="30" t="e">
        <f>IF(AND('Mapa final'!#REF!="Baja",'Mapa final'!#REF!="Moderado"),CONCATENATE("R9C",'Mapa final'!#REF!),"")</f>
        <v>#REF!</v>
      </c>
      <c r="W44" s="31" t="e">
        <f>IF(AND('Mapa final'!#REF!="Baja",'Mapa final'!#REF!="Moderado"),CONCATENATE("R9C",'Mapa final'!#REF!),"")</f>
        <v>#REF!</v>
      </c>
      <c r="X44" s="31" t="e">
        <f>IF(AND('Mapa final'!#REF!="Baja",'Mapa final'!#REF!="Moderado"),CONCATENATE("R9C",'Mapa final'!#REF!),"")</f>
        <v>#REF!</v>
      </c>
      <c r="Y44" s="31" t="e">
        <f>IF(AND('Mapa final'!#REF!="Baja",'Mapa final'!#REF!="Moderado"),CONCATENATE("R9C",'Mapa final'!#REF!),"")</f>
        <v>#REF!</v>
      </c>
      <c r="Z44" s="31" t="e">
        <f>IF(AND('Mapa final'!#REF!="Baja",'Mapa final'!#REF!="Moderado"),CONCATENATE("R9C",'Mapa final'!#REF!),"")</f>
        <v>#REF!</v>
      </c>
      <c r="AA44" s="32" t="e">
        <f>IF(AND('Mapa final'!#REF!="Baja",'Mapa final'!#REF!="Moderado"),CONCATENATE("R9C",'Mapa final'!#REF!),"")</f>
        <v>#REF!</v>
      </c>
      <c r="AB44" s="15" t="e">
        <f>IF(AND('Mapa final'!#REF!="Baja",'Mapa final'!#REF!="Mayor"),CONCATENATE("R9C",'Mapa final'!#REF!),"")</f>
        <v>#REF!</v>
      </c>
      <c r="AC44" s="16" t="e">
        <f>IF(AND('Mapa final'!#REF!="Baja",'Mapa final'!#REF!="Mayor"),CONCATENATE("R9C",'Mapa final'!#REF!),"")</f>
        <v>#REF!</v>
      </c>
      <c r="AD44" s="16" t="e">
        <f>IF(AND('Mapa final'!#REF!="Baja",'Mapa final'!#REF!="Mayor"),CONCATENATE("R9C",'Mapa final'!#REF!),"")</f>
        <v>#REF!</v>
      </c>
      <c r="AE44" s="16" t="e">
        <f>IF(AND('Mapa final'!#REF!="Baja",'Mapa final'!#REF!="Mayor"),CONCATENATE("R9C",'Mapa final'!#REF!),"")</f>
        <v>#REF!</v>
      </c>
      <c r="AF44" s="16" t="e">
        <f>IF(AND('Mapa final'!#REF!="Baja",'Mapa final'!#REF!="Mayor"),CONCATENATE("R9C",'Mapa final'!#REF!),"")</f>
        <v>#REF!</v>
      </c>
      <c r="AG44" s="17" t="e">
        <f>IF(AND('Mapa final'!#REF!="Baja",'Mapa final'!#REF!="Mayor"),CONCATENATE("R9C",'Mapa final'!#REF!),"")</f>
        <v>#REF!</v>
      </c>
      <c r="AH44" s="18" t="e">
        <f>IF(AND('Mapa final'!#REF!="Baja",'Mapa final'!#REF!="Catastrófico"),CONCATENATE("R9C",'Mapa final'!#REF!),"")</f>
        <v>#REF!</v>
      </c>
      <c r="AI44" s="19" t="e">
        <f>IF(AND('Mapa final'!#REF!="Baja",'Mapa final'!#REF!="Catastrófico"),CONCATENATE("R9C",'Mapa final'!#REF!),"")</f>
        <v>#REF!</v>
      </c>
      <c r="AJ44" s="19" t="e">
        <f>IF(AND('Mapa final'!#REF!="Baja",'Mapa final'!#REF!="Catastrófico"),CONCATENATE("R9C",'Mapa final'!#REF!),"")</f>
        <v>#REF!</v>
      </c>
      <c r="AK44" s="19" t="e">
        <f>IF(AND('Mapa final'!#REF!="Baja",'Mapa final'!#REF!="Catastrófico"),CONCATENATE("R9C",'Mapa final'!#REF!),"")</f>
        <v>#REF!</v>
      </c>
      <c r="AL44" s="19" t="e">
        <f>IF(AND('Mapa final'!#REF!="Baja",'Mapa final'!#REF!="Catastrófico"),CONCATENATE("R9C",'Mapa final'!#REF!),"")</f>
        <v>#REF!</v>
      </c>
      <c r="AM44" s="20" t="e">
        <f>IF(AND('Mapa final'!#REF!="Baja",'Mapa final'!#REF!="Catastrófico"),CONCATENATE("R9C",'Mapa final'!#REF!),"")</f>
        <v>#REF!</v>
      </c>
      <c r="AN44" s="1"/>
      <c r="AO44" s="247"/>
      <c r="AP44" s="226"/>
      <c r="AQ44" s="226"/>
      <c r="AR44" s="226"/>
      <c r="AS44" s="226"/>
      <c r="AT44" s="248"/>
      <c r="AU44" s="1"/>
      <c r="AV44" s="1"/>
      <c r="AW44" s="1"/>
      <c r="AX44" s="1"/>
      <c r="AY44" s="1"/>
      <c r="AZ44" s="1"/>
      <c r="BA44" s="1"/>
      <c r="BB44" s="1"/>
      <c r="BC44" s="1"/>
      <c r="BD44" s="1"/>
      <c r="BE44" s="1"/>
      <c r="BF44" s="1"/>
      <c r="BG44" s="1"/>
      <c r="BH44" s="1"/>
      <c r="BI44" s="1"/>
    </row>
    <row r="45" spans="1:61" ht="15.75" customHeight="1" x14ac:dyDescent="0.25">
      <c r="A45" s="1"/>
      <c r="B45" s="238"/>
      <c r="C45" s="226"/>
      <c r="D45" s="231"/>
      <c r="E45" s="227"/>
      <c r="F45" s="228"/>
      <c r="G45" s="228"/>
      <c r="H45" s="228"/>
      <c r="I45" s="228"/>
      <c r="J45" s="42" t="e">
        <f>IF(AND('Mapa final'!#REF!="Baja",'Mapa final'!#REF!="Leve"),CONCATENATE("R10C",'Mapa final'!#REF!),"")</f>
        <v>#REF!</v>
      </c>
      <c r="K45" s="43" t="e">
        <f>IF(AND('Mapa final'!#REF!="Baja",'Mapa final'!#REF!="Leve"),CONCATENATE("R10C",'Mapa final'!#REF!),"")</f>
        <v>#REF!</v>
      </c>
      <c r="L45" s="43" t="e">
        <f>IF(AND('Mapa final'!#REF!="Baja",'Mapa final'!#REF!="Leve"),CONCATENATE("R10C",'Mapa final'!#REF!),"")</f>
        <v>#REF!</v>
      </c>
      <c r="M45" s="43" t="e">
        <f>IF(AND('Mapa final'!#REF!="Baja",'Mapa final'!#REF!="Leve"),CONCATENATE("R10C",'Mapa final'!#REF!),"")</f>
        <v>#REF!</v>
      </c>
      <c r="N45" s="43" t="e">
        <f>IF(AND('Mapa final'!#REF!="Baja",'Mapa final'!#REF!="Leve"),CONCATENATE("R10C",'Mapa final'!#REF!),"")</f>
        <v>#REF!</v>
      </c>
      <c r="O45" s="44" t="e">
        <f>IF(AND('Mapa final'!#REF!="Baja",'Mapa final'!#REF!="Leve"),CONCATENATE("R10C",'Mapa final'!#REF!),"")</f>
        <v>#REF!</v>
      </c>
      <c r="P45" s="30" t="e">
        <f>IF(AND('Mapa final'!#REF!="Baja",'Mapa final'!#REF!="Menor"),CONCATENATE("R10C",'Mapa final'!#REF!),"")</f>
        <v>#REF!</v>
      </c>
      <c r="Q45" s="31" t="e">
        <f>IF(AND('Mapa final'!#REF!="Baja",'Mapa final'!#REF!="Menor"),CONCATENATE("R10C",'Mapa final'!#REF!),"")</f>
        <v>#REF!</v>
      </c>
      <c r="R45" s="31" t="e">
        <f>IF(AND('Mapa final'!#REF!="Baja",'Mapa final'!#REF!="Menor"),CONCATENATE("R10C",'Mapa final'!#REF!),"")</f>
        <v>#REF!</v>
      </c>
      <c r="S45" s="31" t="e">
        <f>IF(AND('Mapa final'!#REF!="Baja",'Mapa final'!#REF!="Menor"),CONCATENATE("R10C",'Mapa final'!#REF!),"")</f>
        <v>#REF!</v>
      </c>
      <c r="T45" s="31" t="e">
        <f>IF(AND('Mapa final'!#REF!="Baja",'Mapa final'!#REF!="Menor"),CONCATENATE("R10C",'Mapa final'!#REF!),"")</f>
        <v>#REF!</v>
      </c>
      <c r="U45" s="32" t="e">
        <f>IF(AND('Mapa final'!#REF!="Baja",'Mapa final'!#REF!="Menor"),CONCATENATE("R10C",'Mapa final'!#REF!),"")</f>
        <v>#REF!</v>
      </c>
      <c r="V45" s="33" t="e">
        <f>IF(AND('Mapa final'!#REF!="Baja",'Mapa final'!#REF!="Moderado"),CONCATENATE("R10C",'Mapa final'!#REF!),"")</f>
        <v>#REF!</v>
      </c>
      <c r="W45" s="34" t="e">
        <f>IF(AND('Mapa final'!#REF!="Baja",'Mapa final'!#REF!="Moderado"),CONCATENATE("R10C",'Mapa final'!#REF!),"")</f>
        <v>#REF!</v>
      </c>
      <c r="X45" s="34" t="e">
        <f>IF(AND('Mapa final'!#REF!="Baja",'Mapa final'!#REF!="Moderado"),CONCATENATE("R10C",'Mapa final'!#REF!),"")</f>
        <v>#REF!</v>
      </c>
      <c r="Y45" s="34" t="e">
        <f>IF(AND('Mapa final'!#REF!="Baja",'Mapa final'!#REF!="Moderado"),CONCATENATE("R10C",'Mapa final'!#REF!),"")</f>
        <v>#REF!</v>
      </c>
      <c r="Z45" s="34" t="e">
        <f>IF(AND('Mapa final'!#REF!="Baja",'Mapa final'!#REF!="Moderado"),CONCATENATE("R10C",'Mapa final'!#REF!),"")</f>
        <v>#REF!</v>
      </c>
      <c r="AA45" s="35" t="e">
        <f>IF(AND('Mapa final'!#REF!="Baja",'Mapa final'!#REF!="Moderado"),CONCATENATE("R10C",'Mapa final'!#REF!),"")</f>
        <v>#REF!</v>
      </c>
      <c r="AB45" s="21" t="e">
        <f>IF(AND('Mapa final'!#REF!="Baja",'Mapa final'!#REF!="Mayor"),CONCATENATE("R10C",'Mapa final'!#REF!),"")</f>
        <v>#REF!</v>
      </c>
      <c r="AC45" s="22" t="e">
        <f>IF(AND('Mapa final'!#REF!="Baja",'Mapa final'!#REF!="Mayor"),CONCATENATE("R10C",'Mapa final'!#REF!),"")</f>
        <v>#REF!</v>
      </c>
      <c r="AD45" s="22" t="e">
        <f>IF(AND('Mapa final'!#REF!="Baja",'Mapa final'!#REF!="Mayor"),CONCATENATE("R10C",'Mapa final'!#REF!),"")</f>
        <v>#REF!</v>
      </c>
      <c r="AE45" s="22" t="e">
        <f>IF(AND('Mapa final'!#REF!="Baja",'Mapa final'!#REF!="Mayor"),CONCATENATE("R10C",'Mapa final'!#REF!),"")</f>
        <v>#REF!</v>
      </c>
      <c r="AF45" s="22" t="e">
        <f>IF(AND('Mapa final'!#REF!="Baja",'Mapa final'!#REF!="Mayor"),CONCATENATE("R10C",'Mapa final'!#REF!),"")</f>
        <v>#REF!</v>
      </c>
      <c r="AG45" s="23" t="e">
        <f>IF(AND('Mapa final'!#REF!="Baja",'Mapa final'!#REF!="Mayor"),CONCATENATE("R10C",'Mapa final'!#REF!),"")</f>
        <v>#REF!</v>
      </c>
      <c r="AH45" s="24" t="e">
        <f>IF(AND('Mapa final'!#REF!="Baja",'Mapa final'!#REF!="Catastrófico"),CONCATENATE("R10C",'Mapa final'!#REF!),"")</f>
        <v>#REF!</v>
      </c>
      <c r="AI45" s="25" t="e">
        <f>IF(AND('Mapa final'!#REF!="Baja",'Mapa final'!#REF!="Catastrófico"),CONCATENATE("R10C",'Mapa final'!#REF!),"")</f>
        <v>#REF!</v>
      </c>
      <c r="AJ45" s="25" t="e">
        <f>IF(AND('Mapa final'!#REF!="Baja",'Mapa final'!#REF!="Catastrófico"),CONCATENATE("R10C",'Mapa final'!#REF!),"")</f>
        <v>#REF!</v>
      </c>
      <c r="AK45" s="25" t="e">
        <f>IF(AND('Mapa final'!#REF!="Baja",'Mapa final'!#REF!="Catastrófico"),CONCATENATE("R10C",'Mapa final'!#REF!),"")</f>
        <v>#REF!</v>
      </c>
      <c r="AL45" s="25" t="e">
        <f>IF(AND('Mapa final'!#REF!="Baja",'Mapa final'!#REF!="Catastrófico"),CONCATENATE("R10C",'Mapa final'!#REF!),"")</f>
        <v>#REF!</v>
      </c>
      <c r="AM45" s="26" t="e">
        <f>IF(AND('Mapa final'!#REF!="Baja",'Mapa final'!#REF!="Catastrófico"),CONCATENATE("R10C",'Mapa final'!#REF!),"")</f>
        <v>#REF!</v>
      </c>
      <c r="AN45" s="1"/>
      <c r="AO45" s="249"/>
      <c r="AP45" s="250"/>
      <c r="AQ45" s="250"/>
      <c r="AR45" s="250"/>
      <c r="AS45" s="250"/>
      <c r="AT45" s="251"/>
    </row>
    <row r="46" spans="1:61" ht="46.5" customHeight="1" x14ac:dyDescent="0.35">
      <c r="A46" s="1"/>
      <c r="B46" s="238"/>
      <c r="C46" s="226"/>
      <c r="D46" s="231"/>
      <c r="E46" s="256" t="s">
        <v>44</v>
      </c>
      <c r="F46" s="224"/>
      <c r="G46" s="224"/>
      <c r="H46" s="224"/>
      <c r="I46" s="210"/>
      <c r="J46" s="36" t="e">
        <f>IF(AND('Mapa final'!#REF!="Muy Baja",'Mapa final'!#REF!="Leve"),CONCATENATE("R1C",'Mapa final'!#REF!),"")</f>
        <v>#REF!</v>
      </c>
      <c r="K46" s="37" t="e">
        <f>IF(AND('Mapa final'!#REF!="Muy Baja",'Mapa final'!#REF!="Leve"),CONCATENATE("R1C",'Mapa final'!#REF!),"")</f>
        <v>#REF!</v>
      </c>
      <c r="L46" s="37" t="e">
        <f>IF(AND('Mapa final'!#REF!="Muy Baja",'Mapa final'!#REF!="Leve"),CONCATENATE("R1C",'Mapa final'!#REF!),"")</f>
        <v>#REF!</v>
      </c>
      <c r="M46" s="37" t="e">
        <f>IF(AND('Mapa final'!#REF!="Muy Baja",'Mapa final'!#REF!="Leve"),CONCATENATE("R1C",'Mapa final'!#REF!),"")</f>
        <v>#REF!</v>
      </c>
      <c r="N46" s="37" t="e">
        <f>IF(AND('Mapa final'!#REF!="Muy Baja",'Mapa final'!#REF!="Leve"),CONCATENATE("R1C",'Mapa final'!#REF!),"")</f>
        <v>#REF!</v>
      </c>
      <c r="O46" s="38" t="e">
        <f>IF(AND('Mapa final'!#REF!="Muy Baja",'Mapa final'!#REF!="Leve"),CONCATENATE("R1C",'Mapa final'!#REF!),"")</f>
        <v>#REF!</v>
      </c>
      <c r="P46" s="36" t="e">
        <f>IF(AND('Mapa final'!#REF!="Muy Baja",'Mapa final'!#REF!="Menor"),CONCATENATE("R1C",'Mapa final'!#REF!),"")</f>
        <v>#REF!</v>
      </c>
      <c r="Q46" s="37" t="e">
        <f>IF(AND('Mapa final'!#REF!="Muy Baja",'Mapa final'!#REF!="Menor"),CONCATENATE("R1C",'Mapa final'!#REF!),"")</f>
        <v>#REF!</v>
      </c>
      <c r="R46" s="37" t="e">
        <f>IF(AND('Mapa final'!#REF!="Muy Baja",'Mapa final'!#REF!="Menor"),CONCATENATE("R1C",'Mapa final'!#REF!),"")</f>
        <v>#REF!</v>
      </c>
      <c r="S46" s="37" t="e">
        <f>IF(AND('Mapa final'!#REF!="Muy Baja",'Mapa final'!#REF!="Menor"),CONCATENATE("R1C",'Mapa final'!#REF!),"")</f>
        <v>#REF!</v>
      </c>
      <c r="T46" s="37" t="e">
        <f>IF(AND('Mapa final'!#REF!="Muy Baja",'Mapa final'!#REF!="Menor"),CONCATENATE("R1C",'Mapa final'!#REF!),"")</f>
        <v>#REF!</v>
      </c>
      <c r="U46" s="38" t="e">
        <f>IF(AND('Mapa final'!#REF!="Muy Baja",'Mapa final'!#REF!="Menor"),CONCATENATE("R1C",'Mapa final'!#REF!),"")</f>
        <v>#REF!</v>
      </c>
      <c r="V46" s="27" t="e">
        <f>IF(AND('Mapa final'!#REF!="Muy Baja",'Mapa final'!#REF!="Moderado"),CONCATENATE("R1C",'Mapa final'!#REF!),"")</f>
        <v>#REF!</v>
      </c>
      <c r="W46" s="45" t="e">
        <f>IF(AND('Mapa final'!#REF!="Muy Baja",'Mapa final'!#REF!="Moderado"),CONCATENATE("R1C",'Mapa final'!#REF!),"")</f>
        <v>#REF!</v>
      </c>
      <c r="X46" s="28" t="e">
        <f>IF(AND('Mapa final'!#REF!="Muy Baja",'Mapa final'!#REF!="Moderado"),CONCATENATE("R1C",'Mapa final'!#REF!),"")</f>
        <v>#REF!</v>
      </c>
      <c r="Y46" s="28" t="e">
        <f>IF(AND('Mapa final'!#REF!="Muy Baja",'Mapa final'!#REF!="Moderado"),CONCATENATE("R1C",'Mapa final'!#REF!),"")</f>
        <v>#REF!</v>
      </c>
      <c r="Z46" s="28" t="e">
        <f>IF(AND('Mapa final'!#REF!="Muy Baja",'Mapa final'!#REF!="Moderado"),CONCATENATE("R1C",'Mapa final'!#REF!),"")</f>
        <v>#REF!</v>
      </c>
      <c r="AA46" s="29" t="e">
        <f>IF(AND('Mapa final'!#REF!="Muy Baja",'Mapa final'!#REF!="Moderado"),CONCATENATE("R1C",'Mapa final'!#REF!),"")</f>
        <v>#REF!</v>
      </c>
      <c r="AB46" s="9" t="e">
        <f>IF(AND('Mapa final'!#REF!="Muy Baja",'Mapa final'!#REF!="Mayor"),CONCATENATE("R1C",'Mapa final'!#REF!),"")</f>
        <v>#REF!</v>
      </c>
      <c r="AC46" s="10" t="e">
        <f>IF(AND('Mapa final'!#REF!="Muy Baja",'Mapa final'!#REF!="Mayor"),CONCATENATE("R1C",'Mapa final'!#REF!),"")</f>
        <v>#REF!</v>
      </c>
      <c r="AD46" s="10" t="e">
        <f>IF(AND('Mapa final'!#REF!="Muy Baja",'Mapa final'!#REF!="Mayor"),CONCATENATE("R1C",'Mapa final'!#REF!),"")</f>
        <v>#REF!</v>
      </c>
      <c r="AE46" s="10" t="e">
        <f>IF(AND('Mapa final'!#REF!="Muy Baja",'Mapa final'!#REF!="Mayor"),CONCATENATE("R1C",'Mapa final'!#REF!),"")</f>
        <v>#REF!</v>
      </c>
      <c r="AF46" s="10" t="e">
        <f>IF(AND('Mapa final'!#REF!="Muy Baja",'Mapa final'!#REF!="Mayor"),CONCATENATE("R1C",'Mapa final'!#REF!),"")</f>
        <v>#REF!</v>
      </c>
      <c r="AG46" s="11" t="e">
        <f>IF(AND('Mapa final'!#REF!="Muy Baja",'Mapa final'!#REF!="Mayor"),CONCATENATE("R1C",'Mapa final'!#REF!),"")</f>
        <v>#REF!</v>
      </c>
      <c r="AH46" s="12" t="e">
        <f>IF(AND('Mapa final'!#REF!="Muy Baja",'Mapa final'!#REF!="Catastrófico"),CONCATENATE("R1C",'Mapa final'!#REF!),"")</f>
        <v>#REF!</v>
      </c>
      <c r="AI46" s="13" t="e">
        <f>IF(AND('Mapa final'!#REF!="Muy Baja",'Mapa final'!#REF!="Catastrófico"),CONCATENATE("R1C",'Mapa final'!#REF!),"")</f>
        <v>#REF!</v>
      </c>
      <c r="AJ46" s="13" t="e">
        <f>IF(AND('Mapa final'!#REF!="Muy Baja",'Mapa final'!#REF!="Catastrófico"),CONCATENATE("R1C",'Mapa final'!#REF!),"")</f>
        <v>#REF!</v>
      </c>
      <c r="AK46" s="13" t="e">
        <f>IF(AND('Mapa final'!#REF!="Muy Baja",'Mapa final'!#REF!="Catastrófico"),CONCATENATE("R1C",'Mapa final'!#REF!),"")</f>
        <v>#REF!</v>
      </c>
      <c r="AL46" s="13" t="e">
        <f>IF(AND('Mapa final'!#REF!="Muy Baja",'Mapa final'!#REF!="Catastrófico"),CONCATENATE("R1C",'Mapa final'!#REF!),"")</f>
        <v>#REF!</v>
      </c>
      <c r="AM46" s="14"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38"/>
      <c r="C47" s="226"/>
      <c r="D47" s="231"/>
      <c r="E47" s="225"/>
      <c r="F47" s="226"/>
      <c r="G47" s="226"/>
      <c r="H47" s="226"/>
      <c r="I47" s="231"/>
      <c r="J47" s="39" t="e">
        <f>IF(AND('Mapa final'!#REF!="Muy Baja",'Mapa final'!#REF!="Leve"),CONCATENATE("R2C",'Mapa final'!#REF!),"")</f>
        <v>#REF!</v>
      </c>
      <c r="K47" s="40" t="e">
        <f>IF(AND('Mapa final'!#REF!="Muy Baja",'Mapa final'!#REF!="Leve"),CONCATENATE("R2C",'Mapa final'!#REF!),"")</f>
        <v>#REF!</v>
      </c>
      <c r="L47" s="40" t="e">
        <f>IF(AND('Mapa final'!#REF!="Muy Baja",'Mapa final'!#REF!="Leve"),CONCATENATE("R2C",'Mapa final'!#REF!),"")</f>
        <v>#REF!</v>
      </c>
      <c r="M47" s="40" t="e">
        <f>IF(AND('Mapa final'!#REF!="Muy Baja",'Mapa final'!#REF!="Leve"),CONCATENATE("R2C",'Mapa final'!#REF!),"")</f>
        <v>#REF!</v>
      </c>
      <c r="N47" s="40" t="e">
        <f>IF(AND('Mapa final'!#REF!="Muy Baja",'Mapa final'!#REF!="Leve"),CONCATENATE("R2C",'Mapa final'!#REF!),"")</f>
        <v>#REF!</v>
      </c>
      <c r="O47" s="41" t="e">
        <f>IF(AND('Mapa final'!#REF!="Muy Baja",'Mapa final'!#REF!="Leve"),CONCATENATE("R2C",'Mapa final'!#REF!),"")</f>
        <v>#REF!</v>
      </c>
      <c r="P47" s="39" t="e">
        <f>IF(AND('Mapa final'!#REF!="Muy Baja",'Mapa final'!#REF!="Menor"),CONCATENATE("R2C",'Mapa final'!#REF!),"")</f>
        <v>#REF!</v>
      </c>
      <c r="Q47" s="40" t="e">
        <f>IF(AND('Mapa final'!#REF!="Muy Baja",'Mapa final'!#REF!="Menor"),CONCATENATE("R2C",'Mapa final'!#REF!),"")</f>
        <v>#REF!</v>
      </c>
      <c r="R47" s="40" t="e">
        <f>IF(AND('Mapa final'!#REF!="Muy Baja",'Mapa final'!#REF!="Menor"),CONCATENATE("R2C",'Mapa final'!#REF!),"")</f>
        <v>#REF!</v>
      </c>
      <c r="S47" s="40" t="e">
        <f>IF(AND('Mapa final'!#REF!="Muy Baja",'Mapa final'!#REF!="Menor"),CONCATENATE("R2C",'Mapa final'!#REF!),"")</f>
        <v>#REF!</v>
      </c>
      <c r="T47" s="40" t="e">
        <f>IF(AND('Mapa final'!#REF!="Muy Baja",'Mapa final'!#REF!="Menor"),CONCATENATE("R2C",'Mapa final'!#REF!),"")</f>
        <v>#REF!</v>
      </c>
      <c r="U47" s="41" t="e">
        <f>IF(AND('Mapa final'!#REF!="Muy Baja",'Mapa final'!#REF!="Menor"),CONCATENATE("R2C",'Mapa final'!#REF!),"")</f>
        <v>#REF!</v>
      </c>
      <c r="V47" s="30" t="e">
        <f>IF(AND('Mapa final'!#REF!="Muy Baja",'Mapa final'!#REF!="Moderado"),CONCATENATE("R2C",'Mapa final'!#REF!),"")</f>
        <v>#REF!</v>
      </c>
      <c r="W47" s="31" t="e">
        <f>IF(AND('Mapa final'!#REF!="Muy Baja",'Mapa final'!#REF!="Moderado"),CONCATENATE("R2C",'Mapa final'!#REF!),"")</f>
        <v>#REF!</v>
      </c>
      <c r="X47" s="31" t="e">
        <f>IF(AND('Mapa final'!#REF!="Muy Baja",'Mapa final'!#REF!="Moderado"),CONCATENATE("R2C",'Mapa final'!#REF!),"")</f>
        <v>#REF!</v>
      </c>
      <c r="Y47" s="31" t="e">
        <f>IF(AND('Mapa final'!#REF!="Muy Baja",'Mapa final'!#REF!="Moderado"),CONCATENATE("R2C",'Mapa final'!#REF!),"")</f>
        <v>#REF!</v>
      </c>
      <c r="Z47" s="31" t="e">
        <f>IF(AND('Mapa final'!#REF!="Muy Baja",'Mapa final'!#REF!="Moderado"),CONCATENATE("R2C",'Mapa final'!#REF!),"")</f>
        <v>#REF!</v>
      </c>
      <c r="AA47" s="32" t="e">
        <f>IF(AND('Mapa final'!#REF!="Muy Baja",'Mapa final'!#REF!="Moderado"),CONCATENATE("R2C",'Mapa final'!#REF!),"")</f>
        <v>#REF!</v>
      </c>
      <c r="AB47" s="15" t="e">
        <f>IF(AND('Mapa final'!#REF!="Muy Baja",'Mapa final'!#REF!="Mayor"),CONCATENATE("R2C",'Mapa final'!#REF!),"")</f>
        <v>#REF!</v>
      </c>
      <c r="AC47" s="16" t="e">
        <f>IF(AND('Mapa final'!#REF!="Muy Baja",'Mapa final'!#REF!="Mayor"),CONCATENATE("R2C",'Mapa final'!#REF!),"")</f>
        <v>#REF!</v>
      </c>
      <c r="AD47" s="16" t="e">
        <f>IF(AND('Mapa final'!#REF!="Muy Baja",'Mapa final'!#REF!="Mayor"),CONCATENATE("R2C",'Mapa final'!#REF!),"")</f>
        <v>#REF!</v>
      </c>
      <c r="AE47" s="16" t="e">
        <f>IF(AND('Mapa final'!#REF!="Muy Baja",'Mapa final'!#REF!="Mayor"),CONCATENATE("R2C",'Mapa final'!#REF!),"")</f>
        <v>#REF!</v>
      </c>
      <c r="AF47" s="16" t="e">
        <f>IF(AND('Mapa final'!#REF!="Muy Baja",'Mapa final'!#REF!="Mayor"),CONCATENATE("R2C",'Mapa final'!#REF!),"")</f>
        <v>#REF!</v>
      </c>
      <c r="AG47" s="17" t="e">
        <f>IF(AND('Mapa final'!#REF!="Muy Baja",'Mapa final'!#REF!="Mayor"),CONCATENATE("R2C",'Mapa final'!#REF!),"")</f>
        <v>#REF!</v>
      </c>
      <c r="AH47" s="18" t="e">
        <f>IF(AND('Mapa final'!#REF!="Muy Baja",'Mapa final'!#REF!="Catastrófico"),CONCATENATE("R2C",'Mapa final'!#REF!),"")</f>
        <v>#REF!</v>
      </c>
      <c r="AI47" s="19" t="e">
        <f>IF(AND('Mapa final'!#REF!="Muy Baja",'Mapa final'!#REF!="Catastrófico"),CONCATENATE("R2C",'Mapa final'!#REF!),"")</f>
        <v>#REF!</v>
      </c>
      <c r="AJ47" s="19" t="e">
        <f>IF(AND('Mapa final'!#REF!="Muy Baja",'Mapa final'!#REF!="Catastrófico"),CONCATENATE("R2C",'Mapa final'!#REF!),"")</f>
        <v>#REF!</v>
      </c>
      <c r="AK47" s="19" t="e">
        <f>IF(AND('Mapa final'!#REF!="Muy Baja",'Mapa final'!#REF!="Catastrófico"),CONCATENATE("R2C",'Mapa final'!#REF!),"")</f>
        <v>#REF!</v>
      </c>
      <c r="AL47" s="19" t="e">
        <f>IF(AND('Mapa final'!#REF!="Muy Baja",'Mapa final'!#REF!="Catastrófico"),CONCATENATE("R2C",'Mapa final'!#REF!),"")</f>
        <v>#REF!</v>
      </c>
      <c r="AM47" s="20"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38"/>
      <c r="C48" s="226"/>
      <c r="D48" s="231"/>
      <c r="E48" s="225"/>
      <c r="F48" s="226"/>
      <c r="G48" s="226"/>
      <c r="H48" s="226"/>
      <c r="I48" s="231"/>
      <c r="J48" s="39" t="e">
        <f>IF(AND('Mapa final'!#REF!="Muy Baja",'Mapa final'!#REF!="Leve"),CONCATENATE("R3C",'Mapa final'!#REF!),"")</f>
        <v>#REF!</v>
      </c>
      <c r="K48" s="40" t="e">
        <f>IF(AND('Mapa final'!#REF!="Muy Baja",'Mapa final'!#REF!="Leve"),CONCATENATE("R3C",'Mapa final'!#REF!),"")</f>
        <v>#REF!</v>
      </c>
      <c r="L48" s="40" t="e">
        <f>IF(AND('Mapa final'!#REF!="Muy Baja",'Mapa final'!#REF!="Leve"),CONCATENATE("R3C",'Mapa final'!#REF!),"")</f>
        <v>#REF!</v>
      </c>
      <c r="M48" s="40" t="e">
        <f>IF(AND('Mapa final'!#REF!="Muy Baja",'Mapa final'!#REF!="Leve"),CONCATENATE("R3C",'Mapa final'!#REF!),"")</f>
        <v>#REF!</v>
      </c>
      <c r="N48" s="40" t="e">
        <f>IF(AND('Mapa final'!#REF!="Muy Baja",'Mapa final'!#REF!="Leve"),CONCATENATE("R3C",'Mapa final'!#REF!),"")</f>
        <v>#REF!</v>
      </c>
      <c r="O48" s="41" t="e">
        <f>IF(AND('Mapa final'!#REF!="Muy Baja",'Mapa final'!#REF!="Leve"),CONCATENATE("R3C",'Mapa final'!#REF!),"")</f>
        <v>#REF!</v>
      </c>
      <c r="P48" s="39" t="e">
        <f>IF(AND('Mapa final'!#REF!="Muy Baja",'Mapa final'!#REF!="Menor"),CONCATENATE("R3C",'Mapa final'!#REF!),"")</f>
        <v>#REF!</v>
      </c>
      <c r="Q48" s="40" t="e">
        <f>IF(AND('Mapa final'!#REF!="Muy Baja",'Mapa final'!#REF!="Menor"),CONCATENATE("R3C",'Mapa final'!#REF!),"")</f>
        <v>#REF!</v>
      </c>
      <c r="R48" s="40" t="e">
        <f>IF(AND('Mapa final'!#REF!="Muy Baja",'Mapa final'!#REF!="Menor"),CONCATENATE("R3C",'Mapa final'!#REF!),"")</f>
        <v>#REF!</v>
      </c>
      <c r="S48" s="40" t="e">
        <f>IF(AND('Mapa final'!#REF!="Muy Baja",'Mapa final'!#REF!="Menor"),CONCATENATE("R3C",'Mapa final'!#REF!),"")</f>
        <v>#REF!</v>
      </c>
      <c r="T48" s="40" t="e">
        <f>IF(AND('Mapa final'!#REF!="Muy Baja",'Mapa final'!#REF!="Menor"),CONCATENATE("R3C",'Mapa final'!#REF!),"")</f>
        <v>#REF!</v>
      </c>
      <c r="U48" s="41" t="e">
        <f>IF(AND('Mapa final'!#REF!="Muy Baja",'Mapa final'!#REF!="Menor"),CONCATENATE("R3C",'Mapa final'!#REF!),"")</f>
        <v>#REF!</v>
      </c>
      <c r="V48" s="30" t="e">
        <f>IF(AND('Mapa final'!#REF!="Muy Baja",'Mapa final'!#REF!="Moderado"),CONCATENATE("R3C",'Mapa final'!#REF!),"")</f>
        <v>#REF!</v>
      </c>
      <c r="W48" s="31" t="e">
        <f>IF(AND('Mapa final'!#REF!="Muy Baja",'Mapa final'!#REF!="Moderado"),CONCATENATE("R3C",'Mapa final'!#REF!),"")</f>
        <v>#REF!</v>
      </c>
      <c r="X48" s="31" t="e">
        <f>IF(AND('Mapa final'!#REF!="Muy Baja",'Mapa final'!#REF!="Moderado"),CONCATENATE("R3C",'Mapa final'!#REF!),"")</f>
        <v>#REF!</v>
      </c>
      <c r="Y48" s="31" t="e">
        <f>IF(AND('Mapa final'!#REF!="Muy Baja",'Mapa final'!#REF!="Moderado"),CONCATENATE("R3C",'Mapa final'!#REF!),"")</f>
        <v>#REF!</v>
      </c>
      <c r="Z48" s="31" t="e">
        <f>IF(AND('Mapa final'!#REF!="Muy Baja",'Mapa final'!#REF!="Moderado"),CONCATENATE("R3C",'Mapa final'!#REF!),"")</f>
        <v>#REF!</v>
      </c>
      <c r="AA48" s="32" t="e">
        <f>IF(AND('Mapa final'!#REF!="Muy Baja",'Mapa final'!#REF!="Moderado"),CONCATENATE("R3C",'Mapa final'!#REF!),"")</f>
        <v>#REF!</v>
      </c>
      <c r="AB48" s="15" t="e">
        <f>IF(AND('Mapa final'!#REF!="Muy Baja",'Mapa final'!#REF!="Mayor"),CONCATENATE("R3C",'Mapa final'!#REF!),"")</f>
        <v>#REF!</v>
      </c>
      <c r="AC48" s="16" t="e">
        <f>IF(AND('Mapa final'!#REF!="Muy Baja",'Mapa final'!#REF!="Mayor"),CONCATENATE("R3C",'Mapa final'!#REF!),"")</f>
        <v>#REF!</v>
      </c>
      <c r="AD48" s="16" t="e">
        <f>IF(AND('Mapa final'!#REF!="Muy Baja",'Mapa final'!#REF!="Mayor"),CONCATENATE("R3C",'Mapa final'!#REF!),"")</f>
        <v>#REF!</v>
      </c>
      <c r="AE48" s="16" t="e">
        <f>IF(AND('Mapa final'!#REF!="Muy Baja",'Mapa final'!#REF!="Mayor"),CONCATENATE("R3C",'Mapa final'!#REF!),"")</f>
        <v>#REF!</v>
      </c>
      <c r="AF48" s="16" t="e">
        <f>IF(AND('Mapa final'!#REF!="Muy Baja",'Mapa final'!#REF!="Mayor"),CONCATENATE("R3C",'Mapa final'!#REF!),"")</f>
        <v>#REF!</v>
      </c>
      <c r="AG48" s="17" t="e">
        <f>IF(AND('Mapa final'!#REF!="Muy Baja",'Mapa final'!#REF!="Mayor"),CONCATENATE("R3C",'Mapa final'!#REF!),"")</f>
        <v>#REF!</v>
      </c>
      <c r="AH48" s="18" t="e">
        <f>IF(AND('Mapa final'!#REF!="Muy Baja",'Mapa final'!#REF!="Catastrófico"),CONCATENATE("R3C",'Mapa final'!#REF!),"")</f>
        <v>#REF!</v>
      </c>
      <c r="AI48" s="19" t="e">
        <f>IF(AND('Mapa final'!#REF!="Muy Baja",'Mapa final'!#REF!="Catastrófico"),CONCATENATE("R3C",'Mapa final'!#REF!),"")</f>
        <v>#REF!</v>
      </c>
      <c r="AJ48" s="19" t="e">
        <f>IF(AND('Mapa final'!#REF!="Muy Baja",'Mapa final'!#REF!="Catastrófico"),CONCATENATE("R3C",'Mapa final'!#REF!),"")</f>
        <v>#REF!</v>
      </c>
      <c r="AK48" s="19" t="e">
        <f>IF(AND('Mapa final'!#REF!="Muy Baja",'Mapa final'!#REF!="Catastrófico"),CONCATENATE("R3C",'Mapa final'!#REF!),"")</f>
        <v>#REF!</v>
      </c>
      <c r="AL48" s="19" t="e">
        <f>IF(AND('Mapa final'!#REF!="Muy Baja",'Mapa final'!#REF!="Catastrófico"),CONCATENATE("R3C",'Mapa final'!#REF!),"")</f>
        <v>#REF!</v>
      </c>
      <c r="AM48" s="20"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38"/>
      <c r="C49" s="226"/>
      <c r="D49" s="231"/>
      <c r="E49" s="225"/>
      <c r="F49" s="226"/>
      <c r="G49" s="226"/>
      <c r="H49" s="226"/>
      <c r="I49" s="231"/>
      <c r="J49" s="39" t="e">
        <f>IF(AND('Mapa final'!#REF!="Muy Baja",'Mapa final'!#REF!="Leve"),CONCATENATE("R4C",'Mapa final'!#REF!),"")</f>
        <v>#REF!</v>
      </c>
      <c r="K49" s="40" t="e">
        <f>IF(AND('Mapa final'!#REF!="Muy Baja",'Mapa final'!#REF!="Leve"),CONCATENATE("R4C",'Mapa final'!#REF!),"")</f>
        <v>#REF!</v>
      </c>
      <c r="L49" s="40" t="e">
        <f>IF(AND('Mapa final'!#REF!="Muy Baja",'Mapa final'!#REF!="Leve"),CONCATENATE("R4C",'Mapa final'!#REF!),"")</f>
        <v>#REF!</v>
      </c>
      <c r="M49" s="40" t="e">
        <f>IF(AND('Mapa final'!#REF!="Muy Baja",'Mapa final'!#REF!="Leve"),CONCATENATE("R4C",'Mapa final'!#REF!),"")</f>
        <v>#REF!</v>
      </c>
      <c r="N49" s="40" t="e">
        <f>IF(AND('Mapa final'!#REF!="Muy Baja",'Mapa final'!#REF!="Leve"),CONCATENATE("R4C",'Mapa final'!#REF!),"")</f>
        <v>#REF!</v>
      </c>
      <c r="O49" s="41" t="e">
        <f>IF(AND('Mapa final'!#REF!="Muy Baja",'Mapa final'!#REF!="Leve"),CONCATENATE("R4C",'Mapa final'!#REF!),"")</f>
        <v>#REF!</v>
      </c>
      <c r="P49" s="39" t="e">
        <f>IF(AND('Mapa final'!#REF!="Muy Baja",'Mapa final'!#REF!="Menor"),CONCATENATE("R4C",'Mapa final'!#REF!),"")</f>
        <v>#REF!</v>
      </c>
      <c r="Q49" s="40" t="e">
        <f>IF(AND('Mapa final'!#REF!="Muy Baja",'Mapa final'!#REF!="Menor"),CONCATENATE("R4C",'Mapa final'!#REF!),"")</f>
        <v>#REF!</v>
      </c>
      <c r="R49" s="40" t="e">
        <f>IF(AND('Mapa final'!#REF!="Muy Baja",'Mapa final'!#REF!="Menor"),CONCATENATE("R4C",'Mapa final'!#REF!),"")</f>
        <v>#REF!</v>
      </c>
      <c r="S49" s="40" t="e">
        <f>IF(AND('Mapa final'!#REF!="Muy Baja",'Mapa final'!#REF!="Menor"),CONCATENATE("R4C",'Mapa final'!#REF!),"")</f>
        <v>#REF!</v>
      </c>
      <c r="T49" s="40" t="e">
        <f>IF(AND('Mapa final'!#REF!="Muy Baja",'Mapa final'!#REF!="Menor"),CONCATENATE("R4C",'Mapa final'!#REF!),"")</f>
        <v>#REF!</v>
      </c>
      <c r="U49" s="41" t="e">
        <f>IF(AND('Mapa final'!#REF!="Muy Baja",'Mapa final'!#REF!="Menor"),CONCATENATE("R4C",'Mapa final'!#REF!),"")</f>
        <v>#REF!</v>
      </c>
      <c r="V49" s="30" t="e">
        <f>IF(AND('Mapa final'!#REF!="Muy Baja",'Mapa final'!#REF!="Moderado"),CONCATENATE("R4C",'Mapa final'!#REF!),"")</f>
        <v>#REF!</v>
      </c>
      <c r="W49" s="31" t="e">
        <f>IF(AND('Mapa final'!#REF!="Muy Baja",'Mapa final'!#REF!="Moderado"),CONCATENATE("R4C",'Mapa final'!#REF!),"")</f>
        <v>#REF!</v>
      </c>
      <c r="X49" s="31" t="e">
        <f>IF(AND('Mapa final'!#REF!="Muy Baja",'Mapa final'!#REF!="Moderado"),CONCATENATE("R4C",'Mapa final'!#REF!),"")</f>
        <v>#REF!</v>
      </c>
      <c r="Y49" s="31" t="e">
        <f>IF(AND('Mapa final'!#REF!="Muy Baja",'Mapa final'!#REF!="Moderado"),CONCATENATE("R4C",'Mapa final'!#REF!),"")</f>
        <v>#REF!</v>
      </c>
      <c r="Z49" s="31" t="e">
        <f>IF(AND('Mapa final'!#REF!="Muy Baja",'Mapa final'!#REF!="Moderado"),CONCATENATE("R4C",'Mapa final'!#REF!),"")</f>
        <v>#REF!</v>
      </c>
      <c r="AA49" s="32" t="e">
        <f>IF(AND('Mapa final'!#REF!="Muy Baja",'Mapa final'!#REF!="Moderado"),CONCATENATE("R4C",'Mapa final'!#REF!),"")</f>
        <v>#REF!</v>
      </c>
      <c r="AB49" s="15" t="e">
        <f>IF(AND('Mapa final'!#REF!="Muy Baja",'Mapa final'!#REF!="Mayor"),CONCATENATE("R4C",'Mapa final'!#REF!),"")</f>
        <v>#REF!</v>
      </c>
      <c r="AC49" s="16" t="e">
        <f>IF(AND('Mapa final'!#REF!="Muy Baja",'Mapa final'!#REF!="Mayor"),CONCATENATE("R4C",'Mapa final'!#REF!),"")</f>
        <v>#REF!</v>
      </c>
      <c r="AD49" s="16" t="e">
        <f>IF(AND('Mapa final'!#REF!="Muy Baja",'Mapa final'!#REF!="Mayor"),CONCATENATE("R4C",'Mapa final'!#REF!),"")</f>
        <v>#REF!</v>
      </c>
      <c r="AE49" s="16" t="e">
        <f>IF(AND('Mapa final'!#REF!="Muy Baja",'Mapa final'!#REF!="Mayor"),CONCATENATE("R4C",'Mapa final'!#REF!),"")</f>
        <v>#REF!</v>
      </c>
      <c r="AF49" s="16" t="e">
        <f>IF(AND('Mapa final'!#REF!="Muy Baja",'Mapa final'!#REF!="Mayor"),CONCATENATE("R4C",'Mapa final'!#REF!),"")</f>
        <v>#REF!</v>
      </c>
      <c r="AG49" s="17" t="e">
        <f>IF(AND('Mapa final'!#REF!="Muy Baja",'Mapa final'!#REF!="Mayor"),CONCATENATE("R4C",'Mapa final'!#REF!),"")</f>
        <v>#REF!</v>
      </c>
      <c r="AH49" s="18" t="e">
        <f>IF(AND('Mapa final'!#REF!="Muy Baja",'Mapa final'!#REF!="Catastrófico"),CONCATENATE("R4C",'Mapa final'!#REF!),"")</f>
        <v>#REF!</v>
      </c>
      <c r="AI49" s="19" t="e">
        <f>IF(AND('Mapa final'!#REF!="Muy Baja",'Mapa final'!#REF!="Catastrófico"),CONCATENATE("R4C",'Mapa final'!#REF!),"")</f>
        <v>#REF!</v>
      </c>
      <c r="AJ49" s="19" t="e">
        <f>IF(AND('Mapa final'!#REF!="Muy Baja",'Mapa final'!#REF!="Catastrófico"),CONCATENATE("R4C",'Mapa final'!#REF!),"")</f>
        <v>#REF!</v>
      </c>
      <c r="AK49" s="19" t="e">
        <f>IF(AND('Mapa final'!#REF!="Muy Baja",'Mapa final'!#REF!="Catastrófico"),CONCATENATE("R4C",'Mapa final'!#REF!),"")</f>
        <v>#REF!</v>
      </c>
      <c r="AL49" s="19" t="e">
        <f>IF(AND('Mapa final'!#REF!="Muy Baja",'Mapa final'!#REF!="Catastrófico"),CONCATENATE("R4C",'Mapa final'!#REF!),"")</f>
        <v>#REF!</v>
      </c>
      <c r="AM49" s="20"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38"/>
      <c r="C50" s="226"/>
      <c r="D50" s="231"/>
      <c r="E50" s="225"/>
      <c r="F50" s="226"/>
      <c r="G50" s="226"/>
      <c r="H50" s="226"/>
      <c r="I50" s="231"/>
      <c r="J50" s="39" t="e">
        <f>IF(AND('Mapa final'!#REF!="Muy Baja",'Mapa final'!#REF!="Leve"),CONCATENATE("R5C",'Mapa final'!#REF!),"")</f>
        <v>#REF!</v>
      </c>
      <c r="K50" s="40" t="e">
        <f>IF(AND('Mapa final'!#REF!="Muy Baja",'Mapa final'!#REF!="Leve"),CONCATENATE("R5C",'Mapa final'!#REF!),"")</f>
        <v>#REF!</v>
      </c>
      <c r="L50" s="40" t="e">
        <f>IF(AND('Mapa final'!#REF!="Muy Baja",'Mapa final'!#REF!="Leve"),CONCATENATE("R5C",'Mapa final'!#REF!),"")</f>
        <v>#REF!</v>
      </c>
      <c r="M50" s="40" t="e">
        <f>IF(AND('Mapa final'!#REF!="Muy Baja",'Mapa final'!#REF!="Leve"),CONCATENATE("R5C",'Mapa final'!#REF!),"")</f>
        <v>#REF!</v>
      </c>
      <c r="N50" s="40" t="e">
        <f>IF(AND('Mapa final'!#REF!="Muy Baja",'Mapa final'!#REF!="Leve"),CONCATENATE("R5C",'Mapa final'!#REF!),"")</f>
        <v>#REF!</v>
      </c>
      <c r="O50" s="41" t="e">
        <f>IF(AND('Mapa final'!#REF!="Muy Baja",'Mapa final'!#REF!="Leve"),CONCATENATE("R5C",'Mapa final'!#REF!),"")</f>
        <v>#REF!</v>
      </c>
      <c r="P50" s="39" t="e">
        <f>IF(AND('Mapa final'!#REF!="Muy Baja",'Mapa final'!#REF!="Menor"),CONCATENATE("R5C",'Mapa final'!#REF!),"")</f>
        <v>#REF!</v>
      </c>
      <c r="Q50" s="40" t="e">
        <f>IF(AND('Mapa final'!#REF!="Muy Baja",'Mapa final'!#REF!="Menor"),CONCATENATE("R5C",'Mapa final'!#REF!),"")</f>
        <v>#REF!</v>
      </c>
      <c r="R50" s="40" t="e">
        <f>IF(AND('Mapa final'!#REF!="Muy Baja",'Mapa final'!#REF!="Menor"),CONCATENATE("R5C",'Mapa final'!#REF!),"")</f>
        <v>#REF!</v>
      </c>
      <c r="S50" s="40" t="e">
        <f>IF(AND('Mapa final'!#REF!="Muy Baja",'Mapa final'!#REF!="Menor"),CONCATENATE("R5C",'Mapa final'!#REF!),"")</f>
        <v>#REF!</v>
      </c>
      <c r="T50" s="40" t="e">
        <f>IF(AND('Mapa final'!#REF!="Muy Baja",'Mapa final'!#REF!="Menor"),CONCATENATE("R5C",'Mapa final'!#REF!),"")</f>
        <v>#REF!</v>
      </c>
      <c r="U50" s="41" t="e">
        <f>IF(AND('Mapa final'!#REF!="Muy Baja",'Mapa final'!#REF!="Menor"),CONCATENATE("R5C",'Mapa final'!#REF!),"")</f>
        <v>#REF!</v>
      </c>
      <c r="V50" s="30" t="e">
        <f>IF(AND('Mapa final'!#REF!="Muy Baja",'Mapa final'!#REF!="Moderado"),CONCATENATE("R5C",'Mapa final'!#REF!),"")</f>
        <v>#REF!</v>
      </c>
      <c r="W50" s="31" t="e">
        <f>IF(AND('Mapa final'!#REF!="Muy Baja",'Mapa final'!#REF!="Moderado"),CONCATENATE("R5C",'Mapa final'!#REF!),"")</f>
        <v>#REF!</v>
      </c>
      <c r="X50" s="31" t="e">
        <f>IF(AND('Mapa final'!#REF!="Muy Baja",'Mapa final'!#REF!="Moderado"),CONCATENATE("R5C",'Mapa final'!#REF!),"")</f>
        <v>#REF!</v>
      </c>
      <c r="Y50" s="31" t="e">
        <f>IF(AND('Mapa final'!#REF!="Muy Baja",'Mapa final'!#REF!="Moderado"),CONCATENATE("R5C",'Mapa final'!#REF!),"")</f>
        <v>#REF!</v>
      </c>
      <c r="Z50" s="31" t="e">
        <f>IF(AND('Mapa final'!#REF!="Muy Baja",'Mapa final'!#REF!="Moderado"),CONCATENATE("R5C",'Mapa final'!#REF!),"")</f>
        <v>#REF!</v>
      </c>
      <c r="AA50" s="32" t="e">
        <f>IF(AND('Mapa final'!#REF!="Muy Baja",'Mapa final'!#REF!="Moderado"),CONCATENATE("R5C",'Mapa final'!#REF!),"")</f>
        <v>#REF!</v>
      </c>
      <c r="AB50" s="15" t="e">
        <f>IF(AND('Mapa final'!#REF!="Muy Baja",'Mapa final'!#REF!="Mayor"),CONCATENATE("R5C",'Mapa final'!#REF!),"")</f>
        <v>#REF!</v>
      </c>
      <c r="AC50" s="16" t="e">
        <f>IF(AND('Mapa final'!#REF!="Muy Baja",'Mapa final'!#REF!="Mayor"),CONCATENATE("R5C",'Mapa final'!#REF!),"")</f>
        <v>#REF!</v>
      </c>
      <c r="AD50" s="16" t="e">
        <f>IF(AND('Mapa final'!#REF!="Muy Baja",'Mapa final'!#REF!="Mayor"),CONCATENATE("R5C",'Mapa final'!#REF!),"")</f>
        <v>#REF!</v>
      </c>
      <c r="AE50" s="16" t="e">
        <f>IF(AND('Mapa final'!#REF!="Muy Baja",'Mapa final'!#REF!="Mayor"),CONCATENATE("R5C",'Mapa final'!#REF!),"")</f>
        <v>#REF!</v>
      </c>
      <c r="AF50" s="16" t="e">
        <f>IF(AND('Mapa final'!#REF!="Muy Baja",'Mapa final'!#REF!="Mayor"),CONCATENATE("R5C",'Mapa final'!#REF!),"")</f>
        <v>#REF!</v>
      </c>
      <c r="AG50" s="17" t="e">
        <f>IF(AND('Mapa final'!#REF!="Muy Baja",'Mapa final'!#REF!="Mayor"),CONCATENATE("R5C",'Mapa final'!#REF!),"")</f>
        <v>#REF!</v>
      </c>
      <c r="AH50" s="18" t="e">
        <f>IF(AND('Mapa final'!#REF!="Muy Baja",'Mapa final'!#REF!="Catastrófico"),CONCATENATE("R5C",'Mapa final'!#REF!),"")</f>
        <v>#REF!</v>
      </c>
      <c r="AI50" s="19" t="e">
        <f>IF(AND('Mapa final'!#REF!="Muy Baja",'Mapa final'!#REF!="Catastrófico"),CONCATENATE("R5C",'Mapa final'!#REF!),"")</f>
        <v>#REF!</v>
      </c>
      <c r="AJ50" s="19" t="e">
        <f>IF(AND('Mapa final'!#REF!="Muy Baja",'Mapa final'!#REF!="Catastrófico"),CONCATENATE("R5C",'Mapa final'!#REF!),"")</f>
        <v>#REF!</v>
      </c>
      <c r="AK50" s="19" t="e">
        <f>IF(AND('Mapa final'!#REF!="Muy Baja",'Mapa final'!#REF!="Catastrófico"),CONCATENATE("R5C",'Mapa final'!#REF!),"")</f>
        <v>#REF!</v>
      </c>
      <c r="AL50" s="19" t="e">
        <f>IF(AND('Mapa final'!#REF!="Muy Baja",'Mapa final'!#REF!="Catastrófico"),CONCATENATE("R5C",'Mapa final'!#REF!),"")</f>
        <v>#REF!</v>
      </c>
      <c r="AM50" s="20"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38"/>
      <c r="C51" s="226"/>
      <c r="D51" s="231"/>
      <c r="E51" s="225"/>
      <c r="F51" s="226"/>
      <c r="G51" s="226"/>
      <c r="H51" s="226"/>
      <c r="I51" s="231"/>
      <c r="J51" s="39" t="e">
        <f>IF(AND('Mapa final'!#REF!="Muy Baja",'Mapa final'!#REF!="Leve"),CONCATENATE("R6C",'Mapa final'!#REF!),"")</f>
        <v>#REF!</v>
      </c>
      <c r="K51" s="40" t="e">
        <f>IF(AND('Mapa final'!#REF!="Muy Baja",'Mapa final'!#REF!="Leve"),CONCATENATE("R6C",'Mapa final'!#REF!),"")</f>
        <v>#REF!</v>
      </c>
      <c r="L51" s="40" t="e">
        <f>IF(AND('Mapa final'!#REF!="Muy Baja",'Mapa final'!#REF!="Leve"),CONCATENATE("R6C",'Mapa final'!#REF!),"")</f>
        <v>#REF!</v>
      </c>
      <c r="M51" s="40" t="e">
        <f>IF(AND('Mapa final'!#REF!="Muy Baja",'Mapa final'!#REF!="Leve"),CONCATENATE("R6C",'Mapa final'!#REF!),"")</f>
        <v>#REF!</v>
      </c>
      <c r="N51" s="40" t="e">
        <f>IF(AND('Mapa final'!#REF!="Muy Baja",'Mapa final'!#REF!="Leve"),CONCATENATE("R6C",'Mapa final'!#REF!),"")</f>
        <v>#REF!</v>
      </c>
      <c r="O51" s="41" t="e">
        <f>IF(AND('Mapa final'!#REF!="Muy Baja",'Mapa final'!#REF!="Leve"),CONCATENATE("R6C",'Mapa final'!#REF!),"")</f>
        <v>#REF!</v>
      </c>
      <c r="P51" s="39" t="e">
        <f>IF(AND('Mapa final'!#REF!="Muy Baja",'Mapa final'!#REF!="Menor"),CONCATENATE("R6C",'Mapa final'!#REF!),"")</f>
        <v>#REF!</v>
      </c>
      <c r="Q51" s="40" t="e">
        <f>IF(AND('Mapa final'!#REF!="Muy Baja",'Mapa final'!#REF!="Menor"),CONCATENATE("R6C",'Mapa final'!#REF!),"")</f>
        <v>#REF!</v>
      </c>
      <c r="R51" s="40" t="e">
        <f>IF(AND('Mapa final'!#REF!="Muy Baja",'Mapa final'!#REF!="Menor"),CONCATENATE("R6C",'Mapa final'!#REF!),"")</f>
        <v>#REF!</v>
      </c>
      <c r="S51" s="40" t="e">
        <f>IF(AND('Mapa final'!#REF!="Muy Baja",'Mapa final'!#REF!="Menor"),CONCATENATE("R6C",'Mapa final'!#REF!),"")</f>
        <v>#REF!</v>
      </c>
      <c r="T51" s="40" t="e">
        <f>IF(AND('Mapa final'!#REF!="Muy Baja",'Mapa final'!#REF!="Menor"),CONCATENATE("R6C",'Mapa final'!#REF!),"")</f>
        <v>#REF!</v>
      </c>
      <c r="U51" s="41" t="e">
        <f>IF(AND('Mapa final'!#REF!="Muy Baja",'Mapa final'!#REF!="Menor"),CONCATENATE("R6C",'Mapa final'!#REF!),"")</f>
        <v>#REF!</v>
      </c>
      <c r="V51" s="30" t="e">
        <f>IF(AND('Mapa final'!#REF!="Muy Baja",'Mapa final'!#REF!="Moderado"),CONCATENATE("R6C",'Mapa final'!#REF!),"")</f>
        <v>#REF!</v>
      </c>
      <c r="W51" s="31" t="e">
        <f>IF(AND('Mapa final'!#REF!="Muy Baja",'Mapa final'!#REF!="Moderado"),CONCATENATE("R6C",'Mapa final'!#REF!),"")</f>
        <v>#REF!</v>
      </c>
      <c r="X51" s="31" t="e">
        <f>IF(AND('Mapa final'!#REF!="Muy Baja",'Mapa final'!#REF!="Moderado"),CONCATENATE("R6C",'Mapa final'!#REF!),"")</f>
        <v>#REF!</v>
      </c>
      <c r="Y51" s="31" t="e">
        <f>IF(AND('Mapa final'!#REF!="Muy Baja",'Mapa final'!#REF!="Moderado"),CONCATENATE("R6C",'Mapa final'!#REF!),"")</f>
        <v>#REF!</v>
      </c>
      <c r="Z51" s="31" t="e">
        <f>IF(AND('Mapa final'!#REF!="Muy Baja",'Mapa final'!#REF!="Moderado"),CONCATENATE("R6C",'Mapa final'!#REF!),"")</f>
        <v>#REF!</v>
      </c>
      <c r="AA51" s="32" t="e">
        <f>IF(AND('Mapa final'!#REF!="Muy Baja",'Mapa final'!#REF!="Moderado"),CONCATENATE("R6C",'Mapa final'!#REF!),"")</f>
        <v>#REF!</v>
      </c>
      <c r="AB51" s="15" t="e">
        <f>IF(AND('Mapa final'!#REF!="Muy Baja",'Mapa final'!#REF!="Mayor"),CONCATENATE("R6C",'Mapa final'!#REF!),"")</f>
        <v>#REF!</v>
      </c>
      <c r="AC51" s="16" t="e">
        <f>IF(AND('Mapa final'!#REF!="Muy Baja",'Mapa final'!#REF!="Mayor"),CONCATENATE("R6C",'Mapa final'!#REF!),"")</f>
        <v>#REF!</v>
      </c>
      <c r="AD51" s="16" t="e">
        <f>IF(AND('Mapa final'!#REF!="Muy Baja",'Mapa final'!#REF!="Mayor"),CONCATENATE("R6C",'Mapa final'!#REF!),"")</f>
        <v>#REF!</v>
      </c>
      <c r="AE51" s="16" t="e">
        <f>IF(AND('Mapa final'!#REF!="Muy Baja",'Mapa final'!#REF!="Mayor"),CONCATENATE("R6C",'Mapa final'!#REF!),"")</f>
        <v>#REF!</v>
      </c>
      <c r="AF51" s="16" t="e">
        <f>IF(AND('Mapa final'!#REF!="Muy Baja",'Mapa final'!#REF!="Mayor"),CONCATENATE("R6C",'Mapa final'!#REF!),"")</f>
        <v>#REF!</v>
      </c>
      <c r="AG51" s="17" t="e">
        <f>IF(AND('Mapa final'!#REF!="Muy Baja",'Mapa final'!#REF!="Mayor"),CONCATENATE("R6C",'Mapa final'!#REF!),"")</f>
        <v>#REF!</v>
      </c>
      <c r="AH51" s="18" t="e">
        <f>IF(AND('Mapa final'!#REF!="Muy Baja",'Mapa final'!#REF!="Catastrófico"),CONCATENATE("R6C",'Mapa final'!#REF!),"")</f>
        <v>#REF!</v>
      </c>
      <c r="AI51" s="19" t="e">
        <f>IF(AND('Mapa final'!#REF!="Muy Baja",'Mapa final'!#REF!="Catastrófico"),CONCATENATE("R6C",'Mapa final'!#REF!),"")</f>
        <v>#REF!</v>
      </c>
      <c r="AJ51" s="19" t="e">
        <f>IF(AND('Mapa final'!#REF!="Muy Baja",'Mapa final'!#REF!="Catastrófico"),CONCATENATE("R6C",'Mapa final'!#REF!),"")</f>
        <v>#REF!</v>
      </c>
      <c r="AK51" s="19" t="e">
        <f>IF(AND('Mapa final'!#REF!="Muy Baja",'Mapa final'!#REF!="Catastrófico"),CONCATENATE("R6C",'Mapa final'!#REF!),"")</f>
        <v>#REF!</v>
      </c>
      <c r="AL51" s="19" t="e">
        <f>IF(AND('Mapa final'!#REF!="Muy Baja",'Mapa final'!#REF!="Catastrófico"),CONCATENATE("R6C",'Mapa final'!#REF!),"")</f>
        <v>#REF!</v>
      </c>
      <c r="AM51" s="20"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38"/>
      <c r="C52" s="226"/>
      <c r="D52" s="231"/>
      <c r="E52" s="225"/>
      <c r="F52" s="226"/>
      <c r="G52" s="226"/>
      <c r="H52" s="226"/>
      <c r="I52" s="231"/>
      <c r="J52" s="39" t="e">
        <f>IF(AND('Mapa final'!#REF!="Muy Baja",'Mapa final'!#REF!="Leve"),CONCATENATE("R7C",'Mapa final'!#REF!),"")</f>
        <v>#REF!</v>
      </c>
      <c r="K52" s="40" t="e">
        <f>IF(AND('Mapa final'!#REF!="Muy Baja",'Mapa final'!#REF!="Leve"),CONCATENATE("R7C",'Mapa final'!#REF!),"")</f>
        <v>#REF!</v>
      </c>
      <c r="L52" s="40" t="e">
        <f>IF(AND('Mapa final'!#REF!="Muy Baja",'Mapa final'!#REF!="Leve"),CONCATENATE("R7C",'Mapa final'!#REF!),"")</f>
        <v>#REF!</v>
      </c>
      <c r="M52" s="40" t="e">
        <f>IF(AND('Mapa final'!#REF!="Muy Baja",'Mapa final'!#REF!="Leve"),CONCATENATE("R7C",'Mapa final'!#REF!),"")</f>
        <v>#REF!</v>
      </c>
      <c r="N52" s="40" t="e">
        <f>IF(AND('Mapa final'!#REF!="Muy Baja",'Mapa final'!#REF!="Leve"),CONCATENATE("R7C",'Mapa final'!#REF!),"")</f>
        <v>#REF!</v>
      </c>
      <c r="O52" s="41" t="e">
        <f>IF(AND('Mapa final'!#REF!="Muy Baja",'Mapa final'!#REF!="Leve"),CONCATENATE("R7C",'Mapa final'!#REF!),"")</f>
        <v>#REF!</v>
      </c>
      <c r="P52" s="39" t="e">
        <f>IF(AND('Mapa final'!#REF!="Muy Baja",'Mapa final'!#REF!="Menor"),CONCATENATE("R7C",'Mapa final'!#REF!),"")</f>
        <v>#REF!</v>
      </c>
      <c r="Q52" s="40" t="e">
        <f>IF(AND('Mapa final'!#REF!="Muy Baja",'Mapa final'!#REF!="Menor"),CONCATENATE("R7C",'Mapa final'!#REF!),"")</f>
        <v>#REF!</v>
      </c>
      <c r="R52" s="40" t="e">
        <f>IF(AND('Mapa final'!#REF!="Muy Baja",'Mapa final'!#REF!="Menor"),CONCATENATE("R7C",'Mapa final'!#REF!),"")</f>
        <v>#REF!</v>
      </c>
      <c r="S52" s="40" t="e">
        <f>IF(AND('Mapa final'!#REF!="Muy Baja",'Mapa final'!#REF!="Menor"),CONCATENATE("R7C",'Mapa final'!#REF!),"")</f>
        <v>#REF!</v>
      </c>
      <c r="T52" s="40" t="e">
        <f>IF(AND('Mapa final'!#REF!="Muy Baja",'Mapa final'!#REF!="Menor"),CONCATENATE("R7C",'Mapa final'!#REF!),"")</f>
        <v>#REF!</v>
      </c>
      <c r="U52" s="41" t="e">
        <f>IF(AND('Mapa final'!#REF!="Muy Baja",'Mapa final'!#REF!="Menor"),CONCATENATE("R7C",'Mapa final'!#REF!),"")</f>
        <v>#REF!</v>
      </c>
      <c r="V52" s="30" t="e">
        <f>IF(AND('Mapa final'!#REF!="Muy Baja",'Mapa final'!#REF!="Moderado"),CONCATENATE("R7C",'Mapa final'!#REF!),"")</f>
        <v>#REF!</v>
      </c>
      <c r="W52" s="31" t="e">
        <f>IF(AND('Mapa final'!#REF!="Muy Baja",'Mapa final'!#REF!="Moderado"),CONCATENATE("R7C",'Mapa final'!#REF!),"")</f>
        <v>#REF!</v>
      </c>
      <c r="X52" s="31" t="e">
        <f>IF(AND('Mapa final'!#REF!="Muy Baja",'Mapa final'!#REF!="Moderado"),CONCATENATE("R7C",'Mapa final'!#REF!),"")</f>
        <v>#REF!</v>
      </c>
      <c r="Y52" s="31" t="e">
        <f>IF(AND('Mapa final'!#REF!="Muy Baja",'Mapa final'!#REF!="Moderado"),CONCATENATE("R7C",'Mapa final'!#REF!),"")</f>
        <v>#REF!</v>
      </c>
      <c r="Z52" s="31" t="e">
        <f>IF(AND('Mapa final'!#REF!="Muy Baja",'Mapa final'!#REF!="Moderado"),CONCATENATE("R7C",'Mapa final'!#REF!),"")</f>
        <v>#REF!</v>
      </c>
      <c r="AA52" s="32" t="e">
        <f>IF(AND('Mapa final'!#REF!="Muy Baja",'Mapa final'!#REF!="Moderado"),CONCATENATE("R7C",'Mapa final'!#REF!),"")</f>
        <v>#REF!</v>
      </c>
      <c r="AB52" s="15" t="e">
        <f>IF(AND('Mapa final'!#REF!="Muy Baja",'Mapa final'!#REF!="Mayor"),CONCATENATE("R7C",'Mapa final'!#REF!),"")</f>
        <v>#REF!</v>
      </c>
      <c r="AC52" s="16" t="e">
        <f>IF(AND('Mapa final'!#REF!="Muy Baja",'Mapa final'!#REF!="Mayor"),CONCATENATE("R7C",'Mapa final'!#REF!),"")</f>
        <v>#REF!</v>
      </c>
      <c r="AD52" s="16" t="e">
        <f>IF(AND('Mapa final'!#REF!="Muy Baja",'Mapa final'!#REF!="Mayor"),CONCATENATE("R7C",'Mapa final'!#REF!),"")</f>
        <v>#REF!</v>
      </c>
      <c r="AE52" s="16" t="e">
        <f>IF(AND('Mapa final'!#REF!="Muy Baja",'Mapa final'!#REF!="Mayor"),CONCATENATE("R7C",'Mapa final'!#REF!),"")</f>
        <v>#REF!</v>
      </c>
      <c r="AF52" s="16" t="e">
        <f>IF(AND('Mapa final'!#REF!="Muy Baja",'Mapa final'!#REF!="Mayor"),CONCATENATE("R7C",'Mapa final'!#REF!),"")</f>
        <v>#REF!</v>
      </c>
      <c r="AG52" s="17" t="e">
        <f>IF(AND('Mapa final'!#REF!="Muy Baja",'Mapa final'!#REF!="Mayor"),CONCATENATE("R7C",'Mapa final'!#REF!),"")</f>
        <v>#REF!</v>
      </c>
      <c r="AH52" s="18" t="e">
        <f>IF(AND('Mapa final'!#REF!="Muy Baja",'Mapa final'!#REF!="Catastrófico"),CONCATENATE("R7C",'Mapa final'!#REF!),"")</f>
        <v>#REF!</v>
      </c>
      <c r="AI52" s="19" t="e">
        <f>IF(AND('Mapa final'!#REF!="Muy Baja",'Mapa final'!#REF!="Catastrófico"),CONCATENATE("R7C",'Mapa final'!#REF!),"")</f>
        <v>#REF!</v>
      </c>
      <c r="AJ52" s="19" t="e">
        <f>IF(AND('Mapa final'!#REF!="Muy Baja",'Mapa final'!#REF!="Catastrófico"),CONCATENATE("R7C",'Mapa final'!#REF!),"")</f>
        <v>#REF!</v>
      </c>
      <c r="AK52" s="19" t="e">
        <f>IF(AND('Mapa final'!#REF!="Muy Baja",'Mapa final'!#REF!="Catastrófico"),CONCATENATE("R7C",'Mapa final'!#REF!),"")</f>
        <v>#REF!</v>
      </c>
      <c r="AL52" s="19" t="e">
        <f>IF(AND('Mapa final'!#REF!="Muy Baja",'Mapa final'!#REF!="Catastrófico"),CONCATENATE("R7C",'Mapa final'!#REF!),"")</f>
        <v>#REF!</v>
      </c>
      <c r="AM52" s="20"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38"/>
      <c r="C53" s="226"/>
      <c r="D53" s="231"/>
      <c r="E53" s="225"/>
      <c r="F53" s="226"/>
      <c r="G53" s="226"/>
      <c r="H53" s="226"/>
      <c r="I53" s="231"/>
      <c r="J53" s="39" t="e">
        <f>IF(AND('Mapa final'!#REF!="Muy Baja",'Mapa final'!#REF!="Leve"),CONCATENATE("R8C",'Mapa final'!#REF!),"")</f>
        <v>#REF!</v>
      </c>
      <c r="K53" s="40" t="e">
        <f>IF(AND('Mapa final'!#REF!="Muy Baja",'Mapa final'!#REF!="Leve"),CONCATENATE("R8C",'Mapa final'!#REF!),"")</f>
        <v>#REF!</v>
      </c>
      <c r="L53" s="40" t="e">
        <f>IF(AND('Mapa final'!#REF!="Muy Baja",'Mapa final'!#REF!="Leve"),CONCATENATE("R8C",'Mapa final'!#REF!),"")</f>
        <v>#REF!</v>
      </c>
      <c r="M53" s="40" t="e">
        <f>IF(AND('Mapa final'!#REF!="Muy Baja",'Mapa final'!#REF!="Leve"),CONCATENATE("R8C",'Mapa final'!#REF!),"")</f>
        <v>#REF!</v>
      </c>
      <c r="N53" s="40" t="e">
        <f>IF(AND('Mapa final'!#REF!="Muy Baja",'Mapa final'!#REF!="Leve"),CONCATENATE("R8C",'Mapa final'!#REF!),"")</f>
        <v>#REF!</v>
      </c>
      <c r="O53" s="41" t="e">
        <f>IF(AND('Mapa final'!#REF!="Muy Baja",'Mapa final'!#REF!="Leve"),CONCATENATE("R8C",'Mapa final'!#REF!),"")</f>
        <v>#REF!</v>
      </c>
      <c r="P53" s="39" t="e">
        <f>IF(AND('Mapa final'!#REF!="Muy Baja",'Mapa final'!#REF!="Menor"),CONCATENATE("R8C",'Mapa final'!#REF!),"")</f>
        <v>#REF!</v>
      </c>
      <c r="Q53" s="40" t="e">
        <f>IF(AND('Mapa final'!#REF!="Muy Baja",'Mapa final'!#REF!="Menor"),CONCATENATE("R8C",'Mapa final'!#REF!),"")</f>
        <v>#REF!</v>
      </c>
      <c r="R53" s="40" t="e">
        <f>IF(AND('Mapa final'!#REF!="Muy Baja",'Mapa final'!#REF!="Menor"),CONCATENATE("R8C",'Mapa final'!#REF!),"")</f>
        <v>#REF!</v>
      </c>
      <c r="S53" s="40" t="e">
        <f>IF(AND('Mapa final'!#REF!="Muy Baja",'Mapa final'!#REF!="Menor"),CONCATENATE("R8C",'Mapa final'!#REF!),"")</f>
        <v>#REF!</v>
      </c>
      <c r="T53" s="40" t="e">
        <f>IF(AND('Mapa final'!#REF!="Muy Baja",'Mapa final'!#REF!="Menor"),CONCATENATE("R8C",'Mapa final'!#REF!),"")</f>
        <v>#REF!</v>
      </c>
      <c r="U53" s="41" t="e">
        <f>IF(AND('Mapa final'!#REF!="Muy Baja",'Mapa final'!#REF!="Menor"),CONCATENATE("R8C",'Mapa final'!#REF!),"")</f>
        <v>#REF!</v>
      </c>
      <c r="V53" s="30" t="e">
        <f>IF(AND('Mapa final'!#REF!="Muy Baja",'Mapa final'!#REF!="Moderado"),CONCATENATE("R8C",'Mapa final'!#REF!),"")</f>
        <v>#REF!</v>
      </c>
      <c r="W53" s="31" t="e">
        <f>IF(AND('Mapa final'!#REF!="Muy Baja",'Mapa final'!#REF!="Moderado"),CONCATENATE("R8C",'Mapa final'!#REF!),"")</f>
        <v>#REF!</v>
      </c>
      <c r="X53" s="31" t="e">
        <f>IF(AND('Mapa final'!#REF!="Muy Baja",'Mapa final'!#REF!="Moderado"),CONCATENATE("R8C",'Mapa final'!#REF!),"")</f>
        <v>#REF!</v>
      </c>
      <c r="Y53" s="31" t="e">
        <f>IF(AND('Mapa final'!#REF!="Muy Baja",'Mapa final'!#REF!="Moderado"),CONCATENATE("R8C",'Mapa final'!#REF!),"")</f>
        <v>#REF!</v>
      </c>
      <c r="Z53" s="31" t="e">
        <f>IF(AND('Mapa final'!#REF!="Muy Baja",'Mapa final'!#REF!="Moderado"),CONCATENATE("R8C",'Mapa final'!#REF!),"")</f>
        <v>#REF!</v>
      </c>
      <c r="AA53" s="32" t="e">
        <f>IF(AND('Mapa final'!#REF!="Muy Baja",'Mapa final'!#REF!="Moderado"),CONCATENATE("R8C",'Mapa final'!#REF!),"")</f>
        <v>#REF!</v>
      </c>
      <c r="AB53" s="15" t="e">
        <f>IF(AND('Mapa final'!#REF!="Muy Baja",'Mapa final'!#REF!="Mayor"),CONCATENATE("R8C",'Mapa final'!#REF!),"")</f>
        <v>#REF!</v>
      </c>
      <c r="AC53" s="16" t="e">
        <f>IF(AND('Mapa final'!#REF!="Muy Baja",'Mapa final'!#REF!="Mayor"),CONCATENATE("R8C",'Mapa final'!#REF!),"")</f>
        <v>#REF!</v>
      </c>
      <c r="AD53" s="16" t="e">
        <f>IF(AND('Mapa final'!#REF!="Muy Baja",'Mapa final'!#REF!="Mayor"),CONCATENATE("R8C",'Mapa final'!#REF!),"")</f>
        <v>#REF!</v>
      </c>
      <c r="AE53" s="16" t="e">
        <f>IF(AND('Mapa final'!#REF!="Muy Baja",'Mapa final'!#REF!="Mayor"),CONCATENATE("R8C",'Mapa final'!#REF!),"")</f>
        <v>#REF!</v>
      </c>
      <c r="AF53" s="16" t="e">
        <f>IF(AND('Mapa final'!#REF!="Muy Baja",'Mapa final'!#REF!="Mayor"),CONCATENATE("R8C",'Mapa final'!#REF!),"")</f>
        <v>#REF!</v>
      </c>
      <c r="AG53" s="17" t="e">
        <f>IF(AND('Mapa final'!#REF!="Muy Baja",'Mapa final'!#REF!="Mayor"),CONCATENATE("R8C",'Mapa final'!#REF!),"")</f>
        <v>#REF!</v>
      </c>
      <c r="AH53" s="18" t="e">
        <f>IF(AND('Mapa final'!#REF!="Muy Baja",'Mapa final'!#REF!="Catastrófico"),CONCATENATE("R8C",'Mapa final'!#REF!),"")</f>
        <v>#REF!</v>
      </c>
      <c r="AI53" s="19" t="e">
        <f>IF(AND('Mapa final'!#REF!="Muy Baja",'Mapa final'!#REF!="Catastrófico"),CONCATENATE("R8C",'Mapa final'!#REF!),"")</f>
        <v>#REF!</v>
      </c>
      <c r="AJ53" s="19" t="e">
        <f>IF(AND('Mapa final'!#REF!="Muy Baja",'Mapa final'!#REF!="Catastrófico"),CONCATENATE("R8C",'Mapa final'!#REF!),"")</f>
        <v>#REF!</v>
      </c>
      <c r="AK53" s="19" t="e">
        <f>IF(AND('Mapa final'!#REF!="Muy Baja",'Mapa final'!#REF!="Catastrófico"),CONCATENATE("R8C",'Mapa final'!#REF!),"")</f>
        <v>#REF!</v>
      </c>
      <c r="AL53" s="19" t="e">
        <f>IF(AND('Mapa final'!#REF!="Muy Baja",'Mapa final'!#REF!="Catastrófico"),CONCATENATE("R8C",'Mapa final'!#REF!),"")</f>
        <v>#REF!</v>
      </c>
      <c r="AM53" s="20"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38"/>
      <c r="C54" s="226"/>
      <c r="D54" s="231"/>
      <c r="E54" s="225"/>
      <c r="F54" s="226"/>
      <c r="G54" s="226"/>
      <c r="H54" s="226"/>
      <c r="I54" s="231"/>
      <c r="J54" s="39" t="e">
        <f>IF(AND('Mapa final'!#REF!="Muy Baja",'Mapa final'!#REF!="Leve"),CONCATENATE("R9C",'Mapa final'!#REF!),"")</f>
        <v>#REF!</v>
      </c>
      <c r="K54" s="40" t="e">
        <f>IF(AND('Mapa final'!#REF!="Muy Baja",'Mapa final'!#REF!="Leve"),CONCATENATE("R9C",'Mapa final'!#REF!),"")</f>
        <v>#REF!</v>
      </c>
      <c r="L54" s="40" t="e">
        <f>IF(AND('Mapa final'!#REF!="Muy Baja",'Mapa final'!#REF!="Leve"),CONCATENATE("R9C",'Mapa final'!#REF!),"")</f>
        <v>#REF!</v>
      </c>
      <c r="M54" s="40" t="e">
        <f>IF(AND('Mapa final'!#REF!="Muy Baja",'Mapa final'!#REF!="Leve"),CONCATENATE("R9C",'Mapa final'!#REF!),"")</f>
        <v>#REF!</v>
      </c>
      <c r="N54" s="40" t="e">
        <f>IF(AND('Mapa final'!#REF!="Muy Baja",'Mapa final'!#REF!="Leve"),CONCATENATE("R9C",'Mapa final'!#REF!),"")</f>
        <v>#REF!</v>
      </c>
      <c r="O54" s="41" t="e">
        <f>IF(AND('Mapa final'!#REF!="Muy Baja",'Mapa final'!#REF!="Leve"),CONCATENATE("R9C",'Mapa final'!#REF!),"")</f>
        <v>#REF!</v>
      </c>
      <c r="P54" s="39" t="e">
        <f>IF(AND('Mapa final'!#REF!="Muy Baja",'Mapa final'!#REF!="Menor"),CONCATENATE("R9C",'Mapa final'!#REF!),"")</f>
        <v>#REF!</v>
      </c>
      <c r="Q54" s="40" t="e">
        <f>IF(AND('Mapa final'!#REF!="Muy Baja",'Mapa final'!#REF!="Menor"),CONCATENATE("R9C",'Mapa final'!#REF!),"")</f>
        <v>#REF!</v>
      </c>
      <c r="R54" s="40" t="e">
        <f>IF(AND('Mapa final'!#REF!="Muy Baja",'Mapa final'!#REF!="Menor"),CONCATENATE("R9C",'Mapa final'!#REF!),"")</f>
        <v>#REF!</v>
      </c>
      <c r="S54" s="40" t="e">
        <f>IF(AND('Mapa final'!#REF!="Muy Baja",'Mapa final'!#REF!="Menor"),CONCATENATE("R9C",'Mapa final'!#REF!),"")</f>
        <v>#REF!</v>
      </c>
      <c r="T54" s="40" t="e">
        <f>IF(AND('Mapa final'!#REF!="Muy Baja",'Mapa final'!#REF!="Menor"),CONCATENATE("R9C",'Mapa final'!#REF!),"")</f>
        <v>#REF!</v>
      </c>
      <c r="U54" s="41" t="e">
        <f>IF(AND('Mapa final'!#REF!="Muy Baja",'Mapa final'!#REF!="Menor"),CONCATENATE("R9C",'Mapa final'!#REF!),"")</f>
        <v>#REF!</v>
      </c>
      <c r="V54" s="30" t="e">
        <f>IF(AND('Mapa final'!#REF!="Muy Baja",'Mapa final'!#REF!="Moderado"),CONCATENATE("R9C",'Mapa final'!#REF!),"")</f>
        <v>#REF!</v>
      </c>
      <c r="W54" s="31" t="e">
        <f>IF(AND('Mapa final'!#REF!="Muy Baja",'Mapa final'!#REF!="Moderado"),CONCATENATE("R9C",'Mapa final'!#REF!),"")</f>
        <v>#REF!</v>
      </c>
      <c r="X54" s="31" t="e">
        <f>IF(AND('Mapa final'!#REF!="Muy Baja",'Mapa final'!#REF!="Moderado"),CONCATENATE("R9C",'Mapa final'!#REF!),"")</f>
        <v>#REF!</v>
      </c>
      <c r="Y54" s="31" t="e">
        <f>IF(AND('Mapa final'!#REF!="Muy Baja",'Mapa final'!#REF!="Moderado"),CONCATENATE("R9C",'Mapa final'!#REF!),"")</f>
        <v>#REF!</v>
      </c>
      <c r="Z54" s="31" t="e">
        <f>IF(AND('Mapa final'!#REF!="Muy Baja",'Mapa final'!#REF!="Moderado"),CONCATENATE("R9C",'Mapa final'!#REF!),"")</f>
        <v>#REF!</v>
      </c>
      <c r="AA54" s="32" t="e">
        <f>IF(AND('Mapa final'!#REF!="Muy Baja",'Mapa final'!#REF!="Moderado"),CONCATENATE("R9C",'Mapa final'!#REF!),"")</f>
        <v>#REF!</v>
      </c>
      <c r="AB54" s="15" t="e">
        <f>IF(AND('Mapa final'!#REF!="Muy Baja",'Mapa final'!#REF!="Mayor"),CONCATENATE("R9C",'Mapa final'!#REF!),"")</f>
        <v>#REF!</v>
      </c>
      <c r="AC54" s="16" t="e">
        <f>IF(AND('Mapa final'!#REF!="Muy Baja",'Mapa final'!#REF!="Mayor"),CONCATENATE("R9C",'Mapa final'!#REF!),"")</f>
        <v>#REF!</v>
      </c>
      <c r="AD54" s="16" t="e">
        <f>IF(AND('Mapa final'!#REF!="Muy Baja",'Mapa final'!#REF!="Mayor"),CONCATENATE("R9C",'Mapa final'!#REF!),"")</f>
        <v>#REF!</v>
      </c>
      <c r="AE54" s="16" t="e">
        <f>IF(AND('Mapa final'!#REF!="Muy Baja",'Mapa final'!#REF!="Mayor"),CONCATENATE("R9C",'Mapa final'!#REF!),"")</f>
        <v>#REF!</v>
      </c>
      <c r="AF54" s="16" t="e">
        <f>IF(AND('Mapa final'!#REF!="Muy Baja",'Mapa final'!#REF!="Mayor"),CONCATENATE("R9C",'Mapa final'!#REF!),"")</f>
        <v>#REF!</v>
      </c>
      <c r="AG54" s="17" t="e">
        <f>IF(AND('Mapa final'!#REF!="Muy Baja",'Mapa final'!#REF!="Mayor"),CONCATENATE("R9C",'Mapa final'!#REF!),"")</f>
        <v>#REF!</v>
      </c>
      <c r="AH54" s="18" t="e">
        <f>IF(AND('Mapa final'!#REF!="Muy Baja",'Mapa final'!#REF!="Catastrófico"),CONCATENATE("R9C",'Mapa final'!#REF!),"")</f>
        <v>#REF!</v>
      </c>
      <c r="AI54" s="19" t="e">
        <f>IF(AND('Mapa final'!#REF!="Muy Baja",'Mapa final'!#REF!="Catastrófico"),CONCATENATE("R9C",'Mapa final'!#REF!),"")</f>
        <v>#REF!</v>
      </c>
      <c r="AJ54" s="19" t="e">
        <f>IF(AND('Mapa final'!#REF!="Muy Baja",'Mapa final'!#REF!="Catastrófico"),CONCATENATE("R9C",'Mapa final'!#REF!),"")</f>
        <v>#REF!</v>
      </c>
      <c r="AK54" s="19" t="e">
        <f>IF(AND('Mapa final'!#REF!="Muy Baja",'Mapa final'!#REF!="Catastrófico"),CONCATENATE("R9C",'Mapa final'!#REF!),"")</f>
        <v>#REF!</v>
      </c>
      <c r="AL54" s="19" t="e">
        <f>IF(AND('Mapa final'!#REF!="Muy Baja",'Mapa final'!#REF!="Catastrófico"),CONCATENATE("R9C",'Mapa final'!#REF!),"")</f>
        <v>#REF!</v>
      </c>
      <c r="AM54" s="20"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05"/>
      <c r="C55" s="240"/>
      <c r="D55" s="206"/>
      <c r="E55" s="227"/>
      <c r="F55" s="228"/>
      <c r="G55" s="228"/>
      <c r="H55" s="228"/>
      <c r="I55" s="232"/>
      <c r="J55" s="42" t="e">
        <f>IF(AND('Mapa final'!#REF!="Muy Baja",'Mapa final'!#REF!="Leve"),CONCATENATE("R10C",'Mapa final'!#REF!),"")</f>
        <v>#REF!</v>
      </c>
      <c r="K55" s="43" t="e">
        <f>IF(AND('Mapa final'!#REF!="Muy Baja",'Mapa final'!#REF!="Leve"),CONCATENATE("R10C",'Mapa final'!#REF!),"")</f>
        <v>#REF!</v>
      </c>
      <c r="L55" s="43" t="e">
        <f>IF(AND('Mapa final'!#REF!="Muy Baja",'Mapa final'!#REF!="Leve"),CONCATENATE("R10C",'Mapa final'!#REF!),"")</f>
        <v>#REF!</v>
      </c>
      <c r="M55" s="43" t="e">
        <f>IF(AND('Mapa final'!#REF!="Muy Baja",'Mapa final'!#REF!="Leve"),CONCATENATE("R10C",'Mapa final'!#REF!),"")</f>
        <v>#REF!</v>
      </c>
      <c r="N55" s="43" t="e">
        <f>IF(AND('Mapa final'!#REF!="Muy Baja",'Mapa final'!#REF!="Leve"),CONCATENATE("R10C",'Mapa final'!#REF!),"")</f>
        <v>#REF!</v>
      </c>
      <c r="O55" s="44" t="e">
        <f>IF(AND('Mapa final'!#REF!="Muy Baja",'Mapa final'!#REF!="Leve"),CONCATENATE("R10C",'Mapa final'!#REF!),"")</f>
        <v>#REF!</v>
      </c>
      <c r="P55" s="42" t="e">
        <f>IF(AND('Mapa final'!#REF!="Muy Baja",'Mapa final'!#REF!="Menor"),CONCATENATE("R10C",'Mapa final'!#REF!),"")</f>
        <v>#REF!</v>
      </c>
      <c r="Q55" s="43" t="e">
        <f>IF(AND('Mapa final'!#REF!="Muy Baja",'Mapa final'!#REF!="Menor"),CONCATENATE("R10C",'Mapa final'!#REF!),"")</f>
        <v>#REF!</v>
      </c>
      <c r="R55" s="43" t="e">
        <f>IF(AND('Mapa final'!#REF!="Muy Baja",'Mapa final'!#REF!="Menor"),CONCATENATE("R10C",'Mapa final'!#REF!),"")</f>
        <v>#REF!</v>
      </c>
      <c r="S55" s="43" t="e">
        <f>IF(AND('Mapa final'!#REF!="Muy Baja",'Mapa final'!#REF!="Menor"),CONCATENATE("R10C",'Mapa final'!#REF!),"")</f>
        <v>#REF!</v>
      </c>
      <c r="T55" s="43" t="e">
        <f>IF(AND('Mapa final'!#REF!="Muy Baja",'Mapa final'!#REF!="Menor"),CONCATENATE("R10C",'Mapa final'!#REF!),"")</f>
        <v>#REF!</v>
      </c>
      <c r="U55" s="44" t="e">
        <f>IF(AND('Mapa final'!#REF!="Muy Baja",'Mapa final'!#REF!="Menor"),CONCATENATE("R10C",'Mapa final'!#REF!),"")</f>
        <v>#REF!</v>
      </c>
      <c r="V55" s="33" t="e">
        <f>IF(AND('Mapa final'!#REF!="Muy Baja",'Mapa final'!#REF!="Moderado"),CONCATENATE("R10C",'Mapa final'!#REF!),"")</f>
        <v>#REF!</v>
      </c>
      <c r="W55" s="34" t="e">
        <f>IF(AND('Mapa final'!#REF!="Muy Baja",'Mapa final'!#REF!="Moderado"),CONCATENATE("R10C",'Mapa final'!#REF!),"")</f>
        <v>#REF!</v>
      </c>
      <c r="X55" s="34" t="e">
        <f>IF(AND('Mapa final'!#REF!="Muy Baja",'Mapa final'!#REF!="Moderado"),CONCATENATE("R10C",'Mapa final'!#REF!),"")</f>
        <v>#REF!</v>
      </c>
      <c r="Y55" s="34" t="e">
        <f>IF(AND('Mapa final'!#REF!="Muy Baja",'Mapa final'!#REF!="Moderado"),CONCATENATE("R10C",'Mapa final'!#REF!),"")</f>
        <v>#REF!</v>
      </c>
      <c r="Z55" s="34" t="e">
        <f>IF(AND('Mapa final'!#REF!="Muy Baja",'Mapa final'!#REF!="Moderado"),CONCATENATE("R10C",'Mapa final'!#REF!),"")</f>
        <v>#REF!</v>
      </c>
      <c r="AA55" s="35" t="e">
        <f>IF(AND('Mapa final'!#REF!="Muy Baja",'Mapa final'!#REF!="Moderado"),CONCATENATE("R10C",'Mapa final'!#REF!),"")</f>
        <v>#REF!</v>
      </c>
      <c r="AB55" s="21" t="e">
        <f>IF(AND('Mapa final'!#REF!="Muy Baja",'Mapa final'!#REF!="Mayor"),CONCATENATE("R10C",'Mapa final'!#REF!),"")</f>
        <v>#REF!</v>
      </c>
      <c r="AC55" s="22" t="e">
        <f>IF(AND('Mapa final'!#REF!="Muy Baja",'Mapa final'!#REF!="Mayor"),CONCATENATE("R10C",'Mapa final'!#REF!),"")</f>
        <v>#REF!</v>
      </c>
      <c r="AD55" s="22" t="e">
        <f>IF(AND('Mapa final'!#REF!="Muy Baja",'Mapa final'!#REF!="Mayor"),CONCATENATE("R10C",'Mapa final'!#REF!),"")</f>
        <v>#REF!</v>
      </c>
      <c r="AE55" s="22" t="e">
        <f>IF(AND('Mapa final'!#REF!="Muy Baja",'Mapa final'!#REF!="Mayor"),CONCATENATE("R10C",'Mapa final'!#REF!),"")</f>
        <v>#REF!</v>
      </c>
      <c r="AF55" s="22" t="e">
        <f>IF(AND('Mapa final'!#REF!="Muy Baja",'Mapa final'!#REF!="Mayor"),CONCATENATE("R10C",'Mapa final'!#REF!),"")</f>
        <v>#REF!</v>
      </c>
      <c r="AG55" s="23" t="e">
        <f>IF(AND('Mapa final'!#REF!="Muy Baja",'Mapa final'!#REF!="Mayor"),CONCATENATE("R10C",'Mapa final'!#REF!),"")</f>
        <v>#REF!</v>
      </c>
      <c r="AH55" s="24" t="e">
        <f>IF(AND('Mapa final'!#REF!="Muy Baja",'Mapa final'!#REF!="Catastrófico"),CONCATENATE("R10C",'Mapa final'!#REF!),"")</f>
        <v>#REF!</v>
      </c>
      <c r="AI55" s="25" t="e">
        <f>IF(AND('Mapa final'!#REF!="Muy Baja",'Mapa final'!#REF!="Catastrófico"),CONCATENATE("R10C",'Mapa final'!#REF!),"")</f>
        <v>#REF!</v>
      </c>
      <c r="AJ55" s="25" t="e">
        <f>IF(AND('Mapa final'!#REF!="Muy Baja",'Mapa final'!#REF!="Catastrófico"),CONCATENATE("R10C",'Mapa final'!#REF!),"")</f>
        <v>#REF!</v>
      </c>
      <c r="AK55" s="25" t="e">
        <f>IF(AND('Mapa final'!#REF!="Muy Baja",'Mapa final'!#REF!="Catastrófico"),CONCATENATE("R10C",'Mapa final'!#REF!),"")</f>
        <v>#REF!</v>
      </c>
      <c r="AL55" s="25" t="e">
        <f>IF(AND('Mapa final'!#REF!="Muy Baja",'Mapa final'!#REF!="Catastrófico"),CONCATENATE("R10C",'Mapa final'!#REF!),"")</f>
        <v>#REF!</v>
      </c>
      <c r="AM55" s="26"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56" t="s">
        <v>45</v>
      </c>
      <c r="K56" s="224"/>
      <c r="L56" s="224"/>
      <c r="M56" s="224"/>
      <c r="N56" s="224"/>
      <c r="O56" s="210"/>
      <c r="P56" s="256" t="s">
        <v>46</v>
      </c>
      <c r="Q56" s="224"/>
      <c r="R56" s="224"/>
      <c r="S56" s="224"/>
      <c r="T56" s="224"/>
      <c r="U56" s="210"/>
      <c r="V56" s="256" t="s">
        <v>47</v>
      </c>
      <c r="W56" s="224"/>
      <c r="X56" s="224"/>
      <c r="Y56" s="224"/>
      <c r="Z56" s="224"/>
      <c r="AA56" s="210"/>
      <c r="AB56" s="256" t="s">
        <v>48</v>
      </c>
      <c r="AC56" s="224"/>
      <c r="AD56" s="224"/>
      <c r="AE56" s="224"/>
      <c r="AF56" s="224"/>
      <c r="AG56" s="210"/>
      <c r="AH56" s="256" t="s">
        <v>49</v>
      </c>
      <c r="AI56" s="224"/>
      <c r="AJ56" s="224"/>
      <c r="AK56" s="224"/>
      <c r="AL56" s="224"/>
      <c r="AM56" s="210"/>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225"/>
      <c r="K57" s="226"/>
      <c r="L57" s="226"/>
      <c r="M57" s="226"/>
      <c r="N57" s="226"/>
      <c r="O57" s="231"/>
      <c r="P57" s="225"/>
      <c r="Q57" s="226"/>
      <c r="R57" s="226"/>
      <c r="S57" s="226"/>
      <c r="T57" s="226"/>
      <c r="U57" s="231"/>
      <c r="V57" s="225"/>
      <c r="W57" s="226"/>
      <c r="X57" s="226"/>
      <c r="Y57" s="226"/>
      <c r="Z57" s="226"/>
      <c r="AA57" s="231"/>
      <c r="AB57" s="225"/>
      <c r="AC57" s="226"/>
      <c r="AD57" s="226"/>
      <c r="AE57" s="226"/>
      <c r="AF57" s="226"/>
      <c r="AG57" s="231"/>
      <c r="AH57" s="225"/>
      <c r="AI57" s="226"/>
      <c r="AJ57" s="226"/>
      <c r="AK57" s="226"/>
      <c r="AL57" s="226"/>
      <c r="AM57" s="23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225"/>
      <c r="K58" s="226"/>
      <c r="L58" s="226"/>
      <c r="M58" s="226"/>
      <c r="N58" s="226"/>
      <c r="O58" s="231"/>
      <c r="P58" s="225"/>
      <c r="Q58" s="226"/>
      <c r="R58" s="226"/>
      <c r="S58" s="226"/>
      <c r="T58" s="226"/>
      <c r="U58" s="231"/>
      <c r="V58" s="225"/>
      <c r="W58" s="226"/>
      <c r="X58" s="226"/>
      <c r="Y58" s="226"/>
      <c r="Z58" s="226"/>
      <c r="AA58" s="231"/>
      <c r="AB58" s="225"/>
      <c r="AC58" s="226"/>
      <c r="AD58" s="226"/>
      <c r="AE58" s="226"/>
      <c r="AF58" s="226"/>
      <c r="AG58" s="231"/>
      <c r="AH58" s="225"/>
      <c r="AI58" s="226"/>
      <c r="AJ58" s="226"/>
      <c r="AK58" s="226"/>
      <c r="AL58" s="226"/>
      <c r="AM58" s="23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225"/>
      <c r="K59" s="226"/>
      <c r="L59" s="226"/>
      <c r="M59" s="226"/>
      <c r="N59" s="226"/>
      <c r="O59" s="231"/>
      <c r="P59" s="225"/>
      <c r="Q59" s="226"/>
      <c r="R59" s="226"/>
      <c r="S59" s="226"/>
      <c r="T59" s="226"/>
      <c r="U59" s="231"/>
      <c r="V59" s="225"/>
      <c r="W59" s="226"/>
      <c r="X59" s="226"/>
      <c r="Y59" s="226"/>
      <c r="Z59" s="226"/>
      <c r="AA59" s="231"/>
      <c r="AB59" s="225"/>
      <c r="AC59" s="226"/>
      <c r="AD59" s="226"/>
      <c r="AE59" s="226"/>
      <c r="AF59" s="226"/>
      <c r="AG59" s="231"/>
      <c r="AH59" s="225"/>
      <c r="AI59" s="226"/>
      <c r="AJ59" s="226"/>
      <c r="AK59" s="226"/>
      <c r="AL59" s="226"/>
      <c r="AM59" s="23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225"/>
      <c r="K60" s="226"/>
      <c r="L60" s="226"/>
      <c r="M60" s="226"/>
      <c r="N60" s="226"/>
      <c r="O60" s="231"/>
      <c r="P60" s="225"/>
      <c r="Q60" s="226"/>
      <c r="R60" s="226"/>
      <c r="S60" s="226"/>
      <c r="T60" s="226"/>
      <c r="U60" s="231"/>
      <c r="V60" s="225"/>
      <c r="W60" s="226"/>
      <c r="X60" s="226"/>
      <c r="Y60" s="226"/>
      <c r="Z60" s="226"/>
      <c r="AA60" s="231"/>
      <c r="AB60" s="225"/>
      <c r="AC60" s="226"/>
      <c r="AD60" s="226"/>
      <c r="AE60" s="226"/>
      <c r="AF60" s="226"/>
      <c r="AG60" s="231"/>
      <c r="AH60" s="225"/>
      <c r="AI60" s="226"/>
      <c r="AJ60" s="226"/>
      <c r="AK60" s="226"/>
      <c r="AL60" s="226"/>
      <c r="AM60" s="23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27"/>
      <c r="K61" s="228"/>
      <c r="L61" s="228"/>
      <c r="M61" s="228"/>
      <c r="N61" s="228"/>
      <c r="O61" s="232"/>
      <c r="P61" s="227"/>
      <c r="Q61" s="228"/>
      <c r="R61" s="228"/>
      <c r="S61" s="228"/>
      <c r="T61" s="228"/>
      <c r="U61" s="232"/>
      <c r="V61" s="227"/>
      <c r="W61" s="228"/>
      <c r="X61" s="228"/>
      <c r="Y61" s="228"/>
      <c r="Z61" s="228"/>
      <c r="AA61" s="232"/>
      <c r="AB61" s="227"/>
      <c r="AC61" s="228"/>
      <c r="AD61" s="228"/>
      <c r="AE61" s="228"/>
      <c r="AF61" s="228"/>
      <c r="AG61" s="232"/>
      <c r="AH61" s="227"/>
      <c r="AI61" s="228"/>
      <c r="AJ61" s="228"/>
      <c r="AK61" s="228"/>
      <c r="AL61" s="228"/>
      <c r="AM61" s="232"/>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1"/>
      <c r="AV63" s="1"/>
      <c r="AW63" s="1"/>
      <c r="AX63" s="1"/>
      <c r="AY63" s="1"/>
      <c r="AZ63" s="1"/>
      <c r="BA63" s="1"/>
      <c r="BB63" s="1"/>
      <c r="BC63" s="1"/>
      <c r="BD63" s="1"/>
      <c r="BE63" s="1"/>
      <c r="BF63" s="1"/>
      <c r="BG63" s="1"/>
      <c r="BH63" s="1"/>
    </row>
    <row r="64" spans="1:61" ht="15" customHeight="1" x14ac:dyDescent="0.25">
      <c r="A64" s="1"/>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261" t="s">
        <v>51</v>
      </c>
      <c r="C1" s="226"/>
      <c r="D1" s="226"/>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46"/>
      <c r="C3" s="47" t="s">
        <v>52</v>
      </c>
      <c r="D3" s="47" t="s">
        <v>35</v>
      </c>
      <c r="E3" s="1"/>
      <c r="F3" s="1"/>
      <c r="G3" s="1"/>
      <c r="H3" s="1"/>
      <c r="I3" s="1"/>
      <c r="J3" s="1"/>
      <c r="K3" s="1"/>
      <c r="L3" s="1"/>
      <c r="M3" s="1"/>
      <c r="N3" s="1"/>
      <c r="O3" s="1"/>
      <c r="P3" s="1"/>
      <c r="Q3" s="1"/>
      <c r="R3" s="1"/>
      <c r="S3" s="1"/>
      <c r="T3" s="1"/>
      <c r="U3" s="1"/>
      <c r="V3" s="1"/>
      <c r="W3" s="1"/>
      <c r="X3" s="1"/>
    </row>
    <row r="4" spans="1:24" ht="51" x14ac:dyDescent="0.25">
      <c r="A4" s="1"/>
      <c r="B4" s="48" t="s">
        <v>53</v>
      </c>
      <c r="C4" s="49" t="s">
        <v>54</v>
      </c>
      <c r="D4" s="50">
        <v>0.2</v>
      </c>
      <c r="E4" s="1"/>
      <c r="F4" s="1"/>
      <c r="G4" s="1"/>
      <c r="H4" s="1"/>
      <c r="I4" s="1"/>
      <c r="J4" s="1"/>
      <c r="K4" s="1"/>
      <c r="L4" s="1"/>
      <c r="M4" s="1"/>
      <c r="N4" s="1"/>
      <c r="O4" s="1"/>
      <c r="P4" s="1"/>
      <c r="Q4" s="1"/>
      <c r="R4" s="1"/>
      <c r="S4" s="1"/>
      <c r="T4" s="1"/>
      <c r="U4" s="1"/>
      <c r="V4" s="1"/>
      <c r="W4" s="1"/>
      <c r="X4" s="1"/>
    </row>
    <row r="5" spans="1:24" ht="51" x14ac:dyDescent="0.25">
      <c r="A5" s="1"/>
      <c r="B5" s="51" t="s">
        <v>55</v>
      </c>
      <c r="C5" s="52" t="s">
        <v>56</v>
      </c>
      <c r="D5" s="53">
        <v>0.4</v>
      </c>
      <c r="E5" s="1"/>
      <c r="F5" s="1"/>
      <c r="G5" s="1"/>
      <c r="H5" s="1"/>
      <c r="I5" s="1"/>
      <c r="J5" s="1"/>
      <c r="K5" s="1"/>
      <c r="L5" s="1"/>
      <c r="M5" s="1"/>
      <c r="N5" s="1"/>
      <c r="O5" s="1"/>
      <c r="P5" s="1"/>
      <c r="Q5" s="1"/>
      <c r="R5" s="1"/>
      <c r="S5" s="1"/>
      <c r="T5" s="1"/>
      <c r="U5" s="1"/>
      <c r="V5" s="1"/>
      <c r="W5" s="1"/>
      <c r="X5" s="1"/>
    </row>
    <row r="6" spans="1:24" ht="51" x14ac:dyDescent="0.25">
      <c r="A6" s="1"/>
      <c r="B6" s="54" t="s">
        <v>57</v>
      </c>
      <c r="C6" s="52" t="s">
        <v>58</v>
      </c>
      <c r="D6" s="53">
        <v>0.6</v>
      </c>
      <c r="E6" s="1"/>
      <c r="F6" s="1"/>
      <c r="G6" s="1"/>
      <c r="H6" s="1"/>
      <c r="I6" s="1"/>
      <c r="J6" s="1"/>
      <c r="K6" s="1"/>
      <c r="L6" s="1"/>
      <c r="M6" s="1"/>
      <c r="N6" s="1"/>
      <c r="O6" s="1"/>
      <c r="P6" s="1"/>
      <c r="Q6" s="1"/>
      <c r="R6" s="1"/>
      <c r="S6" s="1"/>
      <c r="T6" s="1"/>
      <c r="U6" s="1"/>
      <c r="V6" s="1"/>
      <c r="W6" s="1"/>
      <c r="X6" s="1"/>
    </row>
    <row r="7" spans="1:24" ht="76.5" x14ac:dyDescent="0.25">
      <c r="A7" s="1"/>
      <c r="B7" s="55" t="s">
        <v>59</v>
      </c>
      <c r="C7" s="52" t="s">
        <v>60</v>
      </c>
      <c r="D7" s="53">
        <v>0.8</v>
      </c>
      <c r="E7" s="1"/>
      <c r="F7" s="1"/>
      <c r="G7" s="1"/>
      <c r="H7" s="1"/>
      <c r="I7" s="1"/>
      <c r="J7" s="1"/>
      <c r="K7" s="1"/>
      <c r="L7" s="1"/>
      <c r="M7" s="1"/>
      <c r="N7" s="1"/>
      <c r="O7" s="1"/>
      <c r="P7" s="1"/>
      <c r="Q7" s="1"/>
      <c r="R7" s="1"/>
      <c r="S7" s="1"/>
      <c r="T7" s="1"/>
      <c r="U7" s="1"/>
      <c r="V7" s="1"/>
      <c r="W7" s="1"/>
      <c r="X7" s="1"/>
    </row>
    <row r="8" spans="1:24" ht="51" x14ac:dyDescent="0.25">
      <c r="A8" s="1"/>
      <c r="B8" s="56" t="s">
        <v>61</v>
      </c>
      <c r="C8" s="52" t="s">
        <v>62</v>
      </c>
      <c r="D8" s="53">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57"/>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262" t="s">
        <v>63</v>
      </c>
      <c r="C1" s="226"/>
      <c r="D1" s="226"/>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58"/>
      <c r="C3" s="59" t="s">
        <v>64</v>
      </c>
      <c r="D3" s="59" t="s">
        <v>65</v>
      </c>
      <c r="E3" s="1"/>
      <c r="F3" s="1"/>
      <c r="G3" s="1"/>
      <c r="H3" s="1"/>
      <c r="I3" s="1"/>
      <c r="J3" s="1"/>
      <c r="K3" s="1"/>
      <c r="L3" s="1"/>
      <c r="M3" s="1"/>
      <c r="N3" s="1"/>
      <c r="O3" s="1"/>
      <c r="P3" s="1"/>
      <c r="Q3" s="1"/>
      <c r="R3" s="1"/>
      <c r="S3" s="1"/>
      <c r="T3" s="1"/>
      <c r="U3" s="1"/>
    </row>
    <row r="4" spans="1:21" ht="33.75" x14ac:dyDescent="0.25">
      <c r="A4" s="60" t="s">
        <v>66</v>
      </c>
      <c r="B4" s="61" t="s">
        <v>67</v>
      </c>
      <c r="C4" s="62" t="s">
        <v>68</v>
      </c>
      <c r="D4" s="63" t="s">
        <v>69</v>
      </c>
      <c r="E4" s="1"/>
      <c r="F4" s="1"/>
      <c r="G4" s="1"/>
      <c r="H4" s="1"/>
      <c r="I4" s="1"/>
      <c r="J4" s="1"/>
      <c r="K4" s="1"/>
      <c r="L4" s="1"/>
      <c r="M4" s="1"/>
      <c r="N4" s="1"/>
      <c r="O4" s="1"/>
      <c r="P4" s="1"/>
      <c r="Q4" s="1"/>
      <c r="R4" s="1"/>
      <c r="S4" s="1"/>
      <c r="T4" s="1"/>
      <c r="U4" s="1"/>
    </row>
    <row r="5" spans="1:21" ht="67.5" x14ac:dyDescent="0.25">
      <c r="A5" s="60" t="s">
        <v>70</v>
      </c>
      <c r="B5" s="64" t="s">
        <v>71</v>
      </c>
      <c r="C5" s="65" t="s">
        <v>72</v>
      </c>
      <c r="D5" s="66" t="s">
        <v>73</v>
      </c>
      <c r="E5" s="1"/>
      <c r="F5" s="1"/>
      <c r="G5" s="1"/>
      <c r="H5" s="1"/>
      <c r="I5" s="1"/>
      <c r="J5" s="1"/>
      <c r="K5" s="1"/>
      <c r="L5" s="1"/>
      <c r="M5" s="1"/>
      <c r="N5" s="1"/>
      <c r="O5" s="1"/>
      <c r="P5" s="1"/>
      <c r="Q5" s="1"/>
      <c r="R5" s="1"/>
      <c r="S5" s="1"/>
      <c r="T5" s="1"/>
      <c r="U5" s="1"/>
    </row>
    <row r="6" spans="1:21" ht="67.5" x14ac:dyDescent="0.25">
      <c r="A6" s="60" t="s">
        <v>41</v>
      </c>
      <c r="B6" s="67" t="s">
        <v>74</v>
      </c>
      <c r="C6" s="65" t="s">
        <v>75</v>
      </c>
      <c r="D6" s="66" t="s">
        <v>76</v>
      </c>
      <c r="E6" s="1"/>
      <c r="F6" s="1"/>
      <c r="G6" s="1"/>
      <c r="H6" s="1"/>
      <c r="I6" s="1"/>
      <c r="J6" s="1"/>
      <c r="K6" s="1"/>
      <c r="L6" s="1"/>
      <c r="M6" s="1"/>
      <c r="N6" s="1"/>
      <c r="O6" s="1"/>
      <c r="P6" s="1"/>
      <c r="Q6" s="1"/>
      <c r="R6" s="1"/>
      <c r="S6" s="1"/>
      <c r="T6" s="1"/>
      <c r="U6" s="1"/>
    </row>
    <row r="7" spans="1:21" ht="101.25" x14ac:dyDescent="0.25">
      <c r="A7" s="60" t="s">
        <v>77</v>
      </c>
      <c r="B7" s="68" t="s">
        <v>78</v>
      </c>
      <c r="C7" s="65" t="s">
        <v>79</v>
      </c>
      <c r="D7" s="66" t="s">
        <v>80</v>
      </c>
      <c r="E7" s="1"/>
      <c r="F7" s="1"/>
      <c r="G7" s="1"/>
      <c r="H7" s="1"/>
      <c r="I7" s="1"/>
      <c r="J7" s="1"/>
      <c r="K7" s="1"/>
      <c r="L7" s="1"/>
      <c r="M7" s="1"/>
      <c r="N7" s="1"/>
      <c r="O7" s="1"/>
      <c r="P7" s="1"/>
      <c r="Q7" s="1"/>
      <c r="R7" s="1"/>
      <c r="S7" s="1"/>
      <c r="T7" s="1"/>
      <c r="U7" s="1"/>
    </row>
    <row r="8" spans="1:21" ht="67.5" x14ac:dyDescent="0.25">
      <c r="A8" s="60" t="s">
        <v>81</v>
      </c>
      <c r="B8" s="69" t="s">
        <v>82</v>
      </c>
      <c r="C8" s="65" t="s">
        <v>83</v>
      </c>
      <c r="D8" s="66" t="s">
        <v>84</v>
      </c>
      <c r="E8" s="1"/>
      <c r="F8" s="1"/>
      <c r="G8" s="1"/>
      <c r="H8" s="1"/>
      <c r="I8" s="1"/>
      <c r="J8" s="1"/>
      <c r="K8" s="1"/>
      <c r="L8" s="1"/>
      <c r="M8" s="1"/>
      <c r="N8" s="1"/>
      <c r="O8" s="1"/>
      <c r="P8" s="1"/>
      <c r="Q8" s="1"/>
      <c r="R8" s="1"/>
      <c r="S8" s="1"/>
      <c r="T8" s="1"/>
      <c r="U8" s="1"/>
    </row>
    <row r="9" spans="1:21" ht="20.25" x14ac:dyDescent="0.25">
      <c r="A9" s="60"/>
      <c r="B9" s="60"/>
      <c r="C9" s="70"/>
      <c r="D9" s="70"/>
      <c r="E9" s="1"/>
      <c r="F9" s="1"/>
      <c r="G9" s="1"/>
      <c r="H9" s="1"/>
      <c r="I9" s="1"/>
      <c r="J9" s="1"/>
      <c r="K9" s="1"/>
      <c r="L9" s="1"/>
      <c r="M9" s="1"/>
      <c r="N9" s="1"/>
      <c r="O9" s="1"/>
      <c r="P9" s="1"/>
      <c r="Q9" s="1"/>
      <c r="R9" s="1"/>
      <c r="S9" s="1"/>
      <c r="T9" s="1"/>
      <c r="U9" s="1"/>
    </row>
    <row r="10" spans="1:21" ht="16.5" x14ac:dyDescent="0.25">
      <c r="A10" s="60"/>
      <c r="B10" s="71"/>
      <c r="C10" s="71"/>
      <c r="D10" s="71"/>
      <c r="E10" s="1"/>
      <c r="F10" s="1"/>
      <c r="G10" s="1"/>
      <c r="H10" s="1"/>
      <c r="I10" s="1"/>
      <c r="J10" s="1"/>
      <c r="K10" s="1"/>
      <c r="L10" s="1"/>
      <c r="M10" s="1"/>
      <c r="N10" s="1"/>
      <c r="O10" s="1"/>
      <c r="P10" s="1"/>
      <c r="Q10" s="1"/>
      <c r="R10" s="1"/>
      <c r="S10" s="1"/>
      <c r="T10" s="1"/>
      <c r="U10" s="1"/>
    </row>
    <row r="11" spans="1:21" x14ac:dyDescent="0.25">
      <c r="A11" s="60"/>
      <c r="B11" s="60" t="s">
        <v>85</v>
      </c>
      <c r="C11" s="60" t="s">
        <v>86</v>
      </c>
      <c r="D11" s="60" t="s">
        <v>87</v>
      </c>
      <c r="E11" s="1"/>
      <c r="F11" s="1"/>
      <c r="G11" s="1"/>
      <c r="H11" s="1"/>
      <c r="I11" s="1"/>
      <c r="J11" s="1"/>
      <c r="K11" s="1"/>
      <c r="L11" s="1"/>
      <c r="M11" s="1"/>
      <c r="N11" s="1"/>
      <c r="O11" s="1"/>
      <c r="P11" s="1"/>
      <c r="Q11" s="1"/>
      <c r="R11" s="1"/>
      <c r="S11" s="1"/>
      <c r="T11" s="1"/>
      <c r="U11" s="1"/>
    </row>
    <row r="12" spans="1:21" x14ac:dyDescent="0.25">
      <c r="A12" s="60"/>
      <c r="B12" s="60" t="s">
        <v>88</v>
      </c>
      <c r="C12" s="60" t="s">
        <v>89</v>
      </c>
      <c r="D12" s="60" t="s">
        <v>90</v>
      </c>
      <c r="E12" s="1"/>
      <c r="F12" s="1"/>
      <c r="G12" s="1"/>
      <c r="H12" s="1"/>
      <c r="I12" s="1"/>
      <c r="J12" s="1"/>
      <c r="K12" s="1"/>
      <c r="L12" s="1"/>
      <c r="M12" s="1"/>
      <c r="N12" s="1"/>
      <c r="O12" s="1"/>
      <c r="P12" s="1"/>
      <c r="Q12" s="1"/>
      <c r="R12" s="1"/>
      <c r="S12" s="1"/>
      <c r="T12" s="1"/>
      <c r="U12" s="1"/>
    </row>
    <row r="13" spans="1:21" x14ac:dyDescent="0.25">
      <c r="A13" s="60"/>
      <c r="B13" s="60"/>
      <c r="C13" s="60" t="s">
        <v>91</v>
      </c>
      <c r="D13" s="60" t="s">
        <v>92</v>
      </c>
      <c r="E13" s="1"/>
      <c r="F13" s="1"/>
      <c r="G13" s="1"/>
      <c r="H13" s="1"/>
      <c r="I13" s="1"/>
      <c r="J13" s="1"/>
      <c r="K13" s="1"/>
      <c r="L13" s="1"/>
      <c r="M13" s="1"/>
      <c r="N13" s="1"/>
      <c r="O13" s="1"/>
      <c r="P13" s="1"/>
      <c r="Q13" s="1"/>
      <c r="R13" s="1"/>
      <c r="S13" s="1"/>
      <c r="T13" s="1"/>
      <c r="U13" s="1"/>
    </row>
    <row r="14" spans="1:21" x14ac:dyDescent="0.25">
      <c r="A14" s="60"/>
      <c r="B14" s="60"/>
      <c r="C14" s="60" t="s">
        <v>93</v>
      </c>
      <c r="D14" s="60" t="s">
        <v>94</v>
      </c>
      <c r="E14" s="1"/>
      <c r="F14" s="1"/>
      <c r="G14" s="1"/>
      <c r="H14" s="1"/>
      <c r="I14" s="1"/>
      <c r="J14" s="1"/>
      <c r="K14" s="1"/>
      <c r="L14" s="1"/>
      <c r="M14" s="1"/>
      <c r="N14" s="1"/>
      <c r="O14" s="1"/>
      <c r="P14" s="1"/>
      <c r="Q14" s="1"/>
      <c r="R14" s="1"/>
      <c r="S14" s="1"/>
      <c r="T14" s="1"/>
      <c r="U14" s="1"/>
    </row>
    <row r="15" spans="1:21" x14ac:dyDescent="0.25">
      <c r="A15" s="60"/>
      <c r="B15" s="60"/>
      <c r="C15" s="60" t="s">
        <v>95</v>
      </c>
      <c r="D15" s="60" t="s">
        <v>96</v>
      </c>
      <c r="E15" s="1"/>
      <c r="F15" s="1"/>
      <c r="G15" s="1"/>
      <c r="H15" s="1"/>
      <c r="I15" s="1"/>
      <c r="J15" s="1"/>
      <c r="K15" s="1"/>
      <c r="L15" s="1"/>
      <c r="M15" s="1"/>
      <c r="N15" s="1"/>
      <c r="O15" s="1"/>
      <c r="P15" s="1"/>
      <c r="Q15" s="1"/>
      <c r="R15" s="1"/>
      <c r="S15" s="1"/>
      <c r="T15" s="1"/>
      <c r="U15" s="1"/>
    </row>
    <row r="16" spans="1:21" x14ac:dyDescent="0.25">
      <c r="A16" s="60"/>
      <c r="B16" s="60"/>
      <c r="C16" s="60"/>
      <c r="D16" s="60"/>
      <c r="E16" s="1"/>
      <c r="F16" s="1"/>
      <c r="G16" s="1"/>
      <c r="H16" s="1"/>
      <c r="I16" s="1"/>
      <c r="J16" s="1"/>
      <c r="K16" s="1"/>
      <c r="L16" s="1"/>
      <c r="M16" s="1"/>
      <c r="N16" s="1"/>
      <c r="O16" s="1"/>
    </row>
    <row r="17" spans="1:15" x14ac:dyDescent="0.25">
      <c r="A17" s="60"/>
      <c r="B17" s="60"/>
      <c r="C17" s="60"/>
      <c r="D17" s="60"/>
      <c r="E17" s="1"/>
      <c r="F17" s="1"/>
      <c r="G17" s="1"/>
      <c r="H17" s="1"/>
      <c r="I17" s="1"/>
      <c r="J17" s="1"/>
      <c r="K17" s="1"/>
      <c r="L17" s="1"/>
      <c r="M17" s="1"/>
      <c r="N17" s="1"/>
      <c r="O17" s="1"/>
    </row>
    <row r="18" spans="1:15" x14ac:dyDescent="0.25">
      <c r="A18" s="60"/>
      <c r="B18" s="1"/>
      <c r="C18" s="1"/>
      <c r="D18" s="1"/>
      <c r="E18" s="1"/>
      <c r="F18" s="1"/>
      <c r="G18" s="1"/>
      <c r="H18" s="1"/>
      <c r="I18" s="1"/>
      <c r="J18" s="1"/>
      <c r="K18" s="1"/>
      <c r="L18" s="1"/>
      <c r="M18" s="1"/>
      <c r="N18" s="1"/>
      <c r="O18" s="1"/>
    </row>
    <row r="19" spans="1:15" x14ac:dyDescent="0.25">
      <c r="A19" s="60"/>
      <c r="B19" s="1"/>
      <c r="C19" s="1"/>
      <c r="D19" s="1"/>
      <c r="E19" s="1"/>
      <c r="F19" s="1"/>
      <c r="G19" s="1"/>
      <c r="H19" s="1"/>
      <c r="I19" s="1"/>
      <c r="J19" s="1"/>
      <c r="K19" s="1"/>
      <c r="L19" s="1"/>
      <c r="M19" s="1"/>
      <c r="N19" s="1"/>
      <c r="O19" s="1"/>
    </row>
    <row r="20" spans="1:15" x14ac:dyDescent="0.25">
      <c r="A20" s="60"/>
      <c r="B20" s="1"/>
      <c r="C20" s="1"/>
      <c r="D20" s="1"/>
      <c r="E20" s="1"/>
      <c r="F20" s="1"/>
      <c r="G20" s="1"/>
      <c r="H20" s="1"/>
      <c r="I20" s="1"/>
      <c r="J20" s="1"/>
      <c r="K20" s="1"/>
      <c r="L20" s="1"/>
      <c r="M20" s="1"/>
      <c r="N20" s="1"/>
      <c r="O20" s="1"/>
    </row>
    <row r="21" spans="1:15" ht="15.75" customHeight="1" x14ac:dyDescent="0.25">
      <c r="A21" s="60"/>
      <c r="B21" s="1"/>
      <c r="C21" s="1"/>
      <c r="D21" s="1"/>
      <c r="E21" s="1"/>
      <c r="F21" s="1"/>
      <c r="G21" s="1"/>
      <c r="H21" s="1"/>
      <c r="I21" s="1"/>
      <c r="J21" s="1"/>
      <c r="K21" s="1"/>
      <c r="L21" s="1"/>
      <c r="M21" s="1"/>
      <c r="N21" s="1"/>
      <c r="O21" s="1"/>
    </row>
    <row r="22" spans="1:15" ht="15.75" customHeight="1" x14ac:dyDescent="0.25">
      <c r="A22" s="60"/>
      <c r="B22" s="60"/>
      <c r="C22" s="70"/>
      <c r="D22" s="70"/>
      <c r="E22" s="1"/>
      <c r="F22" s="1"/>
      <c r="G22" s="1"/>
      <c r="H22" s="1"/>
      <c r="I22" s="1"/>
      <c r="J22" s="1"/>
      <c r="K22" s="1"/>
      <c r="L22" s="1"/>
      <c r="M22" s="1"/>
      <c r="N22" s="1"/>
      <c r="O22" s="1"/>
    </row>
    <row r="23" spans="1:15" ht="15.75" customHeight="1" x14ac:dyDescent="0.25">
      <c r="A23" s="60"/>
      <c r="B23" s="60"/>
      <c r="C23" s="70"/>
      <c r="D23" s="70"/>
      <c r="E23" s="1"/>
      <c r="F23" s="1"/>
      <c r="G23" s="1"/>
      <c r="H23" s="1"/>
      <c r="I23" s="1"/>
      <c r="J23" s="1"/>
      <c r="K23" s="1"/>
      <c r="L23" s="1"/>
      <c r="M23" s="1"/>
      <c r="N23" s="1"/>
      <c r="O23" s="1"/>
    </row>
    <row r="24" spans="1:15" ht="15.75" customHeight="1" x14ac:dyDescent="0.25">
      <c r="A24" s="60"/>
      <c r="B24" s="60"/>
      <c r="C24" s="70"/>
      <c r="D24" s="70"/>
      <c r="E24" s="1"/>
      <c r="F24" s="1"/>
      <c r="G24" s="1"/>
      <c r="H24" s="1"/>
      <c r="I24" s="1"/>
      <c r="J24" s="1"/>
      <c r="K24" s="1"/>
      <c r="L24" s="1"/>
      <c r="M24" s="1"/>
      <c r="N24" s="1"/>
      <c r="O24" s="1"/>
    </row>
    <row r="25" spans="1:15" ht="15.75" customHeight="1" x14ac:dyDescent="0.25">
      <c r="A25" s="60"/>
      <c r="B25" s="60"/>
      <c r="C25" s="70"/>
      <c r="D25" s="70"/>
      <c r="E25" s="1"/>
      <c r="F25" s="1"/>
      <c r="G25" s="1"/>
      <c r="H25" s="1"/>
      <c r="I25" s="1"/>
      <c r="J25" s="1"/>
      <c r="K25" s="1"/>
      <c r="L25" s="1"/>
      <c r="M25" s="1"/>
      <c r="N25" s="1"/>
      <c r="O25" s="1"/>
    </row>
    <row r="26" spans="1:15" ht="15.75" customHeight="1" x14ac:dyDescent="0.25">
      <c r="A26" s="60"/>
      <c r="B26" s="60"/>
      <c r="C26" s="70"/>
      <c r="D26" s="70"/>
      <c r="E26" s="1"/>
      <c r="F26" s="1"/>
      <c r="G26" s="1"/>
      <c r="H26" s="1"/>
      <c r="I26" s="1"/>
      <c r="J26" s="1"/>
      <c r="K26" s="1"/>
      <c r="L26" s="1"/>
      <c r="M26" s="1"/>
      <c r="N26" s="1"/>
      <c r="O26" s="1"/>
    </row>
    <row r="27" spans="1:15" ht="15.75" customHeight="1" x14ac:dyDescent="0.25">
      <c r="A27" s="60"/>
      <c r="B27" s="60"/>
      <c r="C27" s="70"/>
      <c r="D27" s="70"/>
      <c r="E27" s="1"/>
      <c r="F27" s="1"/>
      <c r="G27" s="1"/>
      <c r="H27" s="1"/>
      <c r="I27" s="1"/>
      <c r="J27" s="1"/>
      <c r="K27" s="1"/>
      <c r="L27" s="1"/>
      <c r="M27" s="1"/>
      <c r="N27" s="1"/>
      <c r="O27" s="1"/>
    </row>
    <row r="28" spans="1:15" ht="15.75" customHeight="1" x14ac:dyDescent="0.25">
      <c r="A28" s="60"/>
      <c r="B28" s="60"/>
      <c r="C28" s="70"/>
      <c r="D28" s="70"/>
      <c r="E28" s="1"/>
      <c r="F28" s="1"/>
      <c r="G28" s="1"/>
      <c r="H28" s="1"/>
      <c r="I28" s="1"/>
      <c r="J28" s="1"/>
      <c r="K28" s="1"/>
      <c r="L28" s="1"/>
      <c r="M28" s="1"/>
      <c r="N28" s="1"/>
      <c r="O28" s="1"/>
    </row>
    <row r="29" spans="1:15" ht="15.75" customHeight="1" x14ac:dyDescent="0.25">
      <c r="A29" s="60"/>
      <c r="B29" s="60"/>
      <c r="C29" s="70"/>
      <c r="D29" s="70"/>
      <c r="E29" s="1"/>
      <c r="F29" s="1"/>
      <c r="G29" s="1"/>
      <c r="H29" s="1"/>
      <c r="I29" s="1"/>
      <c r="J29" s="1"/>
      <c r="K29" s="1"/>
      <c r="L29" s="1"/>
      <c r="M29" s="1"/>
      <c r="N29" s="1"/>
      <c r="O29" s="1"/>
    </row>
    <row r="30" spans="1:15" ht="15.75" customHeight="1" x14ac:dyDescent="0.25">
      <c r="A30" s="60"/>
      <c r="B30" s="60"/>
      <c r="C30" s="70"/>
      <c r="D30" s="70"/>
      <c r="E30" s="1"/>
      <c r="F30" s="1"/>
      <c r="G30" s="1"/>
      <c r="H30" s="1"/>
      <c r="I30" s="1"/>
      <c r="J30" s="1"/>
      <c r="K30" s="1"/>
      <c r="L30" s="1"/>
      <c r="M30" s="1"/>
      <c r="N30" s="1"/>
      <c r="O30" s="1"/>
    </row>
    <row r="31" spans="1:15" ht="15.75" customHeight="1" x14ac:dyDescent="0.25">
      <c r="A31" s="60"/>
      <c r="B31" s="60"/>
      <c r="C31" s="70"/>
      <c r="D31" s="70"/>
      <c r="E31" s="1"/>
      <c r="F31" s="1"/>
      <c r="G31" s="1"/>
      <c r="H31" s="1"/>
      <c r="I31" s="1"/>
      <c r="J31" s="1"/>
      <c r="K31" s="1"/>
      <c r="L31" s="1"/>
      <c r="M31" s="1"/>
      <c r="N31" s="1"/>
      <c r="O31" s="1"/>
    </row>
    <row r="32" spans="1:15" ht="15.75" customHeight="1" x14ac:dyDescent="0.25">
      <c r="A32" s="60"/>
      <c r="B32" s="60"/>
      <c r="C32" s="70"/>
      <c r="D32" s="70"/>
      <c r="E32" s="1"/>
      <c r="F32" s="1"/>
      <c r="G32" s="1"/>
      <c r="H32" s="1"/>
      <c r="I32" s="1"/>
      <c r="J32" s="1"/>
      <c r="K32" s="1"/>
      <c r="L32" s="1"/>
      <c r="M32" s="1"/>
      <c r="N32" s="1"/>
      <c r="O32" s="1"/>
    </row>
    <row r="33" spans="1:15" ht="15.75" customHeight="1" x14ac:dyDescent="0.25">
      <c r="A33" s="60"/>
      <c r="B33" s="60"/>
      <c r="C33" s="70"/>
      <c r="D33" s="70"/>
      <c r="E33" s="1"/>
      <c r="F33" s="1"/>
      <c r="G33" s="1"/>
      <c r="H33" s="1"/>
      <c r="I33" s="1"/>
      <c r="J33" s="1"/>
      <c r="K33" s="1"/>
      <c r="L33" s="1"/>
      <c r="M33" s="1"/>
      <c r="N33" s="1"/>
      <c r="O33" s="1"/>
    </row>
    <row r="34" spans="1:15" ht="15.75" customHeight="1" x14ac:dyDescent="0.25">
      <c r="A34" s="60"/>
      <c r="B34" s="60"/>
      <c r="C34" s="70"/>
      <c r="D34" s="70"/>
      <c r="E34" s="1"/>
      <c r="F34" s="1"/>
      <c r="G34" s="1"/>
      <c r="H34" s="1"/>
      <c r="I34" s="1"/>
      <c r="J34" s="1"/>
      <c r="K34" s="1"/>
      <c r="L34" s="1"/>
      <c r="M34" s="1"/>
      <c r="N34" s="1"/>
      <c r="O34" s="1"/>
    </row>
    <row r="35" spans="1:15" ht="15.75" customHeight="1" x14ac:dyDescent="0.25">
      <c r="A35" s="60"/>
      <c r="B35" s="60"/>
      <c r="C35" s="70"/>
      <c r="D35" s="70"/>
      <c r="E35" s="1"/>
      <c r="F35" s="1"/>
      <c r="G35" s="1"/>
      <c r="H35" s="1"/>
      <c r="I35" s="1"/>
      <c r="J35" s="1"/>
      <c r="K35" s="1"/>
      <c r="L35" s="1"/>
      <c r="M35" s="1"/>
      <c r="N35" s="1"/>
      <c r="O35" s="1"/>
    </row>
    <row r="36" spans="1:15" ht="15.75" customHeight="1" x14ac:dyDescent="0.25">
      <c r="A36" s="60"/>
      <c r="B36" s="60"/>
      <c r="C36" s="70"/>
      <c r="D36" s="70"/>
      <c r="E36" s="1"/>
      <c r="F36" s="1"/>
      <c r="G36" s="1"/>
      <c r="H36" s="1"/>
      <c r="I36" s="1"/>
      <c r="J36" s="1"/>
      <c r="K36" s="1"/>
      <c r="L36" s="1"/>
      <c r="M36" s="1"/>
      <c r="N36" s="1"/>
      <c r="O36" s="1"/>
    </row>
    <row r="37" spans="1:15" ht="15.75" customHeight="1" x14ac:dyDescent="0.25">
      <c r="A37" s="60"/>
      <c r="B37" s="60"/>
      <c r="C37" s="70"/>
      <c r="D37" s="70"/>
      <c r="E37" s="1"/>
      <c r="F37" s="1"/>
      <c r="G37" s="1"/>
      <c r="H37" s="1"/>
      <c r="I37" s="1"/>
      <c r="J37" s="1"/>
      <c r="K37" s="1"/>
      <c r="L37" s="1"/>
      <c r="M37" s="1"/>
      <c r="N37" s="1"/>
      <c r="O37" s="1"/>
    </row>
    <row r="38" spans="1:15" ht="15.75" customHeight="1" x14ac:dyDescent="0.25">
      <c r="A38" s="60"/>
      <c r="B38" s="60"/>
      <c r="C38" s="70"/>
      <c r="D38" s="70"/>
      <c r="E38" s="1"/>
      <c r="F38" s="1"/>
      <c r="G38" s="1"/>
      <c r="H38" s="1"/>
      <c r="I38" s="1"/>
      <c r="J38" s="1"/>
      <c r="K38" s="1"/>
      <c r="L38" s="1"/>
      <c r="M38" s="1"/>
      <c r="N38" s="1"/>
      <c r="O38" s="1"/>
    </row>
    <row r="39" spans="1:15" ht="15.75" customHeight="1" x14ac:dyDescent="0.25">
      <c r="A39" s="60"/>
      <c r="B39" s="60"/>
      <c r="C39" s="70"/>
      <c r="D39" s="70"/>
      <c r="E39" s="1"/>
      <c r="F39" s="1"/>
      <c r="G39" s="1"/>
      <c r="H39" s="1"/>
      <c r="I39" s="1"/>
      <c r="J39" s="1"/>
      <c r="K39" s="1"/>
      <c r="L39" s="1"/>
      <c r="M39" s="1"/>
      <c r="N39" s="1"/>
      <c r="O39" s="1"/>
    </row>
    <row r="40" spans="1:15" ht="15.75" customHeight="1" x14ac:dyDescent="0.25">
      <c r="A40" s="60"/>
      <c r="B40" s="60"/>
      <c r="C40" s="70"/>
      <c r="D40" s="70"/>
      <c r="E40" s="1"/>
      <c r="F40" s="1"/>
      <c r="G40" s="1"/>
      <c r="H40" s="1"/>
      <c r="I40" s="1"/>
      <c r="J40" s="1"/>
      <c r="K40" s="1"/>
      <c r="L40" s="1"/>
      <c r="M40" s="1"/>
      <c r="N40" s="1"/>
      <c r="O40" s="1"/>
    </row>
    <row r="41" spans="1:15" ht="15.75" customHeight="1" x14ac:dyDescent="0.25">
      <c r="A41" s="60"/>
      <c r="B41" s="60"/>
      <c r="C41" s="70"/>
      <c r="D41" s="70"/>
      <c r="E41" s="1"/>
      <c r="F41" s="1"/>
      <c r="G41" s="1"/>
      <c r="H41" s="1"/>
      <c r="I41" s="1"/>
      <c r="J41" s="1"/>
      <c r="K41" s="1"/>
      <c r="L41" s="1"/>
      <c r="M41" s="1"/>
      <c r="N41" s="1"/>
      <c r="O41" s="1"/>
    </row>
    <row r="42" spans="1:15" ht="15.75" customHeight="1" x14ac:dyDescent="0.25">
      <c r="A42" s="60"/>
      <c r="B42" s="60"/>
      <c r="C42" s="70"/>
      <c r="D42" s="70"/>
      <c r="E42" s="1"/>
      <c r="F42" s="1"/>
      <c r="G42" s="1"/>
      <c r="H42" s="1"/>
      <c r="I42" s="1"/>
      <c r="J42" s="1"/>
      <c r="K42" s="1"/>
      <c r="L42" s="1"/>
      <c r="M42" s="1"/>
      <c r="N42" s="1"/>
      <c r="O42" s="1"/>
    </row>
    <row r="43" spans="1:15" ht="15.75" customHeight="1" x14ac:dyDescent="0.25">
      <c r="A43" s="60"/>
      <c r="B43" s="60"/>
      <c r="C43" s="70"/>
      <c r="D43" s="70"/>
      <c r="E43" s="1"/>
      <c r="F43" s="1"/>
      <c r="G43" s="1"/>
      <c r="H43" s="1"/>
      <c r="I43" s="1"/>
      <c r="J43" s="1"/>
      <c r="K43" s="1"/>
      <c r="L43" s="1"/>
      <c r="M43" s="1"/>
      <c r="N43" s="1"/>
      <c r="O43" s="1"/>
    </row>
    <row r="44" spans="1:15" ht="15.75" customHeight="1" x14ac:dyDescent="0.25">
      <c r="A44" s="60"/>
      <c r="B44" s="60"/>
      <c r="C44" s="70"/>
      <c r="D44" s="70"/>
      <c r="E44" s="1"/>
      <c r="F44" s="1"/>
      <c r="G44" s="1"/>
      <c r="H44" s="1"/>
      <c r="I44" s="1"/>
      <c r="J44" s="1"/>
      <c r="K44" s="1"/>
      <c r="L44" s="1"/>
      <c r="M44" s="1"/>
      <c r="N44" s="1"/>
      <c r="O44" s="1"/>
    </row>
    <row r="45" spans="1:15" ht="15.75" customHeight="1" x14ac:dyDescent="0.25">
      <c r="A45" s="60"/>
      <c r="B45" s="60"/>
      <c r="C45" s="70"/>
      <c r="D45" s="70"/>
      <c r="E45" s="1"/>
      <c r="F45" s="1"/>
      <c r="G45" s="1"/>
      <c r="H45" s="1"/>
      <c r="I45" s="1"/>
      <c r="J45" s="1"/>
      <c r="K45" s="1"/>
      <c r="L45" s="1"/>
      <c r="M45" s="1"/>
      <c r="N45" s="1"/>
      <c r="O45" s="1"/>
    </row>
    <row r="46" spans="1:15" ht="15.75" customHeight="1" x14ac:dyDescent="0.25">
      <c r="A46" s="60"/>
      <c r="B46" s="60"/>
      <c r="C46" s="70"/>
      <c r="D46" s="70"/>
      <c r="E46" s="1"/>
      <c r="F46" s="1"/>
      <c r="G46" s="1"/>
      <c r="H46" s="1"/>
      <c r="I46" s="1"/>
      <c r="J46" s="1"/>
      <c r="K46" s="1"/>
      <c r="L46" s="1"/>
      <c r="M46" s="1"/>
      <c r="N46" s="1"/>
      <c r="O46" s="1"/>
    </row>
    <row r="47" spans="1:15" ht="15.75" customHeight="1" x14ac:dyDescent="0.25">
      <c r="A47" s="60"/>
      <c r="B47" s="60"/>
      <c r="C47" s="70"/>
      <c r="D47" s="70"/>
      <c r="E47" s="1"/>
      <c r="F47" s="1"/>
      <c r="G47" s="1"/>
      <c r="H47" s="1"/>
      <c r="I47" s="1"/>
      <c r="J47" s="1"/>
      <c r="K47" s="1"/>
      <c r="L47" s="1"/>
      <c r="M47" s="1"/>
      <c r="N47" s="1"/>
      <c r="O47" s="1"/>
    </row>
    <row r="48" spans="1:15" ht="15.75" customHeight="1" x14ac:dyDescent="0.25">
      <c r="A48" s="60"/>
      <c r="B48" s="60"/>
      <c r="C48" s="70"/>
      <c r="D48" s="70"/>
      <c r="E48" s="1"/>
      <c r="F48" s="1"/>
      <c r="G48" s="1"/>
      <c r="H48" s="1"/>
      <c r="I48" s="1"/>
      <c r="J48" s="1"/>
      <c r="K48" s="1"/>
      <c r="L48" s="1"/>
      <c r="M48" s="1"/>
      <c r="N48" s="1"/>
      <c r="O48" s="1"/>
    </row>
    <row r="49" spans="1:15" ht="15.75" customHeight="1" x14ac:dyDescent="0.25">
      <c r="A49" s="60"/>
      <c r="B49" s="60"/>
      <c r="C49" s="70"/>
      <c r="D49" s="70"/>
      <c r="E49" s="1"/>
      <c r="F49" s="1"/>
      <c r="G49" s="1"/>
      <c r="H49" s="1"/>
      <c r="I49" s="1"/>
      <c r="J49" s="1"/>
      <c r="K49" s="1"/>
      <c r="L49" s="1"/>
      <c r="M49" s="1"/>
      <c r="N49" s="1"/>
      <c r="O49" s="1"/>
    </row>
    <row r="50" spans="1:15" ht="15.75" customHeight="1" x14ac:dyDescent="0.25">
      <c r="A50" s="60"/>
      <c r="B50" s="60"/>
      <c r="C50" s="70"/>
      <c r="D50" s="70"/>
      <c r="E50" s="1"/>
      <c r="F50" s="1"/>
      <c r="G50" s="1"/>
      <c r="H50" s="1"/>
      <c r="I50" s="1"/>
      <c r="J50" s="1"/>
      <c r="K50" s="1"/>
      <c r="L50" s="1"/>
      <c r="M50" s="1"/>
      <c r="N50" s="1"/>
      <c r="O50" s="1"/>
    </row>
    <row r="51" spans="1:15" ht="15.75" customHeight="1" x14ac:dyDescent="0.25">
      <c r="A51" s="60"/>
      <c r="B51" s="60"/>
      <c r="C51" s="70"/>
      <c r="D51" s="70"/>
      <c r="E51" s="1"/>
      <c r="F51" s="1"/>
      <c r="G51" s="1"/>
      <c r="H51" s="1"/>
      <c r="I51" s="1"/>
      <c r="J51" s="1"/>
      <c r="K51" s="1"/>
      <c r="L51" s="1"/>
      <c r="M51" s="1"/>
      <c r="N51" s="1"/>
      <c r="O51" s="1"/>
    </row>
    <row r="52" spans="1:15" ht="15.75" customHeight="1" x14ac:dyDescent="0.25">
      <c r="A52" s="60"/>
      <c r="B52" s="72"/>
      <c r="C52" s="73"/>
      <c r="D52" s="73"/>
    </row>
    <row r="53" spans="1:15" ht="15.75" customHeight="1" x14ac:dyDescent="0.25">
      <c r="A53" s="60"/>
      <c r="B53" s="72"/>
      <c r="C53" s="73"/>
      <c r="D53" s="73"/>
    </row>
    <row r="54" spans="1:15" ht="15.75" customHeight="1" x14ac:dyDescent="0.25">
      <c r="A54" s="60"/>
      <c r="B54" s="72"/>
      <c r="C54" s="73"/>
      <c r="D54" s="73"/>
    </row>
    <row r="55" spans="1:15" ht="15.75" customHeight="1" x14ac:dyDescent="0.25">
      <c r="A55" s="60"/>
      <c r="B55" s="72"/>
      <c r="C55" s="73"/>
      <c r="D55" s="73"/>
    </row>
    <row r="56" spans="1:15" ht="15.75" customHeight="1" x14ac:dyDescent="0.25">
      <c r="A56" s="60"/>
      <c r="B56" s="72"/>
      <c r="C56" s="73"/>
      <c r="D56" s="73"/>
    </row>
    <row r="57" spans="1:15" ht="15.75" customHeight="1" x14ac:dyDescent="0.25">
      <c r="A57" s="60"/>
      <c r="B57" s="72"/>
      <c r="C57" s="73"/>
      <c r="D57" s="73"/>
    </row>
    <row r="58" spans="1:15" ht="15.75" customHeight="1" x14ac:dyDescent="0.25">
      <c r="A58" s="60"/>
      <c r="B58" s="72"/>
      <c r="C58" s="73"/>
      <c r="D58" s="73"/>
    </row>
    <row r="59" spans="1:15" ht="15.75" customHeight="1" x14ac:dyDescent="0.25">
      <c r="A59" s="60"/>
      <c r="B59" s="72"/>
      <c r="C59" s="73"/>
      <c r="D59" s="73"/>
    </row>
    <row r="60" spans="1:15" ht="15.75" customHeight="1" x14ac:dyDescent="0.25">
      <c r="A60" s="60"/>
      <c r="B60" s="72"/>
      <c r="C60" s="73"/>
      <c r="D60" s="73"/>
    </row>
    <row r="61" spans="1:15" ht="15.75" customHeight="1" x14ac:dyDescent="0.25">
      <c r="A61" s="60"/>
      <c r="B61" s="72"/>
      <c r="C61" s="73"/>
      <c r="D61" s="73"/>
    </row>
    <row r="62" spans="1:15" ht="15.75" customHeight="1" x14ac:dyDescent="0.25">
      <c r="A62" s="60"/>
      <c r="B62" s="72"/>
      <c r="C62" s="73"/>
      <c r="D62" s="73"/>
    </row>
    <row r="63" spans="1:15" ht="15.75" customHeight="1" x14ac:dyDescent="0.25">
      <c r="A63" s="60"/>
      <c r="B63" s="72"/>
      <c r="C63" s="73"/>
      <c r="D63" s="73"/>
    </row>
    <row r="64" spans="1:15" ht="15.75" customHeight="1" x14ac:dyDescent="0.25">
      <c r="A64" s="60"/>
      <c r="B64" s="72"/>
      <c r="C64" s="73"/>
      <c r="D64" s="73"/>
    </row>
    <row r="65" spans="1:4" ht="15.75" customHeight="1" x14ac:dyDescent="0.25">
      <c r="A65" s="60"/>
      <c r="B65" s="72"/>
      <c r="C65" s="73"/>
      <c r="D65" s="73"/>
    </row>
    <row r="66" spans="1:4" ht="15.75" customHeight="1" x14ac:dyDescent="0.25">
      <c r="A66" s="60"/>
      <c r="B66" s="72"/>
      <c r="C66" s="73"/>
      <c r="D66" s="73"/>
    </row>
    <row r="67" spans="1:4" ht="15.75" customHeight="1" x14ac:dyDescent="0.25">
      <c r="A67" s="60"/>
      <c r="B67" s="72"/>
      <c r="C67" s="73"/>
      <c r="D67" s="73"/>
    </row>
    <row r="68" spans="1:4" ht="15.75" customHeight="1" x14ac:dyDescent="0.25">
      <c r="A68" s="60"/>
      <c r="B68" s="72"/>
      <c r="C68" s="73"/>
      <c r="D68" s="73"/>
    </row>
    <row r="69" spans="1:4" ht="15.75" customHeight="1" x14ac:dyDescent="0.25">
      <c r="A69" s="60"/>
      <c r="B69" s="72"/>
      <c r="C69" s="73"/>
      <c r="D69" s="73"/>
    </row>
    <row r="70" spans="1:4" ht="15.75" customHeight="1" x14ac:dyDescent="0.25">
      <c r="A70" s="60"/>
      <c r="B70" s="72"/>
      <c r="C70" s="73"/>
      <c r="D70" s="73"/>
    </row>
    <row r="71" spans="1:4" ht="15.75" customHeight="1" x14ac:dyDescent="0.25">
      <c r="A71" s="60"/>
      <c r="B71" s="72"/>
      <c r="C71" s="73"/>
      <c r="D71" s="73"/>
    </row>
    <row r="72" spans="1:4" ht="15.75" customHeight="1" x14ac:dyDescent="0.25">
      <c r="A72" s="60"/>
      <c r="B72" s="72"/>
      <c r="C72" s="73"/>
      <c r="D72" s="73"/>
    </row>
    <row r="73" spans="1:4" ht="15.75" customHeight="1" x14ac:dyDescent="0.25">
      <c r="A73" s="60"/>
      <c r="B73" s="72"/>
      <c r="C73" s="73"/>
      <c r="D73" s="73"/>
    </row>
    <row r="74" spans="1:4" ht="15.75" customHeight="1" x14ac:dyDescent="0.25">
      <c r="A74" s="60"/>
      <c r="B74" s="72"/>
      <c r="C74" s="73"/>
      <c r="D74" s="73"/>
    </row>
    <row r="75" spans="1:4" ht="15.75" customHeight="1" x14ac:dyDescent="0.25">
      <c r="A75" s="60"/>
      <c r="B75" s="72"/>
      <c r="C75" s="73"/>
      <c r="D75" s="73"/>
    </row>
    <row r="76" spans="1:4" ht="15.75" customHeight="1" x14ac:dyDescent="0.25">
      <c r="A76" s="60"/>
      <c r="B76" s="72"/>
      <c r="C76" s="73"/>
      <c r="D76" s="73"/>
    </row>
    <row r="77" spans="1:4" ht="15.75" customHeight="1" x14ac:dyDescent="0.25">
      <c r="A77" s="60"/>
      <c r="B77" s="72"/>
      <c r="C77" s="73"/>
      <c r="D77" s="73"/>
    </row>
    <row r="78" spans="1:4" ht="15.75" customHeight="1" x14ac:dyDescent="0.25">
      <c r="A78" s="60"/>
      <c r="B78" s="72"/>
      <c r="C78" s="73"/>
      <c r="D78" s="73"/>
    </row>
    <row r="79" spans="1:4" ht="15.75" customHeight="1" x14ac:dyDescent="0.25">
      <c r="A79" s="60"/>
      <c r="B79" s="72"/>
      <c r="C79" s="73"/>
      <c r="D79" s="73"/>
    </row>
    <row r="80" spans="1:4" ht="15.75" customHeight="1" x14ac:dyDescent="0.25">
      <c r="A80" s="60"/>
      <c r="B80" s="72"/>
      <c r="C80" s="73"/>
      <c r="D80" s="73"/>
    </row>
    <row r="81" spans="1:4" ht="15.75" customHeight="1" x14ac:dyDescent="0.25">
      <c r="A81" s="60"/>
      <c r="B81" s="72"/>
      <c r="C81" s="73"/>
      <c r="D81" s="73"/>
    </row>
    <row r="82" spans="1:4" ht="15.75" customHeight="1" x14ac:dyDescent="0.25">
      <c r="A82" s="60"/>
      <c r="B82" s="72"/>
      <c r="C82" s="73"/>
      <c r="D82" s="73"/>
    </row>
    <row r="83" spans="1:4" ht="15.75" customHeight="1" x14ac:dyDescent="0.25">
      <c r="A83" s="60"/>
      <c r="B83" s="72"/>
      <c r="C83" s="73"/>
      <c r="D83" s="73"/>
    </row>
    <row r="84" spans="1:4" ht="15.75" customHeight="1" x14ac:dyDescent="0.25">
      <c r="A84" s="60"/>
      <c r="B84" s="72"/>
      <c r="C84" s="73"/>
      <c r="D84" s="73"/>
    </row>
    <row r="85" spans="1:4" ht="15.75" customHeight="1" x14ac:dyDescent="0.25">
      <c r="A85" s="60"/>
      <c r="B85" s="72"/>
      <c r="C85" s="73"/>
      <c r="D85" s="73"/>
    </row>
    <row r="86" spans="1:4" ht="15.75" customHeight="1" x14ac:dyDescent="0.25">
      <c r="A86" s="60"/>
      <c r="B86" s="72"/>
      <c r="C86" s="73"/>
      <c r="D86" s="73"/>
    </row>
    <row r="87" spans="1:4" ht="15.75" customHeight="1" x14ac:dyDescent="0.25">
      <c r="A87" s="60"/>
      <c r="B87" s="72"/>
      <c r="C87" s="73"/>
      <c r="D87" s="73"/>
    </row>
    <row r="88" spans="1:4" ht="15.75" customHeight="1" x14ac:dyDescent="0.25">
      <c r="A88" s="60"/>
      <c r="B88" s="72"/>
      <c r="C88" s="73"/>
      <c r="D88" s="73"/>
    </row>
    <row r="89" spans="1:4" ht="15.75" customHeight="1" x14ac:dyDescent="0.25">
      <c r="A89" s="60"/>
      <c r="B89" s="72"/>
      <c r="C89" s="73"/>
      <c r="D89" s="73"/>
    </row>
    <row r="90" spans="1:4" ht="15.75" customHeight="1" x14ac:dyDescent="0.25">
      <c r="A90" s="60"/>
      <c r="B90" s="72"/>
      <c r="C90" s="73"/>
      <c r="D90" s="73"/>
    </row>
    <row r="91" spans="1:4" ht="15.75" customHeight="1" x14ac:dyDescent="0.25">
      <c r="A91" s="60"/>
      <c r="B91" s="72"/>
      <c r="C91" s="73"/>
      <c r="D91" s="73"/>
    </row>
    <row r="92" spans="1:4" ht="15.75" customHeight="1" x14ac:dyDescent="0.25">
      <c r="A92" s="60"/>
      <c r="B92" s="72"/>
      <c r="C92" s="73"/>
      <c r="D92" s="73"/>
    </row>
    <row r="93" spans="1:4" ht="15.75" customHeight="1" x14ac:dyDescent="0.25">
      <c r="A93" s="60"/>
      <c r="B93" s="72"/>
      <c r="C93" s="73"/>
      <c r="D93" s="73"/>
    </row>
    <row r="94" spans="1:4" ht="15.75" customHeight="1" x14ac:dyDescent="0.25">
      <c r="A94" s="60"/>
      <c r="B94" s="72"/>
      <c r="C94" s="73"/>
      <c r="D94" s="73"/>
    </row>
    <row r="95" spans="1:4" ht="15.75" customHeight="1" x14ac:dyDescent="0.25">
      <c r="A95" s="60"/>
      <c r="B95" s="72"/>
      <c r="C95" s="73"/>
      <c r="D95" s="73"/>
    </row>
    <row r="96" spans="1:4" ht="15.75" customHeight="1" x14ac:dyDescent="0.25">
      <c r="A96" s="60"/>
      <c r="B96" s="72"/>
      <c r="C96" s="73"/>
      <c r="D96" s="73"/>
    </row>
    <row r="97" spans="1:4" ht="15.75" customHeight="1" x14ac:dyDescent="0.25">
      <c r="A97" s="60"/>
      <c r="B97" s="72"/>
      <c r="C97" s="73"/>
      <c r="D97" s="73"/>
    </row>
    <row r="98" spans="1:4" ht="15.75" customHeight="1" x14ac:dyDescent="0.25">
      <c r="A98" s="60"/>
      <c r="B98" s="72"/>
      <c r="C98" s="73"/>
      <c r="D98" s="73"/>
    </row>
    <row r="99" spans="1:4" ht="15.75" customHeight="1" x14ac:dyDescent="0.25">
      <c r="A99" s="60"/>
      <c r="B99" s="72"/>
      <c r="C99" s="73"/>
      <c r="D99" s="73"/>
    </row>
    <row r="100" spans="1:4" ht="15.75" customHeight="1" x14ac:dyDescent="0.25">
      <c r="A100" s="60"/>
      <c r="B100" s="72"/>
      <c r="C100" s="73"/>
      <c r="D100" s="73"/>
    </row>
    <row r="101" spans="1:4" ht="15.75" customHeight="1" x14ac:dyDescent="0.25">
      <c r="A101" s="60"/>
      <c r="B101" s="72"/>
      <c r="C101" s="73"/>
      <c r="D101" s="73"/>
    </row>
    <row r="102" spans="1:4" ht="15.75" customHeight="1" x14ac:dyDescent="0.25">
      <c r="A102" s="60"/>
      <c r="B102" s="72"/>
      <c r="C102" s="73"/>
      <c r="D102" s="73"/>
    </row>
    <row r="103" spans="1:4" ht="15.75" customHeight="1" x14ac:dyDescent="0.25">
      <c r="A103" s="60"/>
      <c r="B103" s="72"/>
      <c r="C103" s="73"/>
      <c r="D103" s="73"/>
    </row>
    <row r="104" spans="1:4" ht="15.75" customHeight="1" x14ac:dyDescent="0.25">
      <c r="A104" s="60"/>
      <c r="B104" s="72"/>
      <c r="C104" s="73"/>
      <c r="D104" s="73"/>
    </row>
    <row r="105" spans="1:4" ht="15.75" customHeight="1" x14ac:dyDescent="0.25">
      <c r="A105" s="60"/>
      <c r="B105" s="72"/>
      <c r="C105" s="73"/>
      <c r="D105" s="73"/>
    </row>
    <row r="106" spans="1:4" ht="15.75" customHeight="1" x14ac:dyDescent="0.25">
      <c r="A106" s="60"/>
      <c r="B106" s="72"/>
      <c r="C106" s="73"/>
      <c r="D106" s="73"/>
    </row>
    <row r="107" spans="1:4" ht="15.75" customHeight="1" x14ac:dyDescent="0.25">
      <c r="A107" s="60"/>
      <c r="B107" s="72"/>
      <c r="C107" s="73"/>
      <c r="D107" s="73"/>
    </row>
    <row r="108" spans="1:4" ht="15.75" customHeight="1" x14ac:dyDescent="0.25">
      <c r="A108" s="60"/>
      <c r="B108" s="72"/>
      <c r="C108" s="73"/>
      <c r="D108" s="73"/>
    </row>
    <row r="109" spans="1:4" ht="15.75" customHeight="1" x14ac:dyDescent="0.25">
      <c r="A109" s="60"/>
      <c r="B109" s="72"/>
      <c r="C109" s="73"/>
      <c r="D109" s="73"/>
    </row>
    <row r="110" spans="1:4" ht="15.75" customHeight="1" x14ac:dyDescent="0.25">
      <c r="A110" s="60"/>
      <c r="B110" s="72"/>
      <c r="C110" s="73"/>
      <c r="D110" s="73"/>
    </row>
    <row r="111" spans="1:4" ht="15.75" customHeight="1" x14ac:dyDescent="0.25">
      <c r="A111" s="60"/>
      <c r="B111" s="72"/>
      <c r="C111" s="73"/>
      <c r="D111" s="73"/>
    </row>
    <row r="112" spans="1:4" ht="15.75" customHeight="1" x14ac:dyDescent="0.25">
      <c r="A112" s="60"/>
      <c r="B112" s="72"/>
      <c r="C112" s="73"/>
      <c r="D112" s="73"/>
    </row>
    <row r="113" spans="1:4" ht="15.75" customHeight="1" x14ac:dyDescent="0.25">
      <c r="A113" s="60"/>
      <c r="B113" s="72"/>
      <c r="C113" s="73"/>
      <c r="D113" s="73"/>
    </row>
    <row r="114" spans="1:4" ht="15.75" customHeight="1" x14ac:dyDescent="0.25">
      <c r="A114" s="60"/>
      <c r="B114" s="72"/>
      <c r="C114" s="73"/>
      <c r="D114" s="73"/>
    </row>
    <row r="115" spans="1:4" ht="15.75" customHeight="1" x14ac:dyDescent="0.25">
      <c r="A115" s="60"/>
      <c r="B115" s="72"/>
      <c r="C115" s="73"/>
      <c r="D115" s="73"/>
    </row>
    <row r="116" spans="1:4" ht="15.75" customHeight="1" x14ac:dyDescent="0.25">
      <c r="A116" s="60"/>
      <c r="B116" s="72"/>
      <c r="C116" s="73"/>
      <c r="D116" s="73"/>
    </row>
    <row r="117" spans="1:4" ht="15.75" customHeight="1" x14ac:dyDescent="0.25">
      <c r="A117" s="60"/>
      <c r="B117" s="72"/>
      <c r="C117" s="73"/>
      <c r="D117" s="73"/>
    </row>
    <row r="118" spans="1:4" ht="15.75" customHeight="1" x14ac:dyDescent="0.25">
      <c r="A118" s="60"/>
      <c r="B118" s="72"/>
      <c r="C118" s="73"/>
      <c r="D118" s="73"/>
    </row>
    <row r="119" spans="1:4" ht="15.75" customHeight="1" x14ac:dyDescent="0.25">
      <c r="A119" s="60"/>
      <c r="B119" s="72"/>
      <c r="C119" s="73"/>
      <c r="D119" s="73"/>
    </row>
    <row r="120" spans="1:4" ht="15.75" customHeight="1" x14ac:dyDescent="0.25">
      <c r="A120" s="60"/>
      <c r="B120" s="72"/>
      <c r="C120" s="73"/>
      <c r="D120" s="73"/>
    </row>
    <row r="121" spans="1:4" ht="15.75" customHeight="1" x14ac:dyDescent="0.25">
      <c r="A121" s="60"/>
      <c r="B121" s="72"/>
      <c r="C121" s="73"/>
      <c r="D121" s="73"/>
    </row>
    <row r="122" spans="1:4" ht="15.75" customHeight="1" x14ac:dyDescent="0.25">
      <c r="A122" s="60"/>
      <c r="B122" s="72"/>
      <c r="C122" s="73"/>
      <c r="D122" s="73"/>
    </row>
    <row r="123" spans="1:4" ht="15.75" customHeight="1" x14ac:dyDescent="0.25">
      <c r="A123" s="60"/>
      <c r="B123" s="72"/>
      <c r="C123" s="73"/>
      <c r="D123" s="73"/>
    </row>
    <row r="124" spans="1:4" ht="15.75" customHeight="1" x14ac:dyDescent="0.25">
      <c r="A124" s="60"/>
      <c r="B124" s="72"/>
      <c r="C124" s="73"/>
      <c r="D124" s="73"/>
    </row>
    <row r="125" spans="1:4" ht="15.75" customHeight="1" x14ac:dyDescent="0.25">
      <c r="A125" s="60"/>
      <c r="B125" s="72"/>
      <c r="C125" s="73"/>
      <c r="D125" s="73"/>
    </row>
    <row r="126" spans="1:4" ht="15.75" customHeight="1" x14ac:dyDescent="0.25">
      <c r="A126" s="60"/>
      <c r="B126" s="72"/>
      <c r="C126" s="73"/>
      <c r="D126" s="73"/>
    </row>
    <row r="127" spans="1:4" ht="15.75" customHeight="1" x14ac:dyDescent="0.25">
      <c r="A127" s="60"/>
      <c r="B127" s="72"/>
      <c r="C127" s="73"/>
      <c r="D127" s="73"/>
    </row>
    <row r="128" spans="1:4" ht="15.75" customHeight="1" x14ac:dyDescent="0.25">
      <c r="A128" s="60"/>
      <c r="B128" s="72"/>
      <c r="C128" s="73"/>
      <c r="D128" s="73"/>
    </row>
    <row r="129" spans="1:4" ht="15.75" customHeight="1" x14ac:dyDescent="0.25">
      <c r="A129" s="60"/>
      <c r="B129" s="72"/>
      <c r="C129" s="73"/>
      <c r="D129" s="73"/>
    </row>
    <row r="130" spans="1:4" ht="15.75" customHeight="1" x14ac:dyDescent="0.25">
      <c r="A130" s="60"/>
      <c r="B130" s="72"/>
      <c r="C130" s="73"/>
      <c r="D130" s="73"/>
    </row>
    <row r="131" spans="1:4" ht="15.75" customHeight="1" x14ac:dyDescent="0.25">
      <c r="A131" s="60"/>
      <c r="B131" s="72"/>
      <c r="C131" s="73"/>
      <c r="D131" s="73"/>
    </row>
    <row r="132" spans="1:4" ht="15.75" customHeight="1" x14ac:dyDescent="0.25">
      <c r="A132" s="60"/>
      <c r="B132" s="72"/>
      <c r="C132" s="73"/>
      <c r="D132" s="73"/>
    </row>
    <row r="133" spans="1:4" ht="15.75" customHeight="1" x14ac:dyDescent="0.25">
      <c r="A133" s="60"/>
      <c r="B133" s="72"/>
      <c r="C133" s="73"/>
      <c r="D133" s="73"/>
    </row>
    <row r="134" spans="1:4" ht="15.75" customHeight="1" x14ac:dyDescent="0.25">
      <c r="A134" s="60"/>
      <c r="B134" s="72"/>
      <c r="C134" s="73"/>
      <c r="D134" s="73"/>
    </row>
    <row r="135" spans="1:4" ht="15.75" customHeight="1" x14ac:dyDescent="0.25">
      <c r="A135" s="60"/>
      <c r="B135" s="72"/>
      <c r="C135" s="73"/>
      <c r="D135" s="73"/>
    </row>
    <row r="136" spans="1:4" ht="15.75" customHeight="1" x14ac:dyDescent="0.25">
      <c r="A136" s="60"/>
      <c r="B136" s="72"/>
      <c r="C136" s="73"/>
      <c r="D136" s="73"/>
    </row>
    <row r="137" spans="1:4" ht="15.75" customHeight="1" x14ac:dyDescent="0.25">
      <c r="A137" s="60"/>
      <c r="B137" s="72"/>
      <c r="C137" s="73"/>
      <c r="D137" s="73"/>
    </row>
    <row r="138" spans="1:4" ht="15.75" customHeight="1" x14ac:dyDescent="0.25">
      <c r="A138" s="60"/>
      <c r="B138" s="72"/>
      <c r="C138" s="73"/>
      <c r="D138" s="73"/>
    </row>
    <row r="139" spans="1:4" ht="15.75" customHeight="1" x14ac:dyDescent="0.25">
      <c r="A139" s="60"/>
      <c r="B139" s="72"/>
      <c r="C139" s="73"/>
      <c r="D139" s="73"/>
    </row>
    <row r="140" spans="1:4" ht="15.75" customHeight="1" x14ac:dyDescent="0.25">
      <c r="A140" s="60"/>
      <c r="B140" s="72"/>
      <c r="C140" s="73"/>
      <c r="D140" s="73"/>
    </row>
    <row r="141" spans="1:4" ht="15.75" customHeight="1" x14ac:dyDescent="0.25">
      <c r="A141" s="60"/>
      <c r="B141" s="72"/>
      <c r="C141" s="73"/>
      <c r="D141" s="73"/>
    </row>
    <row r="142" spans="1:4" ht="15.75" customHeight="1" x14ac:dyDescent="0.25">
      <c r="A142" s="60"/>
      <c r="B142" s="72"/>
      <c r="C142" s="73"/>
      <c r="D142" s="73"/>
    </row>
    <row r="143" spans="1:4" ht="15.75" customHeight="1" x14ac:dyDescent="0.25">
      <c r="A143" s="60"/>
      <c r="B143" s="72"/>
      <c r="C143" s="73"/>
      <c r="D143" s="73"/>
    </row>
    <row r="144" spans="1:4" ht="15.75" customHeight="1" x14ac:dyDescent="0.25">
      <c r="A144" s="60"/>
      <c r="B144" s="72"/>
      <c r="C144" s="73"/>
      <c r="D144" s="73"/>
    </row>
    <row r="145" spans="1:4" ht="15.75" customHeight="1" x14ac:dyDescent="0.25">
      <c r="A145" s="60"/>
      <c r="B145" s="72"/>
      <c r="C145" s="73"/>
      <c r="D145" s="73"/>
    </row>
    <row r="146" spans="1:4" ht="15.75" customHeight="1" x14ac:dyDescent="0.25">
      <c r="A146" s="60"/>
      <c r="B146" s="72"/>
      <c r="C146" s="73"/>
      <c r="D146" s="73"/>
    </row>
    <row r="147" spans="1:4" ht="15.75" customHeight="1" x14ac:dyDescent="0.25">
      <c r="A147" s="60"/>
      <c r="B147" s="72"/>
      <c r="C147" s="73"/>
      <c r="D147" s="73"/>
    </row>
    <row r="148" spans="1:4" ht="15.75" customHeight="1" x14ac:dyDescent="0.25">
      <c r="A148" s="60"/>
      <c r="B148" s="72"/>
      <c r="C148" s="73"/>
      <c r="D148" s="73"/>
    </row>
    <row r="149" spans="1:4" ht="15.75" customHeight="1" x14ac:dyDescent="0.25">
      <c r="A149" s="60"/>
      <c r="B149" s="72"/>
      <c r="C149" s="73"/>
      <c r="D149" s="73"/>
    </row>
    <row r="150" spans="1:4" ht="15.75" customHeight="1" x14ac:dyDescent="0.25">
      <c r="A150" s="60"/>
      <c r="B150" s="72"/>
      <c r="C150" s="73"/>
      <c r="D150" s="73"/>
    </row>
    <row r="151" spans="1:4" ht="15.75" customHeight="1" x14ac:dyDescent="0.25">
      <c r="A151" s="60"/>
      <c r="B151" s="72"/>
      <c r="C151" s="73"/>
      <c r="D151" s="73"/>
    </row>
    <row r="152" spans="1:4" ht="15.75" customHeight="1" x14ac:dyDescent="0.25">
      <c r="A152" s="60"/>
      <c r="B152" s="72"/>
      <c r="C152" s="73"/>
      <c r="D152" s="73"/>
    </row>
    <row r="153" spans="1:4" ht="15.75" customHeight="1" x14ac:dyDescent="0.25">
      <c r="A153" s="60"/>
      <c r="B153" s="72"/>
      <c r="C153" s="73"/>
      <c r="D153" s="73"/>
    </row>
    <row r="154" spans="1:4" ht="15.75" customHeight="1" x14ac:dyDescent="0.25">
      <c r="A154" s="60"/>
      <c r="B154" s="72"/>
      <c r="C154" s="73"/>
      <c r="D154" s="73"/>
    </row>
    <row r="155" spans="1:4" ht="15.75" customHeight="1" x14ac:dyDescent="0.25">
      <c r="A155" s="60"/>
      <c r="B155" s="72"/>
      <c r="C155" s="73"/>
      <c r="D155" s="73"/>
    </row>
    <row r="156" spans="1:4" ht="15.75" customHeight="1" x14ac:dyDescent="0.25">
      <c r="A156" s="60"/>
      <c r="B156" s="72"/>
      <c r="C156" s="73"/>
      <c r="D156" s="73"/>
    </row>
    <row r="157" spans="1:4" ht="15.75" customHeight="1" x14ac:dyDescent="0.25">
      <c r="A157" s="60"/>
      <c r="B157" s="72"/>
      <c r="C157" s="73"/>
      <c r="D157" s="73"/>
    </row>
    <row r="158" spans="1:4" ht="15.75" customHeight="1" x14ac:dyDescent="0.25">
      <c r="A158" s="60"/>
      <c r="B158" s="72"/>
      <c r="C158" s="73"/>
      <c r="D158" s="73"/>
    </row>
    <row r="159" spans="1:4" ht="15.75" customHeight="1" x14ac:dyDescent="0.25">
      <c r="A159" s="60"/>
      <c r="B159" s="72"/>
      <c r="C159" s="73"/>
      <c r="D159" s="73"/>
    </row>
    <row r="160" spans="1:4" ht="15.75" customHeight="1" x14ac:dyDescent="0.25">
      <c r="A160" s="60"/>
      <c r="B160" s="72"/>
      <c r="C160" s="73"/>
      <c r="D160" s="73"/>
    </row>
    <row r="161" spans="1:4" ht="15.75" customHeight="1" x14ac:dyDescent="0.25">
      <c r="A161" s="60"/>
      <c r="B161" s="72"/>
      <c r="C161" s="73"/>
      <c r="D161" s="73"/>
    </row>
    <row r="162" spans="1:4" ht="15.75" customHeight="1" x14ac:dyDescent="0.25">
      <c r="A162" s="60"/>
      <c r="B162" s="72"/>
      <c r="C162" s="73"/>
      <c r="D162" s="73"/>
    </row>
    <row r="163" spans="1:4" ht="15.75" customHeight="1" x14ac:dyDescent="0.25">
      <c r="A163" s="60"/>
      <c r="B163" s="72"/>
      <c r="C163" s="73"/>
      <c r="D163" s="73"/>
    </row>
    <row r="164" spans="1:4" ht="15.75" customHeight="1" x14ac:dyDescent="0.25">
      <c r="A164" s="60"/>
      <c r="B164" s="72"/>
      <c r="C164" s="73"/>
      <c r="D164" s="73"/>
    </row>
    <row r="165" spans="1:4" ht="15.75" customHeight="1" x14ac:dyDescent="0.25">
      <c r="A165" s="60"/>
      <c r="B165" s="72"/>
      <c r="C165" s="73"/>
      <c r="D165" s="73"/>
    </row>
    <row r="166" spans="1:4" ht="15.75" customHeight="1" x14ac:dyDescent="0.25">
      <c r="A166" s="60"/>
      <c r="B166" s="72"/>
      <c r="C166" s="73"/>
      <c r="D166" s="73"/>
    </row>
    <row r="167" spans="1:4" ht="15.75" customHeight="1" x14ac:dyDescent="0.25">
      <c r="A167" s="60"/>
      <c r="B167" s="72"/>
      <c r="C167" s="73"/>
      <c r="D167" s="73"/>
    </row>
    <row r="168" spans="1:4" ht="15.75" customHeight="1" x14ac:dyDescent="0.25">
      <c r="A168" s="60"/>
      <c r="B168" s="72"/>
      <c r="C168" s="73"/>
      <c r="D168" s="73"/>
    </row>
    <row r="169" spans="1:4" ht="15.75" customHeight="1" x14ac:dyDescent="0.25">
      <c r="A169" s="60"/>
      <c r="B169" s="72"/>
      <c r="C169" s="73"/>
      <c r="D169" s="73"/>
    </row>
    <row r="170" spans="1:4" ht="15.75" customHeight="1" x14ac:dyDescent="0.25">
      <c r="A170" s="60"/>
      <c r="B170" s="72"/>
      <c r="C170" s="73"/>
      <c r="D170" s="73"/>
    </row>
    <row r="171" spans="1:4" ht="15.75" customHeight="1" x14ac:dyDescent="0.25">
      <c r="A171" s="60"/>
      <c r="B171" s="72"/>
      <c r="C171" s="73"/>
      <c r="D171" s="73"/>
    </row>
    <row r="172" spans="1:4" ht="15.75" customHeight="1" x14ac:dyDescent="0.25">
      <c r="A172" s="60"/>
      <c r="B172" s="72"/>
      <c r="C172" s="73"/>
      <c r="D172" s="73"/>
    </row>
    <row r="173" spans="1:4" ht="15.75" customHeight="1" x14ac:dyDescent="0.25">
      <c r="A173" s="60"/>
      <c r="B173" s="72"/>
      <c r="C173" s="73"/>
      <c r="D173" s="73"/>
    </row>
    <row r="174" spans="1:4" ht="15.75" customHeight="1" x14ac:dyDescent="0.25">
      <c r="A174" s="60"/>
      <c r="B174" s="72"/>
      <c r="C174" s="73"/>
      <c r="D174" s="73"/>
    </row>
    <row r="175" spans="1:4" ht="15.75" customHeight="1" x14ac:dyDescent="0.25">
      <c r="A175" s="60"/>
      <c r="B175" s="72"/>
      <c r="C175" s="73"/>
      <c r="D175" s="73"/>
    </row>
    <row r="176" spans="1:4" ht="15.75" customHeight="1" x14ac:dyDescent="0.25">
      <c r="A176" s="60"/>
      <c r="B176" s="72"/>
      <c r="C176" s="73"/>
      <c r="D176" s="73"/>
    </row>
    <row r="177" spans="1:4" ht="15.75" customHeight="1" x14ac:dyDescent="0.25">
      <c r="A177" s="60"/>
      <c r="B177" s="72"/>
      <c r="C177" s="73"/>
      <c r="D177" s="73"/>
    </row>
    <row r="178" spans="1:4" ht="15.75" customHeight="1" x14ac:dyDescent="0.25">
      <c r="A178" s="60"/>
      <c r="B178" s="72"/>
      <c r="C178" s="73"/>
      <c r="D178" s="73"/>
    </row>
    <row r="179" spans="1:4" ht="15.75" customHeight="1" x14ac:dyDescent="0.25">
      <c r="A179" s="60"/>
      <c r="B179" s="72"/>
      <c r="C179" s="73"/>
      <c r="D179" s="73"/>
    </row>
    <row r="180" spans="1:4" ht="15.75" customHeight="1" x14ac:dyDescent="0.25">
      <c r="A180" s="60"/>
      <c r="B180" s="72"/>
      <c r="C180" s="73"/>
      <c r="D180" s="73"/>
    </row>
    <row r="181" spans="1:4" ht="15.75" customHeight="1" x14ac:dyDescent="0.25">
      <c r="A181" s="60"/>
      <c r="B181" s="72"/>
      <c r="C181" s="73"/>
      <c r="D181" s="73"/>
    </row>
    <row r="182" spans="1:4" ht="15.75" customHeight="1" x14ac:dyDescent="0.25">
      <c r="A182" s="60"/>
      <c r="B182" s="72"/>
      <c r="C182" s="73"/>
      <c r="D182" s="73"/>
    </row>
    <row r="183" spans="1:4" ht="15.75" customHeight="1" x14ac:dyDescent="0.25">
      <c r="A183" s="60"/>
      <c r="B183" s="72"/>
      <c r="C183" s="73"/>
      <c r="D183" s="73"/>
    </row>
    <row r="184" spans="1:4" ht="15.75" customHeight="1" x14ac:dyDescent="0.25">
      <c r="A184" s="60"/>
      <c r="B184" s="72"/>
      <c r="C184" s="73"/>
      <c r="D184" s="73"/>
    </row>
    <row r="185" spans="1:4" ht="15.75" customHeight="1" x14ac:dyDescent="0.25">
      <c r="A185" s="60"/>
      <c r="B185" s="72"/>
      <c r="C185" s="73"/>
      <c r="D185" s="73"/>
    </row>
    <row r="186" spans="1:4" ht="15.75" customHeight="1" x14ac:dyDescent="0.25">
      <c r="A186" s="60"/>
      <c r="B186" s="72"/>
      <c r="C186" s="73"/>
      <c r="D186" s="73"/>
    </row>
    <row r="187" spans="1:4" ht="15.75" customHeight="1" x14ac:dyDescent="0.25">
      <c r="A187" s="60"/>
      <c r="B187" s="72"/>
      <c r="C187" s="73"/>
      <c r="D187" s="73"/>
    </row>
    <row r="188" spans="1:4" ht="15.75" customHeight="1" x14ac:dyDescent="0.25">
      <c r="A188" s="60"/>
      <c r="B188" s="72"/>
      <c r="C188" s="73"/>
      <c r="D188" s="73"/>
    </row>
    <row r="189" spans="1:4" ht="15.75" customHeight="1" x14ac:dyDescent="0.25">
      <c r="A189" s="60"/>
      <c r="B189" s="72"/>
      <c r="C189" s="73"/>
      <c r="D189" s="73"/>
    </row>
    <row r="190" spans="1:4" ht="15.75" customHeight="1" x14ac:dyDescent="0.25">
      <c r="A190" s="60"/>
      <c r="B190" s="72"/>
      <c r="C190" s="73"/>
      <c r="D190" s="73"/>
    </row>
    <row r="191" spans="1:4" ht="15.75" customHeight="1" x14ac:dyDescent="0.25">
      <c r="A191" s="60"/>
      <c r="B191" s="72"/>
      <c r="C191" s="73"/>
      <c r="D191" s="73"/>
    </row>
    <row r="192" spans="1:4" ht="15.75" customHeight="1" x14ac:dyDescent="0.25">
      <c r="A192" s="60"/>
      <c r="B192" s="72"/>
      <c r="C192" s="73"/>
      <c r="D192" s="73"/>
    </row>
    <row r="193" spans="1:4" ht="15.75" customHeight="1" x14ac:dyDescent="0.25">
      <c r="A193" s="60"/>
      <c r="B193" s="72"/>
      <c r="C193" s="73"/>
      <c r="D193" s="73"/>
    </row>
    <row r="194" spans="1:4" ht="15.75" customHeight="1" x14ac:dyDescent="0.25">
      <c r="A194" s="60"/>
      <c r="B194" s="72"/>
      <c r="C194" s="73"/>
      <c r="D194" s="73"/>
    </row>
    <row r="195" spans="1:4" ht="15.75" customHeight="1" x14ac:dyDescent="0.25">
      <c r="A195" s="60"/>
      <c r="B195" s="72"/>
      <c r="C195" s="73"/>
      <c r="D195" s="73"/>
    </row>
    <row r="196" spans="1:4" ht="15.75" customHeight="1" x14ac:dyDescent="0.25">
      <c r="A196" s="60"/>
      <c r="B196" s="72"/>
      <c r="C196" s="73"/>
      <c r="D196" s="73"/>
    </row>
    <row r="197" spans="1:4" ht="15.75" customHeight="1" x14ac:dyDescent="0.25">
      <c r="A197" s="60"/>
      <c r="B197" s="72"/>
      <c r="C197" s="73"/>
      <c r="D197" s="73"/>
    </row>
    <row r="198" spans="1:4" ht="15.75" customHeight="1" x14ac:dyDescent="0.25">
      <c r="A198" s="60"/>
      <c r="B198" s="72"/>
      <c r="C198" s="73"/>
      <c r="D198" s="73"/>
    </row>
    <row r="199" spans="1:4" ht="15.75" customHeight="1" x14ac:dyDescent="0.25">
      <c r="A199" s="60"/>
      <c r="B199" s="72"/>
      <c r="C199" s="73"/>
      <c r="D199" s="73"/>
    </row>
    <row r="200" spans="1:4" ht="15.75" customHeight="1" x14ac:dyDescent="0.25">
      <c r="A200" s="60"/>
      <c r="B200" s="72"/>
      <c r="C200" s="73"/>
      <c r="D200" s="73"/>
    </row>
    <row r="201" spans="1:4" ht="15.75" customHeight="1" x14ac:dyDescent="0.25">
      <c r="A201" s="60"/>
      <c r="B201" s="72"/>
      <c r="C201" s="73"/>
      <c r="D201" s="73"/>
    </row>
    <row r="202" spans="1:4" ht="15.75" customHeight="1" x14ac:dyDescent="0.25">
      <c r="A202" s="60"/>
      <c r="B202" s="72"/>
      <c r="C202" s="73"/>
      <c r="D202" s="73"/>
    </row>
    <row r="203" spans="1:4" ht="15.75" customHeight="1" x14ac:dyDescent="0.25">
      <c r="A203" s="60"/>
      <c r="B203" s="72"/>
      <c r="C203" s="73"/>
      <c r="D203" s="73"/>
    </row>
    <row r="204" spans="1:4" ht="15.75" customHeight="1" x14ac:dyDescent="0.25">
      <c r="A204" s="60"/>
      <c r="B204" s="72"/>
      <c r="C204" s="73"/>
      <c r="D204" s="73"/>
    </row>
    <row r="205" spans="1:4" ht="15.75" customHeight="1" x14ac:dyDescent="0.25">
      <c r="A205" s="60"/>
      <c r="B205" s="72"/>
      <c r="C205" s="73"/>
      <c r="D205" s="73"/>
    </row>
    <row r="206" spans="1:4" ht="15.75" customHeight="1" x14ac:dyDescent="0.25">
      <c r="A206" s="60"/>
      <c r="B206" s="72"/>
      <c r="C206" s="73"/>
      <c r="D206" s="73"/>
    </row>
    <row r="207" spans="1:4" ht="15.75" customHeight="1" x14ac:dyDescent="0.25">
      <c r="A207" s="60"/>
      <c r="B207" s="72"/>
      <c r="C207" s="73"/>
      <c r="D207" s="73"/>
    </row>
    <row r="208" spans="1:4" ht="15.75" customHeight="1" x14ac:dyDescent="0.25">
      <c r="A208" s="1"/>
      <c r="B208" s="72"/>
      <c r="C208" s="72"/>
      <c r="D208" s="72"/>
    </row>
    <row r="209" spans="1:8" ht="15.75" customHeight="1" x14ac:dyDescent="0.25">
      <c r="A209" s="1"/>
      <c r="B209" s="74" t="s">
        <v>97</v>
      </c>
      <c r="C209" s="74" t="s">
        <v>98</v>
      </c>
      <c r="D209" s="75" t="s">
        <v>97</v>
      </c>
      <c r="E209" s="75" t="s">
        <v>98</v>
      </c>
    </row>
    <row r="210" spans="1:8" ht="15.75" customHeight="1" x14ac:dyDescent="0.35">
      <c r="A210" s="1"/>
      <c r="B210" s="76" t="s">
        <v>99</v>
      </c>
      <c r="C210" s="76" t="s">
        <v>100</v>
      </c>
      <c r="D210" s="77" t="s">
        <v>99</v>
      </c>
      <c r="F210" s="77" t="str">
        <f t="shared" ref="F210:F221" si="0">IF(NOT(ISBLANK(D210)),D210,IF(NOT(ISBLANK(E210)),"     "&amp;E210,FALSE))</f>
        <v>Afectación Económica o presupuestal</v>
      </c>
      <c r="G210" s="77" t="s">
        <v>99</v>
      </c>
      <c r="H210" s="77" t="str">
        <f ca="1">IF(NOT(ISERROR(MATCH(G210,ANCHORARRAY(B221),0))),F223&amp;"Por favor no seleccionar los criterios de impacto",G210)</f>
        <v>Afectación Económica o presupuestal</v>
      </c>
    </row>
    <row r="211" spans="1:8" ht="15.75" customHeight="1" x14ac:dyDescent="0.35">
      <c r="A211" s="1"/>
      <c r="B211" s="76" t="s">
        <v>99</v>
      </c>
      <c r="C211" s="76" t="s">
        <v>72</v>
      </c>
      <c r="E211" s="77" t="s">
        <v>100</v>
      </c>
      <c r="F211" s="77" t="str">
        <f t="shared" si="0"/>
        <v xml:space="preserve">     Afectación menor a 10 SMLMV .</v>
      </c>
    </row>
    <row r="212" spans="1:8" ht="15.75" customHeight="1" x14ac:dyDescent="0.35">
      <c r="A212" s="1"/>
      <c r="B212" s="76" t="s">
        <v>99</v>
      </c>
      <c r="C212" s="76" t="s">
        <v>75</v>
      </c>
      <c r="E212" s="77" t="s">
        <v>72</v>
      </c>
      <c r="F212" s="77" t="str">
        <f t="shared" si="0"/>
        <v xml:space="preserve">     Entre 10 y 50 SMLMV </v>
      </c>
    </row>
    <row r="213" spans="1:8" ht="15.75" customHeight="1" x14ac:dyDescent="0.35">
      <c r="A213" s="1"/>
      <c r="B213" s="76" t="s">
        <v>99</v>
      </c>
      <c r="C213" s="76" t="s">
        <v>79</v>
      </c>
      <c r="E213" s="77" t="s">
        <v>75</v>
      </c>
      <c r="F213" s="77" t="str">
        <f t="shared" si="0"/>
        <v xml:space="preserve">     Entre 50 y 100 SMLMV </v>
      </c>
    </row>
    <row r="214" spans="1:8" ht="15.75" customHeight="1" x14ac:dyDescent="0.35">
      <c r="A214" s="1"/>
      <c r="B214" s="76" t="s">
        <v>99</v>
      </c>
      <c r="C214" s="76" t="s">
        <v>83</v>
      </c>
      <c r="E214" s="77" t="s">
        <v>79</v>
      </c>
      <c r="F214" s="77" t="str">
        <f t="shared" si="0"/>
        <v xml:space="preserve">     Entre 100 y 500 SMLMV </v>
      </c>
    </row>
    <row r="215" spans="1:8" ht="15.75" customHeight="1" x14ac:dyDescent="0.35">
      <c r="A215" s="1"/>
      <c r="B215" s="76" t="s">
        <v>65</v>
      </c>
      <c r="C215" s="76" t="s">
        <v>69</v>
      </c>
      <c r="E215" s="77" t="s">
        <v>83</v>
      </c>
      <c r="F215" s="77" t="str">
        <f t="shared" si="0"/>
        <v xml:space="preserve">     Mayor a 500 SMLMV </v>
      </c>
    </row>
    <row r="216" spans="1:8" ht="15.75" customHeight="1" x14ac:dyDescent="0.35">
      <c r="A216" s="1"/>
      <c r="B216" s="76" t="s">
        <v>65</v>
      </c>
      <c r="C216" s="76" t="s">
        <v>73</v>
      </c>
      <c r="D216" s="77" t="s">
        <v>65</v>
      </c>
      <c r="F216" s="77" t="str">
        <f t="shared" si="0"/>
        <v>Pérdida Reputacional</v>
      </c>
    </row>
    <row r="217" spans="1:8" ht="15.75" customHeight="1" x14ac:dyDescent="0.35">
      <c r="A217" s="1"/>
      <c r="B217" s="76" t="s">
        <v>65</v>
      </c>
      <c r="C217" s="76" t="s">
        <v>76</v>
      </c>
      <c r="E217" s="77" t="s">
        <v>69</v>
      </c>
      <c r="F217" s="77" t="str">
        <f t="shared" si="0"/>
        <v xml:space="preserve">     El riesgo afecta la imagen de alguna área de la organización</v>
      </c>
    </row>
    <row r="218" spans="1:8" ht="15.75" customHeight="1" x14ac:dyDescent="0.35">
      <c r="A218" s="1"/>
      <c r="B218" s="76" t="s">
        <v>65</v>
      </c>
      <c r="C218" s="76" t="s">
        <v>80</v>
      </c>
      <c r="E218" s="77" t="s">
        <v>73</v>
      </c>
      <c r="F218" s="77" t="str">
        <f t="shared" si="0"/>
        <v xml:space="preserve">     El riesgo afecta la imagen de la entidad internamente, de conocimiento general, nivel interno, de junta dircetiva y accionistas y/o de provedores</v>
      </c>
    </row>
    <row r="219" spans="1:8" ht="15.75" customHeight="1" x14ac:dyDescent="0.35">
      <c r="A219" s="1"/>
      <c r="B219" s="76" t="s">
        <v>65</v>
      </c>
      <c r="C219" s="76" t="s">
        <v>84</v>
      </c>
      <c r="E219" s="77" t="s">
        <v>76</v>
      </c>
      <c r="F219" s="77" t="str">
        <f t="shared" si="0"/>
        <v xml:space="preserve">     El riesgo afecta la imagen de la entidad con algunos usuarios de relevancia frente al logro de los objetivos</v>
      </c>
    </row>
    <row r="220" spans="1:8" ht="15.75" customHeight="1" x14ac:dyDescent="0.25">
      <c r="A220" s="1"/>
      <c r="B220" s="78"/>
      <c r="C220" s="78"/>
      <c r="E220" s="77" t="s">
        <v>80</v>
      </c>
      <c r="F220" s="77" t="str">
        <f t="shared" si="0"/>
        <v xml:space="preserve">     El riesgo afecta la imagen de de la entidad con efecto publicitario sostenido a nivel de sector administrativo, nivel departamental o municipal</v>
      </c>
    </row>
    <row r="221" spans="1:8" ht="15.75" customHeight="1" x14ac:dyDescent="0.25">
      <c r="A221" s="1"/>
      <c r="B221" s="78" t="str">
        <f ca="1">IFERROR(__xludf.DUMMYFUNCTION("ARRAY_CONSTRAIN(ARRAYFORMULA(UNIQUE('Tabla Impacto'!$B$209:$B$219)), 3, 1)"),"Criterios")</f>
        <v>Criterios</v>
      </c>
      <c r="C221" s="78"/>
      <c r="E221" s="77" t="s">
        <v>84</v>
      </c>
      <c r="F221" s="77" t="str">
        <f t="shared" si="0"/>
        <v xml:space="preserve">     El riesgo afecta la imagen de la entidad a nivel nacional, con efecto publicitarios sostenible a nivel país</v>
      </c>
    </row>
    <row r="222" spans="1:8" ht="15.75" customHeight="1" x14ac:dyDescent="0.25">
      <c r="A222" s="1"/>
      <c r="B222" s="78" t="str">
        <f ca="1">IFERROR(__xludf.DUMMYFUNCTION("""COMPUTED_VALUE"""),"Afectación Económica o presupuestal")</f>
        <v>Afectación Económica o presupuestal</v>
      </c>
      <c r="C222" s="78"/>
    </row>
    <row r="223" spans="1:8" ht="15.75" customHeight="1" x14ac:dyDescent="0.25">
      <c r="B223" s="78" t="str">
        <f ca="1">IFERROR(__xludf.DUMMYFUNCTION("""COMPUTED_VALUE"""),"Pérdida Reputacional")</f>
        <v>Pérdida Reputacional</v>
      </c>
      <c r="C223" s="78"/>
      <c r="F223" s="79" t="s">
        <v>101</v>
      </c>
    </row>
    <row r="224" spans="1:8" ht="15.75" customHeight="1" x14ac:dyDescent="0.25">
      <c r="B224" s="75"/>
      <c r="C224" s="75"/>
      <c r="F224" s="79" t="s">
        <v>102</v>
      </c>
    </row>
    <row r="225" spans="2:4" ht="15.75" customHeight="1" x14ac:dyDescent="0.25">
      <c r="B225" s="75"/>
      <c r="C225" s="75"/>
    </row>
    <row r="226" spans="2:4" ht="15.75" customHeight="1" x14ac:dyDescent="0.25">
      <c r="B226" s="75"/>
      <c r="C226" s="75"/>
    </row>
    <row r="227" spans="2:4" ht="15.75" customHeight="1" x14ac:dyDescent="0.25">
      <c r="B227" s="75"/>
      <c r="C227" s="75"/>
      <c r="D227" s="75"/>
    </row>
    <row r="228" spans="2:4" ht="15.75" customHeight="1" x14ac:dyDescent="0.25">
      <c r="B228" s="75"/>
      <c r="C228" s="75"/>
      <c r="D228" s="75"/>
    </row>
    <row r="229" spans="2:4" ht="15.75" customHeight="1" x14ac:dyDescent="0.25">
      <c r="B229" s="75"/>
      <c r="C229" s="75"/>
      <c r="D229" s="75"/>
    </row>
    <row r="230" spans="2:4" ht="15.75" customHeight="1" x14ac:dyDescent="0.25">
      <c r="B230" s="75"/>
      <c r="C230" s="75"/>
      <c r="D230" s="75"/>
    </row>
    <row r="231" spans="2:4" ht="15.75" customHeight="1" x14ac:dyDescent="0.25">
      <c r="B231" s="75"/>
      <c r="C231" s="75"/>
      <c r="D231" s="75"/>
    </row>
    <row r="232" spans="2:4" ht="15.75" customHeight="1" x14ac:dyDescent="0.25">
      <c r="B232" s="75"/>
      <c r="C232" s="75"/>
      <c r="D232" s="75"/>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election activeCell="E12" sqref="E12"/>
    </sheetView>
  </sheetViews>
  <sheetFormatPr baseColWidth="10" defaultColWidth="12.625" defaultRowHeight="15" customHeight="1" x14ac:dyDescent="0.2"/>
  <cols>
    <col min="1" max="2" width="12.5" customWidth="1"/>
    <col min="3" max="3" width="14.875" customWidth="1"/>
    <col min="4" max="4" width="12.5" customWidth="1"/>
    <col min="5" max="5" width="40.125" customWidth="1"/>
    <col min="6" max="26" width="12.5" customWidth="1"/>
  </cols>
  <sheetData>
    <row r="1" spans="1:26" ht="24" customHeight="1" x14ac:dyDescent="0.2">
      <c r="A1" s="80"/>
      <c r="B1" s="269" t="s">
        <v>103</v>
      </c>
      <c r="C1" s="270"/>
      <c r="D1" s="270"/>
      <c r="E1" s="270"/>
      <c r="F1" s="271"/>
      <c r="G1" s="80"/>
      <c r="H1" s="80"/>
      <c r="I1" s="80"/>
      <c r="J1" s="80"/>
      <c r="K1" s="80"/>
      <c r="L1" s="80"/>
      <c r="M1" s="80"/>
      <c r="N1" s="80"/>
      <c r="O1" s="80"/>
      <c r="P1" s="80"/>
      <c r="Q1" s="80"/>
      <c r="R1" s="80"/>
      <c r="S1" s="80"/>
      <c r="T1" s="80"/>
      <c r="U1" s="80"/>
      <c r="V1" s="80"/>
      <c r="W1" s="80"/>
      <c r="X1" s="80"/>
      <c r="Y1" s="80"/>
      <c r="Z1" s="80"/>
    </row>
    <row r="2" spans="1:26" ht="12.75" customHeight="1" x14ac:dyDescent="0.25">
      <c r="A2" s="80"/>
      <c r="B2" s="81"/>
      <c r="C2" s="81"/>
      <c r="D2" s="81"/>
      <c r="E2" s="81"/>
      <c r="F2" s="81"/>
      <c r="G2" s="80"/>
      <c r="H2" s="80"/>
      <c r="I2" s="80"/>
      <c r="J2" s="80"/>
      <c r="K2" s="80"/>
      <c r="L2" s="80"/>
      <c r="M2" s="80"/>
      <c r="N2" s="80"/>
      <c r="O2" s="80"/>
      <c r="P2" s="80"/>
      <c r="Q2" s="80"/>
      <c r="R2" s="80"/>
      <c r="S2" s="80"/>
      <c r="T2" s="80"/>
      <c r="U2" s="80"/>
      <c r="V2" s="80"/>
      <c r="W2" s="80"/>
      <c r="X2" s="80"/>
      <c r="Y2" s="80"/>
      <c r="Z2" s="80"/>
    </row>
    <row r="3" spans="1:26" ht="12.75" customHeight="1" x14ac:dyDescent="0.2">
      <c r="A3" s="80"/>
      <c r="B3" s="272" t="s">
        <v>104</v>
      </c>
      <c r="C3" s="270"/>
      <c r="D3" s="273"/>
      <c r="E3" s="82" t="s">
        <v>105</v>
      </c>
      <c r="F3" s="83" t="s">
        <v>106</v>
      </c>
      <c r="G3" s="80"/>
      <c r="H3" s="80"/>
      <c r="I3" s="80"/>
      <c r="J3" s="80"/>
      <c r="K3" s="80"/>
      <c r="L3" s="80"/>
      <c r="M3" s="80"/>
      <c r="N3" s="80"/>
      <c r="O3" s="80"/>
      <c r="P3" s="80"/>
      <c r="Q3" s="80"/>
      <c r="R3" s="80"/>
      <c r="S3" s="80"/>
      <c r="T3" s="80"/>
      <c r="U3" s="80"/>
      <c r="V3" s="80"/>
      <c r="W3" s="80"/>
      <c r="X3" s="80"/>
      <c r="Y3" s="80"/>
      <c r="Z3" s="80"/>
    </row>
    <row r="4" spans="1:26" ht="12.75" customHeight="1" x14ac:dyDescent="0.2">
      <c r="A4" s="80"/>
      <c r="B4" s="274" t="s">
        <v>107</v>
      </c>
      <c r="C4" s="277" t="s">
        <v>28</v>
      </c>
      <c r="D4" s="84" t="s">
        <v>108</v>
      </c>
      <c r="E4" s="85" t="s">
        <v>109</v>
      </c>
      <c r="F4" s="86">
        <v>0.25</v>
      </c>
      <c r="G4" s="80"/>
      <c r="H4" s="80"/>
      <c r="I4" s="80"/>
      <c r="J4" s="80"/>
      <c r="K4" s="80"/>
      <c r="L4" s="80"/>
      <c r="M4" s="80"/>
      <c r="N4" s="80"/>
      <c r="O4" s="80"/>
      <c r="P4" s="80"/>
      <c r="Q4" s="80"/>
      <c r="R4" s="80"/>
      <c r="S4" s="80"/>
      <c r="T4" s="80"/>
      <c r="U4" s="80"/>
      <c r="V4" s="80"/>
      <c r="W4" s="80"/>
      <c r="X4" s="80"/>
      <c r="Y4" s="80"/>
      <c r="Z4" s="80"/>
    </row>
    <row r="5" spans="1:26" ht="12.75" customHeight="1" x14ac:dyDescent="0.2">
      <c r="A5" s="80"/>
      <c r="B5" s="275"/>
      <c r="C5" s="278"/>
      <c r="D5" s="87" t="s">
        <v>110</v>
      </c>
      <c r="E5" s="88" t="s">
        <v>111</v>
      </c>
      <c r="F5" s="89">
        <v>0.15</v>
      </c>
      <c r="G5" s="80"/>
      <c r="H5" s="80"/>
      <c r="I5" s="80"/>
      <c r="J5" s="80"/>
      <c r="K5" s="80"/>
      <c r="L5" s="80"/>
      <c r="M5" s="80"/>
      <c r="N5" s="80"/>
      <c r="O5" s="80"/>
      <c r="P5" s="80"/>
      <c r="Q5" s="80"/>
      <c r="R5" s="80"/>
      <c r="S5" s="80"/>
      <c r="T5" s="80"/>
      <c r="U5" s="80"/>
      <c r="V5" s="80"/>
      <c r="W5" s="80"/>
      <c r="X5" s="80"/>
      <c r="Y5" s="80"/>
      <c r="Z5" s="80"/>
    </row>
    <row r="6" spans="1:26" ht="12.75" customHeight="1" x14ac:dyDescent="0.2">
      <c r="A6" s="80"/>
      <c r="B6" s="275"/>
      <c r="C6" s="267"/>
      <c r="D6" s="87" t="s">
        <v>112</v>
      </c>
      <c r="E6" s="88" t="s">
        <v>113</v>
      </c>
      <c r="F6" s="89">
        <v>0.1</v>
      </c>
      <c r="G6" s="80"/>
      <c r="H6" s="80"/>
      <c r="I6" s="80"/>
      <c r="J6" s="80"/>
      <c r="K6" s="80"/>
      <c r="L6" s="80"/>
      <c r="M6" s="80"/>
      <c r="N6" s="80"/>
      <c r="O6" s="80"/>
      <c r="P6" s="80"/>
      <c r="Q6" s="80"/>
      <c r="R6" s="80"/>
      <c r="S6" s="80"/>
      <c r="T6" s="80"/>
      <c r="U6" s="80"/>
      <c r="V6" s="80"/>
      <c r="W6" s="80"/>
      <c r="X6" s="80"/>
      <c r="Y6" s="80"/>
      <c r="Z6" s="80"/>
    </row>
    <row r="7" spans="1:26" ht="12.75" customHeight="1" x14ac:dyDescent="0.2">
      <c r="A7" s="80"/>
      <c r="B7" s="275"/>
      <c r="C7" s="266" t="s">
        <v>29</v>
      </c>
      <c r="D7" s="87" t="s">
        <v>114</v>
      </c>
      <c r="E7" s="88" t="s">
        <v>115</v>
      </c>
      <c r="F7" s="89">
        <v>0.25</v>
      </c>
      <c r="G7" s="80"/>
      <c r="H7" s="80"/>
      <c r="I7" s="80"/>
      <c r="J7" s="80"/>
      <c r="K7" s="80"/>
      <c r="L7" s="80"/>
      <c r="M7" s="80"/>
      <c r="N7" s="80"/>
      <c r="O7" s="80"/>
      <c r="P7" s="80"/>
      <c r="Q7" s="80"/>
      <c r="R7" s="80"/>
      <c r="S7" s="80"/>
      <c r="T7" s="80"/>
      <c r="U7" s="80"/>
      <c r="V7" s="80"/>
      <c r="W7" s="80"/>
      <c r="X7" s="80"/>
      <c r="Y7" s="80"/>
      <c r="Z7" s="80"/>
    </row>
    <row r="8" spans="1:26" ht="12.75" customHeight="1" x14ac:dyDescent="0.2">
      <c r="A8" s="80"/>
      <c r="B8" s="276"/>
      <c r="C8" s="267"/>
      <c r="D8" s="87" t="s">
        <v>116</v>
      </c>
      <c r="E8" s="88" t="s">
        <v>117</v>
      </c>
      <c r="F8" s="89">
        <v>0.15</v>
      </c>
      <c r="G8" s="80"/>
      <c r="H8" s="80"/>
      <c r="I8" s="80"/>
      <c r="J8" s="80"/>
      <c r="K8" s="80"/>
      <c r="L8" s="80"/>
      <c r="M8" s="80"/>
      <c r="N8" s="80"/>
      <c r="O8" s="80"/>
      <c r="P8" s="80"/>
      <c r="Q8" s="80"/>
      <c r="R8" s="80"/>
      <c r="S8" s="80"/>
      <c r="T8" s="80"/>
      <c r="U8" s="80"/>
      <c r="V8" s="80"/>
      <c r="W8" s="80"/>
      <c r="X8" s="80"/>
      <c r="Y8" s="80"/>
      <c r="Z8" s="80"/>
    </row>
    <row r="9" spans="1:26" ht="12.75" customHeight="1" x14ac:dyDescent="0.2">
      <c r="A9" s="80"/>
      <c r="B9" s="279" t="s">
        <v>118</v>
      </c>
      <c r="C9" s="266" t="s">
        <v>31</v>
      </c>
      <c r="D9" s="87" t="s">
        <v>119</v>
      </c>
      <c r="E9" s="88" t="s">
        <v>120</v>
      </c>
      <c r="F9" s="90" t="s">
        <v>121</v>
      </c>
      <c r="G9" s="80"/>
      <c r="H9" s="80"/>
      <c r="I9" s="80"/>
      <c r="J9" s="80"/>
      <c r="K9" s="80"/>
      <c r="L9" s="80"/>
      <c r="M9" s="80"/>
      <c r="N9" s="80"/>
      <c r="O9" s="80"/>
      <c r="P9" s="80"/>
      <c r="Q9" s="80"/>
      <c r="R9" s="80"/>
      <c r="S9" s="80"/>
      <c r="T9" s="80"/>
      <c r="U9" s="80"/>
      <c r="V9" s="80"/>
      <c r="W9" s="80"/>
      <c r="X9" s="80"/>
      <c r="Y9" s="80"/>
      <c r="Z9" s="80"/>
    </row>
    <row r="10" spans="1:26" ht="12.75" customHeight="1" x14ac:dyDescent="0.2">
      <c r="A10" s="80"/>
      <c r="B10" s="275"/>
      <c r="C10" s="267"/>
      <c r="D10" s="87" t="s">
        <v>122</v>
      </c>
      <c r="E10" s="88" t="s">
        <v>123</v>
      </c>
      <c r="F10" s="90" t="s">
        <v>121</v>
      </c>
      <c r="G10" s="80"/>
      <c r="H10" s="80"/>
      <c r="I10" s="80"/>
      <c r="J10" s="80"/>
      <c r="K10" s="80"/>
      <c r="L10" s="80"/>
      <c r="M10" s="80"/>
      <c r="N10" s="80"/>
      <c r="O10" s="80"/>
      <c r="P10" s="80"/>
      <c r="Q10" s="80"/>
      <c r="R10" s="80"/>
      <c r="S10" s="80"/>
      <c r="T10" s="80"/>
      <c r="U10" s="80"/>
      <c r="V10" s="80"/>
      <c r="W10" s="80"/>
      <c r="X10" s="80"/>
      <c r="Y10" s="80"/>
      <c r="Z10" s="80"/>
    </row>
    <row r="11" spans="1:26" ht="12.75" customHeight="1" x14ac:dyDescent="0.2">
      <c r="A11" s="80"/>
      <c r="B11" s="275"/>
      <c r="C11" s="266" t="s">
        <v>32</v>
      </c>
      <c r="D11" s="87" t="s">
        <v>124</v>
      </c>
      <c r="E11" s="88" t="s">
        <v>125</v>
      </c>
      <c r="F11" s="90" t="s">
        <v>121</v>
      </c>
      <c r="G11" s="80"/>
      <c r="H11" s="80"/>
      <c r="I11" s="80"/>
      <c r="J11" s="80"/>
      <c r="K11" s="80"/>
      <c r="L11" s="80"/>
      <c r="M11" s="80"/>
      <c r="N11" s="80"/>
      <c r="O11" s="80"/>
      <c r="P11" s="80"/>
      <c r="Q11" s="80"/>
      <c r="R11" s="80"/>
      <c r="S11" s="80"/>
      <c r="T11" s="80"/>
      <c r="U11" s="80"/>
      <c r="V11" s="80"/>
      <c r="W11" s="80"/>
      <c r="X11" s="80"/>
      <c r="Y11" s="80"/>
      <c r="Z11" s="80"/>
    </row>
    <row r="12" spans="1:26" ht="12.75" customHeight="1" x14ac:dyDescent="0.2">
      <c r="A12" s="80"/>
      <c r="B12" s="275"/>
      <c r="C12" s="267"/>
      <c r="D12" s="87" t="s">
        <v>126</v>
      </c>
      <c r="E12" s="88" t="s">
        <v>127</v>
      </c>
      <c r="F12" s="90" t="s">
        <v>121</v>
      </c>
      <c r="G12" s="80"/>
      <c r="H12" s="80"/>
      <c r="I12" s="80"/>
      <c r="J12" s="80"/>
      <c r="K12" s="80"/>
      <c r="L12" s="80"/>
      <c r="M12" s="80"/>
      <c r="N12" s="80"/>
      <c r="O12" s="80"/>
      <c r="P12" s="80"/>
      <c r="Q12" s="80"/>
      <c r="R12" s="80"/>
      <c r="S12" s="80"/>
      <c r="T12" s="80"/>
      <c r="U12" s="80"/>
      <c r="V12" s="80"/>
      <c r="W12" s="80"/>
      <c r="X12" s="80"/>
      <c r="Y12" s="80"/>
      <c r="Z12" s="80"/>
    </row>
    <row r="13" spans="1:26" ht="12.75" customHeight="1" x14ac:dyDescent="0.2">
      <c r="A13" s="80"/>
      <c r="B13" s="275"/>
      <c r="C13" s="266" t="s">
        <v>33</v>
      </c>
      <c r="D13" s="87" t="s">
        <v>128</v>
      </c>
      <c r="E13" s="88" t="s">
        <v>129</v>
      </c>
      <c r="F13" s="90" t="s">
        <v>121</v>
      </c>
      <c r="G13" s="80"/>
      <c r="H13" s="80"/>
      <c r="I13" s="80"/>
      <c r="J13" s="80"/>
      <c r="K13" s="80"/>
      <c r="L13" s="80"/>
      <c r="M13" s="80"/>
      <c r="N13" s="80"/>
      <c r="O13" s="80"/>
      <c r="P13" s="80"/>
      <c r="Q13" s="80"/>
      <c r="R13" s="80"/>
      <c r="S13" s="80"/>
      <c r="T13" s="80"/>
      <c r="U13" s="80"/>
      <c r="V13" s="80"/>
      <c r="W13" s="80"/>
      <c r="X13" s="80"/>
      <c r="Y13" s="80"/>
      <c r="Z13" s="80"/>
    </row>
    <row r="14" spans="1:26" ht="12.75" customHeight="1" x14ac:dyDescent="0.2">
      <c r="A14" s="80"/>
      <c r="B14" s="280"/>
      <c r="C14" s="268"/>
      <c r="D14" s="91" t="s">
        <v>130</v>
      </c>
      <c r="E14" s="92" t="s">
        <v>131</v>
      </c>
      <c r="F14" s="93" t="s">
        <v>121</v>
      </c>
      <c r="G14" s="80"/>
      <c r="H14" s="80"/>
      <c r="I14" s="80"/>
      <c r="J14" s="80"/>
      <c r="K14" s="80"/>
      <c r="L14" s="80"/>
      <c r="M14" s="80"/>
      <c r="N14" s="80"/>
      <c r="O14" s="80"/>
      <c r="P14" s="80"/>
      <c r="Q14" s="80"/>
      <c r="R14" s="80"/>
      <c r="S14" s="80"/>
      <c r="T14" s="80"/>
      <c r="U14" s="80"/>
      <c r="V14" s="80"/>
      <c r="W14" s="80"/>
      <c r="X14" s="80"/>
      <c r="Y14" s="80"/>
      <c r="Z14" s="80"/>
    </row>
    <row r="15" spans="1:26" ht="49.5" customHeight="1" x14ac:dyDescent="0.2">
      <c r="A15" s="80"/>
      <c r="B15" s="263" t="s">
        <v>132</v>
      </c>
      <c r="C15" s="264"/>
      <c r="D15" s="264"/>
      <c r="E15" s="264"/>
      <c r="F15" s="265"/>
      <c r="G15" s="80"/>
      <c r="H15" s="80"/>
      <c r="I15" s="80"/>
      <c r="J15" s="80"/>
      <c r="K15" s="80"/>
      <c r="L15" s="80"/>
      <c r="M15" s="80"/>
      <c r="N15" s="80"/>
      <c r="O15" s="80"/>
      <c r="P15" s="80"/>
      <c r="Q15" s="80"/>
      <c r="R15" s="80"/>
      <c r="S15" s="80"/>
      <c r="T15" s="80"/>
      <c r="U15" s="80"/>
      <c r="V15" s="80"/>
      <c r="W15" s="80"/>
      <c r="X15" s="80"/>
      <c r="Y15" s="80"/>
      <c r="Z15" s="80"/>
    </row>
    <row r="16" spans="1:26" ht="27" customHeight="1" x14ac:dyDescent="0.25">
      <c r="A16" s="80"/>
      <c r="B16" s="94"/>
      <c r="C16" s="80"/>
      <c r="D16" s="80"/>
      <c r="E16" s="80"/>
      <c r="F16" s="80"/>
      <c r="G16" s="80"/>
      <c r="H16" s="80"/>
      <c r="I16" s="80"/>
      <c r="J16" s="80"/>
      <c r="K16" s="80"/>
      <c r="L16" s="80"/>
      <c r="M16" s="80"/>
      <c r="N16" s="80"/>
      <c r="O16" s="80"/>
      <c r="P16" s="80"/>
      <c r="Q16" s="80"/>
      <c r="R16" s="80"/>
      <c r="S16" s="80"/>
      <c r="T16" s="80"/>
      <c r="U16" s="80"/>
      <c r="V16" s="80"/>
      <c r="W16" s="80"/>
      <c r="X16" s="80"/>
      <c r="Y16" s="80"/>
      <c r="Z16" s="80"/>
    </row>
    <row r="17" spans="1:26" ht="12.75" customHeight="1" x14ac:dyDescent="0.2">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row>
    <row r="18" spans="1:26" ht="12.75" customHeight="1" x14ac:dyDescent="0.2">
      <c r="A18" s="80"/>
      <c r="B18" s="80"/>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ht="12.75" customHeight="1" x14ac:dyDescent="0.2">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row>
    <row r="20" spans="1:26" ht="12.75" customHeight="1" x14ac:dyDescent="0.2">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row>
    <row r="21" spans="1:26" ht="12.75" customHeight="1" x14ac:dyDescent="0.2">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row>
    <row r="22" spans="1:26" ht="12.75" customHeight="1" x14ac:dyDescent="0.2">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row>
    <row r="23" spans="1:26" ht="12.75" customHeight="1" x14ac:dyDescent="0.2">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row>
    <row r="24" spans="1:26" ht="12.75" customHeight="1" x14ac:dyDescent="0.2">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row>
    <row r="25" spans="1:26" ht="12.75" customHeight="1" x14ac:dyDescent="0.2">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row>
    <row r="26" spans="1:26" ht="12.75" customHeight="1" x14ac:dyDescent="0.2">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row>
    <row r="27" spans="1:26" ht="12.75" customHeight="1" x14ac:dyDescent="0.2">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row>
    <row r="28" spans="1:26" ht="12.75" customHeight="1" x14ac:dyDescent="0.2">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row>
    <row r="29" spans="1:26" ht="12.75" customHeight="1" x14ac:dyDescent="0.2">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row>
    <row r="30" spans="1:26" ht="12.75" customHeight="1" x14ac:dyDescent="0.2">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row>
    <row r="31" spans="1:26" ht="12.75" customHeight="1" x14ac:dyDescent="0.2">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row>
    <row r="32" spans="1:26" ht="12.75" customHeight="1" x14ac:dyDescent="0.2">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row>
    <row r="33" spans="1:26" ht="12.75" customHeight="1" x14ac:dyDescent="0.2">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6" ht="12.75" customHeight="1" x14ac:dyDescent="0.2">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row>
    <row r="35" spans="1:26" ht="12.75" customHeight="1" x14ac:dyDescent="0.2">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row>
    <row r="36" spans="1:26" ht="12.75" customHeight="1" x14ac:dyDescent="0.2">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row>
    <row r="37" spans="1:26" ht="12.75" customHeight="1" x14ac:dyDescent="0.2">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row>
    <row r="38" spans="1:26" ht="12.75" customHeight="1" x14ac:dyDescent="0.2">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1:26" ht="12.75" customHeight="1" x14ac:dyDescent="0.2">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row>
    <row r="40" spans="1:26" ht="12.75" customHeight="1" x14ac:dyDescent="0.2">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row>
    <row r="41" spans="1:26" ht="12.75" customHeight="1" x14ac:dyDescent="0.2">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row>
    <row r="42" spans="1:26" ht="12.75" customHeight="1" x14ac:dyDescent="0.2">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row>
    <row r="43" spans="1:26" ht="12.75" customHeight="1" x14ac:dyDescent="0.2">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row>
    <row r="44" spans="1:26" ht="12.75" customHeight="1" x14ac:dyDescent="0.2">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row>
    <row r="45" spans="1:26" ht="12.75" customHeight="1" x14ac:dyDescent="0.2">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row>
    <row r="46" spans="1:26" ht="12.75" customHeight="1" x14ac:dyDescent="0.2">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row>
    <row r="47" spans="1:26" ht="12.75" customHeight="1" x14ac:dyDescent="0.2">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row>
    <row r="48" spans="1:26" ht="12.75" customHeight="1" x14ac:dyDescent="0.2">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26" ht="12.75" customHeight="1" x14ac:dyDescent="0.2">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ht="12.75" customHeight="1" x14ac:dyDescent="0.2">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6" ht="12.75" customHeight="1" x14ac:dyDescent="0.2">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ht="12.75" customHeight="1" x14ac:dyDescent="0.2">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ht="12.75" customHeight="1" x14ac:dyDescent="0.2">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row>
    <row r="54" spans="1:26" ht="12.75" customHeight="1" x14ac:dyDescent="0.2">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row>
    <row r="55" spans="1:26" ht="12.75" customHeight="1" x14ac:dyDescent="0.2">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row>
    <row r="56" spans="1:26" ht="12.75" customHeight="1" x14ac:dyDescent="0.2">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row>
    <row r="57" spans="1:26" ht="12.75" customHeight="1" x14ac:dyDescent="0.2">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row>
    <row r="58" spans="1:26" ht="12.75" customHeight="1" x14ac:dyDescent="0.2">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row>
    <row r="59" spans="1:26" ht="12.75" customHeight="1" x14ac:dyDescent="0.2">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row>
    <row r="60" spans="1:26" ht="12.75" customHeight="1" x14ac:dyDescent="0.2">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row>
    <row r="61" spans="1:26" ht="12.75" customHeight="1" x14ac:dyDescent="0.2">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row>
    <row r="62" spans="1:26" ht="12.75" customHeight="1" x14ac:dyDescent="0.2">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row>
    <row r="63" spans="1:26" ht="12.75" customHeight="1" x14ac:dyDescent="0.2">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row>
    <row r="64" spans="1:26" ht="12.75" customHeight="1" x14ac:dyDescent="0.2">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row>
    <row r="65" spans="1:26" ht="12.75" customHeight="1" x14ac:dyDescent="0.2">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ht="12.75" customHeight="1" x14ac:dyDescent="0.2">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row>
    <row r="67" spans="1:26" ht="12.75" customHeight="1" x14ac:dyDescent="0.2">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row>
    <row r="68" spans="1:26" ht="12.75" customHeight="1" x14ac:dyDescent="0.2">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row>
    <row r="69" spans="1:26" ht="12.75" customHeight="1" x14ac:dyDescent="0.2">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row>
    <row r="70" spans="1:26" ht="12.75" customHeight="1" x14ac:dyDescent="0.2">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row>
    <row r="71" spans="1:26" ht="12.75" customHeight="1" x14ac:dyDescent="0.2">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row>
    <row r="72" spans="1:26" ht="12.75" customHeight="1" x14ac:dyDescent="0.2">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row>
    <row r="73" spans="1:26" ht="12.75" customHeight="1" x14ac:dyDescent="0.2">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row>
    <row r="74" spans="1:26" ht="12.75" customHeight="1" x14ac:dyDescent="0.2">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row>
    <row r="75" spans="1:26" ht="12.75" customHeight="1" x14ac:dyDescent="0.2">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row>
    <row r="76" spans="1:26" ht="12.75" customHeight="1" x14ac:dyDescent="0.2">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row>
    <row r="77" spans="1:26" ht="12.75" customHeight="1" x14ac:dyDescent="0.2">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row>
    <row r="78" spans="1:26" ht="12.75" customHeight="1" x14ac:dyDescent="0.2">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row>
    <row r="79" spans="1:26" ht="12.75" customHeight="1" x14ac:dyDescent="0.2">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row>
    <row r="80" spans="1:26" ht="12.75" customHeight="1" x14ac:dyDescent="0.2">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row>
    <row r="81" spans="1:26" ht="12.75" customHeight="1" x14ac:dyDescent="0.2">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row>
    <row r="82" spans="1:26" ht="12.75" customHeight="1" x14ac:dyDescent="0.2">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row>
    <row r="83" spans="1:26" ht="12.75" customHeight="1" x14ac:dyDescent="0.2">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row>
    <row r="84" spans="1:26" ht="12.75" customHeight="1" x14ac:dyDescent="0.2">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row>
    <row r="85" spans="1:26" ht="12.75" customHeight="1" x14ac:dyDescent="0.2">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row>
    <row r="86" spans="1:26" ht="12.75" customHeight="1" x14ac:dyDescent="0.2">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row>
    <row r="87" spans="1:26" ht="12.75" customHeight="1" x14ac:dyDescent="0.2">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row>
    <row r="88" spans="1:26" ht="12.75" customHeight="1" x14ac:dyDescent="0.2">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row>
    <row r="89" spans="1:26" ht="12.75" customHeight="1" x14ac:dyDescent="0.2">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row>
    <row r="90" spans="1:26" ht="12.75" customHeight="1" x14ac:dyDescent="0.2">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row>
    <row r="91" spans="1:26" ht="12.75" customHeight="1" x14ac:dyDescent="0.2">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row>
    <row r="92" spans="1:26" ht="12.75" customHeight="1" x14ac:dyDescent="0.2">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row>
    <row r="93" spans="1:26" ht="12.75" customHeight="1" x14ac:dyDescent="0.2">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row>
    <row r="94" spans="1:26" ht="12.75" customHeight="1" x14ac:dyDescent="0.2">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row>
    <row r="95" spans="1:26" ht="12.75" customHeight="1" x14ac:dyDescent="0.2">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row>
    <row r="96" spans="1:26" ht="12.75" customHeight="1" x14ac:dyDescent="0.2">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row>
    <row r="97" spans="1:26" ht="12.75" customHeight="1" x14ac:dyDescent="0.2">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row>
    <row r="98" spans="1:26" ht="12.75" customHeight="1" x14ac:dyDescent="0.2">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row>
    <row r="99" spans="1:26" ht="12.75" customHeight="1" x14ac:dyDescent="0.2">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row>
    <row r="100" spans="1:26" ht="12.75" customHeight="1" x14ac:dyDescent="0.2">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row>
    <row r="101" spans="1:26" ht="12.75" customHeight="1" x14ac:dyDescent="0.2">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row>
    <row r="102" spans="1:26" ht="12.75" customHeight="1" x14ac:dyDescent="0.2">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row>
    <row r="103" spans="1:26" ht="12.75" customHeight="1" x14ac:dyDescent="0.2">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row>
    <row r="104" spans="1:26" ht="12.75" customHeight="1" x14ac:dyDescent="0.2">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26" ht="12.75" customHeight="1" x14ac:dyDescent="0.2">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row>
    <row r="106" spans="1:26" ht="12.75" customHeight="1" x14ac:dyDescent="0.2">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row>
    <row r="107" spans="1:26" ht="12.75" customHeight="1" x14ac:dyDescent="0.2">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row>
    <row r="108" spans="1:26" ht="12.75" customHeight="1" x14ac:dyDescent="0.2">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row>
    <row r="109" spans="1:26" ht="12.75" customHeight="1" x14ac:dyDescent="0.2">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row>
    <row r="110" spans="1:26" ht="12.75" customHeight="1" x14ac:dyDescent="0.2">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row>
    <row r="111" spans="1:26" ht="12.75" customHeight="1" x14ac:dyDescent="0.2">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row>
    <row r="112" spans="1:26" ht="12.75" customHeight="1" x14ac:dyDescent="0.2">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row>
    <row r="113" spans="1:26" ht="12.75" customHeight="1" x14ac:dyDescent="0.2">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row>
    <row r="114" spans="1:26" ht="12.75" customHeight="1" x14ac:dyDescent="0.2">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row>
    <row r="115" spans="1:26" ht="12.75" customHeight="1" x14ac:dyDescent="0.2">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row>
    <row r="116" spans="1:26" ht="12.75" customHeight="1" x14ac:dyDescent="0.2">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row>
    <row r="117" spans="1:26" ht="12.75" customHeight="1" x14ac:dyDescent="0.2">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row>
    <row r="118" spans="1:26" ht="12.75" customHeight="1" x14ac:dyDescent="0.2">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row>
    <row r="119" spans="1:26" ht="12.75" customHeight="1" x14ac:dyDescent="0.2">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row>
    <row r="120" spans="1:26" ht="12.75" customHeight="1" x14ac:dyDescent="0.2">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row>
    <row r="121" spans="1:26" ht="12.75" customHeight="1" x14ac:dyDescent="0.2">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row>
    <row r="122" spans="1:26" ht="12.75" customHeight="1" x14ac:dyDescent="0.2">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row>
    <row r="123" spans="1:26" ht="12.75" customHeight="1" x14ac:dyDescent="0.2">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row>
    <row r="124" spans="1:26" ht="12.75" customHeight="1" x14ac:dyDescent="0.2">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row>
    <row r="125" spans="1:26" ht="12.75" customHeight="1" x14ac:dyDescent="0.2">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row>
    <row r="126" spans="1:26" ht="12.75" customHeight="1" x14ac:dyDescent="0.2">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row>
    <row r="127" spans="1:26" ht="12.75" customHeight="1" x14ac:dyDescent="0.2">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row>
    <row r="128" spans="1:26" ht="12.75" customHeight="1" x14ac:dyDescent="0.2">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row>
    <row r="129" spans="1:26" ht="12.75" customHeight="1" x14ac:dyDescent="0.2">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row>
    <row r="130" spans="1:26" ht="12.75" customHeight="1" x14ac:dyDescent="0.2">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row>
    <row r="131" spans="1:26" ht="12.75" customHeight="1" x14ac:dyDescent="0.2">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row>
    <row r="132" spans="1:26" ht="12.75" customHeight="1" x14ac:dyDescent="0.2">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row>
    <row r="133" spans="1:26" ht="12.75" customHeight="1" x14ac:dyDescent="0.2">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row>
    <row r="134" spans="1:26" ht="12.75" customHeight="1" x14ac:dyDescent="0.2">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row>
    <row r="135" spans="1:26" ht="12.75" customHeight="1" x14ac:dyDescent="0.2">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row>
    <row r="136" spans="1:26" ht="12.75" customHeight="1" x14ac:dyDescent="0.2">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row>
    <row r="137" spans="1:26" ht="12.75" customHeight="1" x14ac:dyDescent="0.2">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row>
    <row r="138" spans="1:26" ht="12.75" customHeight="1" x14ac:dyDescent="0.2">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row>
    <row r="139" spans="1:26" ht="12.75" customHeight="1" x14ac:dyDescent="0.2">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row>
    <row r="140" spans="1:26" ht="12.75" customHeight="1" x14ac:dyDescent="0.2">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row>
    <row r="141" spans="1:26" ht="12.75" customHeight="1" x14ac:dyDescent="0.2">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row>
    <row r="142" spans="1:26" ht="12.75" customHeight="1" x14ac:dyDescent="0.2">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row>
    <row r="143" spans="1:26" ht="12.75" customHeight="1" x14ac:dyDescent="0.2">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row>
    <row r="144" spans="1:26" ht="12.75" customHeight="1" x14ac:dyDescent="0.2">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row>
    <row r="145" spans="1:26" ht="12.75" customHeight="1" x14ac:dyDescent="0.2">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row>
    <row r="146" spans="1:26" ht="12.75" customHeight="1" x14ac:dyDescent="0.2">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row>
    <row r="147" spans="1:26" ht="12.75" customHeight="1" x14ac:dyDescent="0.2">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row>
    <row r="148" spans="1:26" ht="12.75" customHeight="1" x14ac:dyDescent="0.2">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row>
    <row r="149" spans="1:26" ht="12.75" customHeight="1" x14ac:dyDescent="0.2">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row>
    <row r="150" spans="1:26" ht="12.75" customHeight="1" x14ac:dyDescent="0.2">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row>
    <row r="151" spans="1:26" ht="12.75" customHeight="1" x14ac:dyDescent="0.2">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1:26" ht="12.75" customHeight="1" x14ac:dyDescent="0.2">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row>
    <row r="153" spans="1:26" ht="12.75" customHeight="1" x14ac:dyDescent="0.2">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row>
    <row r="154" spans="1:26" ht="12.75" customHeight="1" x14ac:dyDescent="0.2">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row>
    <row r="155" spans="1:26" ht="12.75" customHeight="1" x14ac:dyDescent="0.2">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ht="12.75" customHeight="1" x14ac:dyDescent="0.2">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row>
    <row r="157" spans="1:26" ht="12.75" customHeight="1" x14ac:dyDescent="0.2">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row>
    <row r="158" spans="1:26" ht="12.75" customHeight="1" x14ac:dyDescent="0.2">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row>
    <row r="159" spans="1:26" ht="12.75" customHeight="1" x14ac:dyDescent="0.2">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row>
    <row r="160" spans="1:26" ht="12.75" customHeight="1" x14ac:dyDescent="0.2">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row>
    <row r="161" spans="1:26" ht="12.75" customHeight="1" x14ac:dyDescent="0.2">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row>
    <row r="162" spans="1:26" ht="12.75" customHeight="1" x14ac:dyDescent="0.2">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row>
    <row r="163" spans="1:26" ht="12.75" customHeight="1" x14ac:dyDescent="0.2">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row>
    <row r="164" spans="1:26" ht="12.75" customHeight="1" x14ac:dyDescent="0.2">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row>
    <row r="165" spans="1:26" ht="12.75" customHeight="1" x14ac:dyDescent="0.2">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row>
    <row r="166" spans="1:26" ht="12.75" customHeight="1" x14ac:dyDescent="0.2">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row>
    <row r="167" spans="1:26" ht="12.75" customHeight="1" x14ac:dyDescent="0.2">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row>
    <row r="168" spans="1:26" ht="12.75" customHeight="1" x14ac:dyDescent="0.2">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row>
    <row r="169" spans="1:26" ht="12.75" customHeight="1" x14ac:dyDescent="0.2">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row>
    <row r="170" spans="1:26" ht="12.75" customHeight="1" x14ac:dyDescent="0.2">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row>
    <row r="171" spans="1:26" ht="12.75" customHeight="1" x14ac:dyDescent="0.2">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row>
    <row r="172" spans="1:26" ht="12.75" customHeight="1" x14ac:dyDescent="0.2">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row>
    <row r="173" spans="1:26" ht="12.75" customHeight="1" x14ac:dyDescent="0.2">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row>
    <row r="174" spans="1:26" ht="12.75" customHeight="1" x14ac:dyDescent="0.2">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row>
    <row r="175" spans="1:26" ht="12.75" customHeight="1" x14ac:dyDescent="0.2">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row>
    <row r="176" spans="1:26" ht="12.75" customHeight="1" x14ac:dyDescent="0.2">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row>
    <row r="177" spans="1:26" ht="12.75" customHeight="1" x14ac:dyDescent="0.2">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row>
    <row r="178" spans="1:26" ht="12.75" customHeight="1" x14ac:dyDescent="0.2">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row>
    <row r="179" spans="1:26" ht="12.75" customHeight="1" x14ac:dyDescent="0.2">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row>
    <row r="180" spans="1:26" ht="12.75" customHeight="1" x14ac:dyDescent="0.2">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row>
    <row r="181" spans="1:26" ht="12.75" customHeight="1" x14ac:dyDescent="0.2">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row>
    <row r="182" spans="1:26" ht="12.75" customHeight="1" x14ac:dyDescent="0.2">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row>
    <row r="183" spans="1:26" ht="12.75" customHeight="1" x14ac:dyDescent="0.2">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row>
    <row r="184" spans="1:26" ht="12.75" customHeight="1" x14ac:dyDescent="0.2">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row>
    <row r="185" spans="1:26" ht="12.75" customHeight="1" x14ac:dyDescent="0.2">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row>
    <row r="186" spans="1:26" ht="12.75" customHeight="1" x14ac:dyDescent="0.2">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row>
    <row r="187" spans="1:26" ht="12.75" customHeight="1" x14ac:dyDescent="0.2">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row>
    <row r="188" spans="1:26" ht="12.75" customHeight="1" x14ac:dyDescent="0.2">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row>
    <row r="189" spans="1:26" ht="12.75" customHeight="1" x14ac:dyDescent="0.2">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row>
    <row r="190" spans="1:26" ht="12.75" customHeight="1" x14ac:dyDescent="0.2">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row>
    <row r="191" spans="1:26" ht="12.75" customHeight="1" x14ac:dyDescent="0.2">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row>
    <row r="192" spans="1:26" ht="12.75" customHeight="1" x14ac:dyDescent="0.2">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row>
    <row r="193" spans="1:26" ht="12.75" customHeight="1" x14ac:dyDescent="0.2">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row>
    <row r="194" spans="1:26" ht="12.75" customHeight="1" x14ac:dyDescent="0.2">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row>
    <row r="195" spans="1:26" ht="12.75" customHeight="1" x14ac:dyDescent="0.2">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row>
    <row r="196" spans="1:26" ht="12.75" customHeight="1" x14ac:dyDescent="0.2">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row>
    <row r="197" spans="1:26" ht="12.75" customHeight="1" x14ac:dyDescent="0.2">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row>
    <row r="198" spans="1:26" ht="12.75" customHeight="1" x14ac:dyDescent="0.2">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row>
    <row r="199" spans="1:26" ht="12.75" customHeight="1" x14ac:dyDescent="0.2">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row>
    <row r="200" spans="1:26" ht="12.75" customHeight="1" x14ac:dyDescent="0.2">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row>
    <row r="201" spans="1:26" ht="12.75" customHeight="1" x14ac:dyDescent="0.2">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row>
    <row r="202" spans="1:26" ht="12.75" customHeight="1" x14ac:dyDescent="0.2">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row>
    <row r="203" spans="1:26" ht="12.75" customHeight="1" x14ac:dyDescent="0.2">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row>
    <row r="204" spans="1:26" ht="12.75" customHeight="1" x14ac:dyDescent="0.2">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row>
    <row r="205" spans="1:26" ht="12.75" customHeight="1" x14ac:dyDescent="0.2">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row>
    <row r="206" spans="1:26" ht="12.75" customHeight="1" x14ac:dyDescent="0.2">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row>
    <row r="207" spans="1:26" ht="12.75" customHeight="1" x14ac:dyDescent="0.2">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row>
    <row r="208" spans="1:26" ht="12.75" customHeight="1" x14ac:dyDescent="0.2">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row>
    <row r="209" spans="1:26" ht="12.75" customHeight="1" x14ac:dyDescent="0.2">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row>
    <row r="210" spans="1:26" ht="12.75" customHeight="1" x14ac:dyDescent="0.2">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row>
    <row r="211" spans="1:26" ht="12.75" customHeight="1" x14ac:dyDescent="0.2">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row>
    <row r="212" spans="1:26" ht="12.75" customHeight="1" x14ac:dyDescent="0.2">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row>
    <row r="213" spans="1:26" ht="12.75" customHeight="1" x14ac:dyDescent="0.2">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row>
    <row r="214" spans="1:26" ht="12.75" customHeight="1" x14ac:dyDescent="0.2">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row>
    <row r="215" spans="1:26" ht="12.75" customHeight="1" x14ac:dyDescent="0.2">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row>
    <row r="216" spans="1:26" ht="12.75" customHeight="1" x14ac:dyDescent="0.2">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row>
    <row r="217" spans="1:26" ht="12.75" customHeight="1" x14ac:dyDescent="0.2">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row>
    <row r="218" spans="1:26" ht="12.75" customHeight="1" x14ac:dyDescent="0.2">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row>
    <row r="219" spans="1:26" ht="12.75" customHeight="1" x14ac:dyDescent="0.2">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row>
    <row r="220" spans="1:26" ht="12.75" customHeight="1" x14ac:dyDescent="0.2">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row>
    <row r="221" spans="1:26" ht="12.75" customHeight="1" x14ac:dyDescent="0.2">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row>
    <row r="222" spans="1:26" ht="12.75" customHeight="1" x14ac:dyDescent="0.2">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row>
    <row r="223" spans="1:26" ht="12.75" customHeight="1" x14ac:dyDescent="0.2">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row>
    <row r="224" spans="1:26" ht="12.75" customHeight="1" x14ac:dyDescent="0.2">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row>
    <row r="225" spans="1:26" ht="12.75" customHeight="1" x14ac:dyDescent="0.2">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row>
    <row r="226" spans="1:26" ht="12.75" customHeight="1" x14ac:dyDescent="0.2">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row>
    <row r="227" spans="1:26" ht="12.75" customHeight="1" x14ac:dyDescent="0.2">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row>
    <row r="228" spans="1:26" ht="12.75" customHeight="1" x14ac:dyDescent="0.2">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row>
    <row r="229" spans="1:26" ht="12.75" customHeight="1" x14ac:dyDescent="0.2">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row>
    <row r="230" spans="1:26" ht="12.75" customHeight="1" x14ac:dyDescent="0.2">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row>
    <row r="231" spans="1:26" ht="12.75" customHeight="1" x14ac:dyDescent="0.2">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row>
    <row r="232" spans="1:26" ht="12.75" customHeight="1" x14ac:dyDescent="0.2">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row>
    <row r="233" spans="1:26" ht="12.75" customHeight="1" x14ac:dyDescent="0.2">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row>
    <row r="234" spans="1:26" ht="12.75" customHeight="1" x14ac:dyDescent="0.2">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row>
    <row r="235" spans="1:26" ht="12.75" customHeight="1" x14ac:dyDescent="0.2">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row>
    <row r="236" spans="1:26" ht="12.75" customHeight="1" x14ac:dyDescent="0.2">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row>
    <row r="237" spans="1:26" ht="12.75" customHeight="1" x14ac:dyDescent="0.2">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row>
    <row r="238" spans="1:26" ht="12.75" customHeight="1" x14ac:dyDescent="0.2">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row>
    <row r="239" spans="1:26" ht="12.75" customHeight="1" x14ac:dyDescent="0.2">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row>
    <row r="240" spans="1:26" ht="12.75" customHeight="1" x14ac:dyDescent="0.2">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row>
    <row r="241" spans="1:26" ht="12.75" customHeight="1" x14ac:dyDescent="0.2">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row>
    <row r="242" spans="1:26" ht="12.75" customHeight="1" x14ac:dyDescent="0.2">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row>
    <row r="243" spans="1:26" ht="12.75" customHeight="1" x14ac:dyDescent="0.2">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row>
    <row r="244" spans="1:26" ht="12.75" customHeight="1" x14ac:dyDescent="0.2">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row>
    <row r="245" spans="1:26" ht="12.75" customHeight="1" x14ac:dyDescent="0.2">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row>
    <row r="246" spans="1:26" ht="12.75" customHeight="1" x14ac:dyDescent="0.2">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row>
    <row r="247" spans="1:26" ht="12.75" customHeight="1" x14ac:dyDescent="0.2">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row>
    <row r="248" spans="1:26" ht="12.75" customHeight="1" x14ac:dyDescent="0.2">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row>
    <row r="249" spans="1:26" ht="12.75" customHeight="1" x14ac:dyDescent="0.2">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row>
    <row r="250" spans="1:26" ht="12.75" customHeight="1" x14ac:dyDescent="0.2">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row>
    <row r="251" spans="1:26" ht="12.75" customHeight="1" x14ac:dyDescent="0.2">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row>
    <row r="252" spans="1:26" ht="12.75" customHeight="1" x14ac:dyDescent="0.2">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row>
    <row r="253" spans="1:26" ht="12.75" customHeight="1" x14ac:dyDescent="0.2">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row>
    <row r="254" spans="1:26" ht="12.75" customHeight="1" x14ac:dyDescent="0.2">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row>
    <row r="255" spans="1:26" ht="12.75" customHeight="1" x14ac:dyDescent="0.2">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row>
    <row r="256" spans="1:26" ht="12.75" customHeight="1" x14ac:dyDescent="0.2">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row>
    <row r="257" spans="1:26" ht="12.75" customHeight="1" x14ac:dyDescent="0.2">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row>
    <row r="258" spans="1:26" ht="12.75" customHeight="1" x14ac:dyDescent="0.2">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row>
    <row r="259" spans="1:26" ht="12.75" customHeight="1" x14ac:dyDescent="0.2">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row>
    <row r="260" spans="1:26" ht="12.75" customHeight="1" x14ac:dyDescent="0.2">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row>
    <row r="261" spans="1:26" ht="12.75" customHeight="1" x14ac:dyDescent="0.2">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row>
    <row r="262" spans="1:26" ht="12.75" customHeight="1" x14ac:dyDescent="0.2">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row>
    <row r="263" spans="1:26" ht="12.75" customHeight="1" x14ac:dyDescent="0.2">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row>
    <row r="264" spans="1:26" ht="12.75" customHeight="1" x14ac:dyDescent="0.2">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row>
    <row r="265" spans="1:26" ht="12.75" customHeight="1" x14ac:dyDescent="0.2">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row>
    <row r="266" spans="1:26" ht="12.75" customHeight="1" x14ac:dyDescent="0.2">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row>
    <row r="267" spans="1:26" ht="12.75" customHeight="1" x14ac:dyDescent="0.2">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row>
    <row r="268" spans="1:26" ht="12.75" customHeight="1" x14ac:dyDescent="0.2">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row>
    <row r="269" spans="1:26" ht="12.75" customHeight="1" x14ac:dyDescent="0.2">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row>
    <row r="270" spans="1:26" ht="12.75" customHeight="1" x14ac:dyDescent="0.2">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row>
    <row r="271" spans="1:26" ht="12.75" customHeight="1" x14ac:dyDescent="0.2">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row>
    <row r="272" spans="1:26" ht="12.75" customHeight="1" x14ac:dyDescent="0.2">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row>
    <row r="273" spans="1:26" ht="12.75" customHeight="1" x14ac:dyDescent="0.2">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row>
    <row r="274" spans="1:26" ht="12.75" customHeight="1" x14ac:dyDescent="0.2">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row>
    <row r="275" spans="1:26" ht="12.75" customHeight="1" x14ac:dyDescent="0.2">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row>
    <row r="276" spans="1:26" ht="12.75" customHeight="1" x14ac:dyDescent="0.2">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row>
    <row r="277" spans="1:26" ht="12.75" customHeight="1" x14ac:dyDescent="0.2">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row>
    <row r="278" spans="1:26" ht="12.75" customHeight="1" x14ac:dyDescent="0.2">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row>
    <row r="279" spans="1:26" ht="12.75" customHeight="1" x14ac:dyDescent="0.2">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row>
    <row r="280" spans="1:26" ht="12.75" customHeight="1" x14ac:dyDescent="0.2">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row>
    <row r="281" spans="1:26" ht="12.75" customHeight="1" x14ac:dyDescent="0.2">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row>
    <row r="282" spans="1:26" ht="12.75" customHeight="1" x14ac:dyDescent="0.2">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row>
    <row r="283" spans="1:26" ht="12.75" customHeight="1" x14ac:dyDescent="0.2">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row>
    <row r="284" spans="1:26" ht="12.75" customHeight="1" x14ac:dyDescent="0.2">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row>
    <row r="285" spans="1:26" ht="12.75" customHeight="1" x14ac:dyDescent="0.2">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row>
    <row r="286" spans="1:26" ht="12.75" customHeight="1" x14ac:dyDescent="0.2">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row>
    <row r="287" spans="1:26" ht="12.75" customHeight="1" x14ac:dyDescent="0.2">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row>
    <row r="288" spans="1:26" ht="12.75" customHeight="1" x14ac:dyDescent="0.2">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row>
    <row r="289" spans="1:26" ht="12.75" customHeight="1" x14ac:dyDescent="0.2">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row>
    <row r="290" spans="1:26" ht="12.75" customHeight="1" x14ac:dyDescent="0.2">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row>
    <row r="291" spans="1:26" ht="12.75" customHeight="1" x14ac:dyDescent="0.2">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row>
    <row r="292" spans="1:26" ht="12.75" customHeight="1" x14ac:dyDescent="0.2">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row>
    <row r="293" spans="1:26" ht="12.75" customHeight="1" x14ac:dyDescent="0.2">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row>
    <row r="294" spans="1:26" ht="12.75" customHeight="1" x14ac:dyDescent="0.2">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row>
    <row r="295" spans="1:26" ht="12.75" customHeight="1" x14ac:dyDescent="0.2">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row>
    <row r="296" spans="1:26" ht="12.75" customHeight="1" x14ac:dyDescent="0.2">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row>
    <row r="297" spans="1:26" ht="12.75" customHeight="1" x14ac:dyDescent="0.2">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row>
    <row r="298" spans="1:26" ht="12.75" customHeight="1" x14ac:dyDescent="0.2">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1:26" ht="12.75" customHeight="1" x14ac:dyDescent="0.2">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row>
    <row r="300" spans="1:26" ht="12.75" customHeight="1" x14ac:dyDescent="0.2">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row>
    <row r="301" spans="1:26" ht="12.75" customHeight="1" x14ac:dyDescent="0.2">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row>
    <row r="302" spans="1:26" ht="12.75" customHeight="1" x14ac:dyDescent="0.2">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row>
    <row r="303" spans="1:26" ht="12.75" customHeight="1" x14ac:dyDescent="0.2">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row>
    <row r="304" spans="1:26" ht="12.75" customHeight="1" x14ac:dyDescent="0.2">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row>
    <row r="305" spans="1:26" ht="12.75" customHeight="1" x14ac:dyDescent="0.2">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row>
    <row r="306" spans="1:26" ht="12.75" customHeight="1" x14ac:dyDescent="0.2">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row>
    <row r="307" spans="1:26" ht="12.75" customHeight="1" x14ac:dyDescent="0.2">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row>
    <row r="308" spans="1:26" ht="12.75" customHeight="1" x14ac:dyDescent="0.2">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row>
    <row r="309" spans="1:26" ht="12.75" customHeight="1" x14ac:dyDescent="0.2">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row>
    <row r="310" spans="1:26" ht="12.75" customHeight="1" x14ac:dyDescent="0.2">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row>
    <row r="311" spans="1:26" ht="12.75" customHeight="1" x14ac:dyDescent="0.2">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row>
    <row r="312" spans="1:26" ht="12.75" customHeight="1" x14ac:dyDescent="0.2">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row>
    <row r="313" spans="1:26" ht="12.75" customHeight="1" x14ac:dyDescent="0.2">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row>
    <row r="314" spans="1:26" ht="12.75" customHeight="1" x14ac:dyDescent="0.2">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row>
    <row r="315" spans="1:26" ht="12.75" customHeight="1" x14ac:dyDescent="0.2">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row>
    <row r="316" spans="1:26" ht="12.75" customHeight="1" x14ac:dyDescent="0.2">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row>
    <row r="317" spans="1:26" ht="12.75" customHeight="1" x14ac:dyDescent="0.2">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row>
    <row r="318" spans="1:26" ht="12.75" customHeight="1" x14ac:dyDescent="0.2">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row>
    <row r="319" spans="1:26" ht="12.75" customHeight="1" x14ac:dyDescent="0.2">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row>
    <row r="320" spans="1:26" ht="12.75" customHeight="1" x14ac:dyDescent="0.2">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row>
    <row r="321" spans="1:26" ht="12.75" customHeight="1" x14ac:dyDescent="0.2">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row>
    <row r="322" spans="1:26" ht="12.75" customHeight="1" x14ac:dyDescent="0.2">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row>
    <row r="323" spans="1:26" ht="12.75" customHeight="1" x14ac:dyDescent="0.2">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row>
    <row r="324" spans="1:26" ht="12.75" customHeight="1" x14ac:dyDescent="0.2">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row>
    <row r="325" spans="1:26" ht="12.75" customHeight="1" x14ac:dyDescent="0.2">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row>
    <row r="326" spans="1:26" ht="12.75" customHeight="1" x14ac:dyDescent="0.2">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row>
    <row r="327" spans="1:26" ht="12.75" customHeight="1" x14ac:dyDescent="0.2">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row>
    <row r="328" spans="1:26" ht="12.75" customHeight="1" x14ac:dyDescent="0.2">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row>
    <row r="329" spans="1:26" ht="12.75" customHeight="1" x14ac:dyDescent="0.2">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row>
    <row r="330" spans="1:26" ht="12.75" customHeight="1" x14ac:dyDescent="0.2">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row>
    <row r="331" spans="1:26" ht="12.75" customHeight="1" x14ac:dyDescent="0.2">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row>
    <row r="332" spans="1:26" ht="12.75" customHeight="1" x14ac:dyDescent="0.2">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row>
    <row r="333" spans="1:26" ht="12.75" customHeight="1" x14ac:dyDescent="0.2">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row>
    <row r="334" spans="1:26" ht="12.75" customHeight="1" x14ac:dyDescent="0.2">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row>
    <row r="335" spans="1:26" ht="12.75" customHeight="1" x14ac:dyDescent="0.2">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row>
    <row r="336" spans="1:26" ht="12.75" customHeight="1" x14ac:dyDescent="0.2">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row>
    <row r="337" spans="1:26" ht="12.75" customHeight="1" x14ac:dyDescent="0.2">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row>
    <row r="338" spans="1:26" ht="12.75" customHeight="1" x14ac:dyDescent="0.2">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row>
    <row r="339" spans="1:26" ht="12.75" customHeight="1" x14ac:dyDescent="0.2">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row>
    <row r="340" spans="1:26" ht="12.75" customHeight="1" x14ac:dyDescent="0.2">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row>
    <row r="341" spans="1:26" ht="12.75" customHeight="1" x14ac:dyDescent="0.2">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row>
    <row r="342" spans="1:26" ht="12.75" customHeight="1" x14ac:dyDescent="0.2">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row>
    <row r="343" spans="1:26" ht="12.75" customHeight="1" x14ac:dyDescent="0.2">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row>
    <row r="344" spans="1:26" ht="12.75" customHeight="1" x14ac:dyDescent="0.2">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row>
    <row r="345" spans="1:26" ht="12.75" customHeight="1" x14ac:dyDescent="0.2">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row>
    <row r="346" spans="1:26" ht="12.75" customHeight="1" x14ac:dyDescent="0.2">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row>
    <row r="347" spans="1:26" ht="12.75" customHeight="1" x14ac:dyDescent="0.2">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row>
    <row r="348" spans="1:26" ht="12.75" customHeight="1" x14ac:dyDescent="0.2">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row>
    <row r="349" spans="1:26" ht="12.75" customHeight="1" x14ac:dyDescent="0.2">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row>
    <row r="350" spans="1:26" ht="12.75" customHeight="1" x14ac:dyDescent="0.2">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row>
    <row r="351" spans="1:26" ht="12.75" customHeight="1" x14ac:dyDescent="0.2">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row>
    <row r="352" spans="1:26" ht="12.75" customHeight="1" x14ac:dyDescent="0.2">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row>
    <row r="353" spans="1:26" ht="12.75" customHeight="1" x14ac:dyDescent="0.2">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row>
    <row r="354" spans="1:26" ht="12.75" customHeight="1" x14ac:dyDescent="0.2">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row>
    <row r="355" spans="1:26" ht="12.75" customHeight="1" x14ac:dyDescent="0.2">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row>
    <row r="356" spans="1:26" ht="12.75" customHeight="1" x14ac:dyDescent="0.2">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row>
    <row r="357" spans="1:26" ht="12.75" customHeight="1" x14ac:dyDescent="0.2">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row>
    <row r="358" spans="1:26" ht="12.75" customHeight="1" x14ac:dyDescent="0.2">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row>
    <row r="359" spans="1:26" ht="12.75" customHeight="1" x14ac:dyDescent="0.2">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row>
    <row r="360" spans="1:26" ht="12.75" customHeight="1" x14ac:dyDescent="0.2">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row>
    <row r="361" spans="1:26" ht="12.75" customHeight="1" x14ac:dyDescent="0.2">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row>
    <row r="362" spans="1:26" ht="12.75" customHeight="1" x14ac:dyDescent="0.2">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row>
    <row r="363" spans="1:26" ht="12.75" customHeight="1" x14ac:dyDescent="0.2">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row>
    <row r="364" spans="1:26" ht="12.75" customHeight="1" x14ac:dyDescent="0.2">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row>
    <row r="365" spans="1:26" ht="12.75" customHeight="1" x14ac:dyDescent="0.2">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row>
    <row r="366" spans="1:26" ht="12.75" customHeight="1" x14ac:dyDescent="0.2">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row>
    <row r="367" spans="1:26" ht="12.75" customHeight="1" x14ac:dyDescent="0.2">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row>
    <row r="368" spans="1:26" ht="12.75" customHeight="1" x14ac:dyDescent="0.2">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row>
    <row r="369" spans="1:26" ht="12.75" customHeight="1" x14ac:dyDescent="0.2">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row>
    <row r="370" spans="1:26" ht="12.75" customHeight="1" x14ac:dyDescent="0.2">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row>
    <row r="371" spans="1:26" ht="12.75" customHeight="1" x14ac:dyDescent="0.2">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row>
    <row r="372" spans="1:26" ht="12.75" customHeight="1" x14ac:dyDescent="0.2">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row>
    <row r="373" spans="1:26" ht="12.75" customHeight="1" x14ac:dyDescent="0.2">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row>
    <row r="374" spans="1:26" ht="12.75" customHeight="1" x14ac:dyDescent="0.2">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row>
    <row r="375" spans="1:26" ht="12.75" customHeight="1" x14ac:dyDescent="0.2">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row>
    <row r="376" spans="1:26" ht="12.75" customHeight="1" x14ac:dyDescent="0.2">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row>
    <row r="377" spans="1:26" ht="12.75" customHeight="1" x14ac:dyDescent="0.2">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row>
    <row r="378" spans="1:26" ht="12.75" customHeight="1" x14ac:dyDescent="0.2">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row>
    <row r="379" spans="1:26" ht="12.75" customHeight="1" x14ac:dyDescent="0.2">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row>
    <row r="380" spans="1:26" ht="12.75" customHeight="1" x14ac:dyDescent="0.2">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row>
    <row r="381" spans="1:26" ht="12.75" customHeight="1" x14ac:dyDescent="0.2">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row>
    <row r="382" spans="1:26" ht="12.75" customHeight="1" x14ac:dyDescent="0.2">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row>
    <row r="383" spans="1:26" ht="12.75" customHeight="1" x14ac:dyDescent="0.2">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row>
    <row r="384" spans="1:26" ht="12.75" customHeight="1" x14ac:dyDescent="0.2">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row>
    <row r="385" spans="1:26" ht="12.75" customHeight="1" x14ac:dyDescent="0.2">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row>
    <row r="386" spans="1:26" ht="12.75" customHeight="1" x14ac:dyDescent="0.2">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row>
    <row r="387" spans="1:26" ht="12.75" customHeight="1" x14ac:dyDescent="0.2">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row>
    <row r="388" spans="1:26" ht="12.75" customHeight="1" x14ac:dyDescent="0.2">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row>
    <row r="389" spans="1:26" ht="12.75" customHeight="1" x14ac:dyDescent="0.2">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row>
    <row r="390" spans="1:26" ht="12.75" customHeight="1" x14ac:dyDescent="0.2">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row>
    <row r="391" spans="1:26" ht="12.75" customHeight="1" x14ac:dyDescent="0.2">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row>
    <row r="392" spans="1:26" ht="12.75" customHeight="1" x14ac:dyDescent="0.2">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row>
    <row r="393" spans="1:26" ht="12.75" customHeight="1" x14ac:dyDescent="0.2">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row>
    <row r="394" spans="1:26" ht="12.75" customHeight="1" x14ac:dyDescent="0.2">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row>
    <row r="395" spans="1:26" ht="12.75" customHeight="1" x14ac:dyDescent="0.2">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row>
    <row r="396" spans="1:26" ht="12.75" customHeight="1" x14ac:dyDescent="0.2">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row>
    <row r="397" spans="1:26" ht="12.75" customHeight="1" x14ac:dyDescent="0.2">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row>
    <row r="398" spans="1:26" ht="12.75" customHeight="1" x14ac:dyDescent="0.2">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row>
    <row r="399" spans="1:26" ht="12.75" customHeight="1" x14ac:dyDescent="0.2">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row>
    <row r="400" spans="1:26" ht="12.75" customHeight="1" x14ac:dyDescent="0.2">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row>
    <row r="401" spans="1:26" ht="12.75" customHeight="1" x14ac:dyDescent="0.2">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row>
    <row r="402" spans="1:26" ht="12.75" customHeight="1" x14ac:dyDescent="0.2">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row>
    <row r="403" spans="1:26" ht="12.75" customHeight="1" x14ac:dyDescent="0.2">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row>
    <row r="404" spans="1:26" ht="12.75" customHeight="1" x14ac:dyDescent="0.2">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row>
    <row r="405" spans="1:26" ht="12.75" customHeight="1" x14ac:dyDescent="0.2">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row>
    <row r="406" spans="1:26" ht="12.75" customHeight="1" x14ac:dyDescent="0.2">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row>
    <row r="407" spans="1:26" ht="12.75" customHeight="1" x14ac:dyDescent="0.2">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row>
    <row r="408" spans="1:26" ht="12.75" customHeight="1" x14ac:dyDescent="0.2">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row>
    <row r="409" spans="1:26" ht="12.75" customHeight="1" x14ac:dyDescent="0.2">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row>
    <row r="410" spans="1:26" ht="12.75" customHeight="1" x14ac:dyDescent="0.2">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row>
    <row r="411" spans="1:26" ht="12.75" customHeight="1" x14ac:dyDescent="0.2">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row>
    <row r="412" spans="1:26" ht="12.75" customHeight="1" x14ac:dyDescent="0.2">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row>
    <row r="413" spans="1:26" ht="12.75" customHeight="1" x14ac:dyDescent="0.2">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row>
    <row r="414" spans="1:26" ht="12.75" customHeight="1" x14ac:dyDescent="0.2">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row>
    <row r="415" spans="1:26" ht="12.75" customHeight="1" x14ac:dyDescent="0.2">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row>
    <row r="416" spans="1:26" ht="12.75" customHeight="1" x14ac:dyDescent="0.2">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row>
    <row r="417" spans="1:26" ht="12.75" customHeight="1" x14ac:dyDescent="0.2">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row>
    <row r="418" spans="1:26" ht="12.75" customHeight="1" x14ac:dyDescent="0.2">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row>
    <row r="419" spans="1:26" ht="12.75" customHeight="1" x14ac:dyDescent="0.2">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row>
    <row r="420" spans="1:26" ht="12.75" customHeight="1" x14ac:dyDescent="0.2">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row>
    <row r="421" spans="1:26" ht="12.75" customHeight="1" x14ac:dyDescent="0.2">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row>
    <row r="422" spans="1:26" ht="12.75" customHeight="1" x14ac:dyDescent="0.2">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row>
    <row r="423" spans="1:26" ht="12.75" customHeight="1" x14ac:dyDescent="0.2">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row>
    <row r="424" spans="1:26" ht="12.75" customHeight="1" x14ac:dyDescent="0.2">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row>
    <row r="425" spans="1:26" ht="12.75" customHeight="1" x14ac:dyDescent="0.2">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row>
    <row r="426" spans="1:26" ht="12.75" customHeight="1" x14ac:dyDescent="0.2">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row>
    <row r="427" spans="1:26" ht="12.75" customHeight="1" x14ac:dyDescent="0.2">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row>
    <row r="428" spans="1:26" ht="12.75" customHeight="1" x14ac:dyDescent="0.2">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row>
    <row r="429" spans="1:26" ht="12.75" customHeight="1" x14ac:dyDescent="0.2">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row>
    <row r="430" spans="1:26" ht="12.75" customHeight="1" x14ac:dyDescent="0.2">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row>
    <row r="431" spans="1:26" ht="12.75" customHeight="1" x14ac:dyDescent="0.2">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row>
    <row r="432" spans="1:26" ht="12.75" customHeight="1" x14ac:dyDescent="0.2">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row>
    <row r="433" spans="1:26" ht="12.75" customHeight="1" x14ac:dyDescent="0.2">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row>
    <row r="434" spans="1:26" ht="12.75" customHeight="1" x14ac:dyDescent="0.2">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row>
    <row r="435" spans="1:26" ht="12.75" customHeight="1" x14ac:dyDescent="0.2">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row>
    <row r="436" spans="1:26" ht="12.75" customHeight="1" x14ac:dyDescent="0.2">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row>
    <row r="437" spans="1:26" ht="12.75" customHeight="1" x14ac:dyDescent="0.2">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row>
    <row r="438" spans="1:26" ht="12.75" customHeight="1" x14ac:dyDescent="0.2">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row>
    <row r="439" spans="1:26" ht="12.75" customHeight="1" x14ac:dyDescent="0.2">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row>
    <row r="440" spans="1:26" ht="12.75" customHeight="1" x14ac:dyDescent="0.2">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row>
    <row r="441" spans="1:26" ht="12.75" customHeight="1" x14ac:dyDescent="0.2">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row>
    <row r="442" spans="1:26" ht="12.75" customHeight="1" x14ac:dyDescent="0.2">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row>
    <row r="443" spans="1:26" ht="12.75" customHeight="1" x14ac:dyDescent="0.2">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row>
    <row r="444" spans="1:26" ht="12.75" customHeight="1" x14ac:dyDescent="0.2">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row>
    <row r="445" spans="1:26" ht="12.75" customHeight="1" x14ac:dyDescent="0.2">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row>
    <row r="446" spans="1:26" ht="12.75" customHeight="1" x14ac:dyDescent="0.2">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row>
    <row r="447" spans="1:26" ht="12.75" customHeight="1" x14ac:dyDescent="0.2">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row>
    <row r="448" spans="1:26" ht="12.75" customHeight="1" x14ac:dyDescent="0.2">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row>
    <row r="449" spans="1:26" ht="12.75" customHeight="1" x14ac:dyDescent="0.2">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row>
    <row r="450" spans="1:26" ht="12.75" customHeight="1" x14ac:dyDescent="0.2">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row>
    <row r="451" spans="1:26" ht="12.75" customHeight="1" x14ac:dyDescent="0.2">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row>
    <row r="452" spans="1:26" ht="12.75" customHeight="1" x14ac:dyDescent="0.2">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row>
    <row r="453" spans="1:26" ht="12.75" customHeight="1" x14ac:dyDescent="0.2">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row>
    <row r="454" spans="1:26" ht="12.75" customHeight="1" x14ac:dyDescent="0.2">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row>
    <row r="455" spans="1:26" ht="12.75" customHeight="1" x14ac:dyDescent="0.2">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row>
    <row r="456" spans="1:26" ht="12.75" customHeight="1" x14ac:dyDescent="0.2">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row>
    <row r="457" spans="1:26" ht="12.75" customHeight="1" x14ac:dyDescent="0.2">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row>
    <row r="458" spans="1:26" ht="12.75" customHeight="1" x14ac:dyDescent="0.2">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row>
    <row r="459" spans="1:26" ht="12.75" customHeight="1" x14ac:dyDescent="0.2">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row>
    <row r="460" spans="1:26" ht="12.75" customHeight="1" x14ac:dyDescent="0.2">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row>
    <row r="461" spans="1:26" ht="12.75" customHeight="1" x14ac:dyDescent="0.2">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row>
    <row r="462" spans="1:26" ht="12.75" customHeight="1" x14ac:dyDescent="0.2">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row>
    <row r="463" spans="1:26" ht="12.75" customHeight="1" x14ac:dyDescent="0.2">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row>
    <row r="464" spans="1:26" ht="12.75" customHeight="1" x14ac:dyDescent="0.2">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row>
    <row r="465" spans="1:26" ht="12.75" customHeight="1" x14ac:dyDescent="0.2">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row>
    <row r="466" spans="1:26" ht="12.75" customHeight="1" x14ac:dyDescent="0.2">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row>
    <row r="467" spans="1:26" ht="12.75" customHeight="1" x14ac:dyDescent="0.2">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row>
    <row r="468" spans="1:26" ht="12.75" customHeight="1" x14ac:dyDescent="0.2">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row>
    <row r="469" spans="1:26" ht="12.75" customHeight="1" x14ac:dyDescent="0.2">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row>
    <row r="470" spans="1:26" ht="12.75" customHeight="1" x14ac:dyDescent="0.2">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row>
    <row r="471" spans="1:26" ht="12.75" customHeight="1" x14ac:dyDescent="0.2">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row>
    <row r="472" spans="1:26" ht="12.75" customHeight="1" x14ac:dyDescent="0.2">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row>
    <row r="473" spans="1:26" ht="12.75" customHeight="1" x14ac:dyDescent="0.2">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row>
    <row r="474" spans="1:26" ht="12.75" customHeight="1" x14ac:dyDescent="0.2">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row>
    <row r="475" spans="1:26" ht="12.75" customHeight="1" x14ac:dyDescent="0.2">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row>
    <row r="476" spans="1:26" ht="12.75" customHeight="1" x14ac:dyDescent="0.2">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row>
    <row r="477" spans="1:26" ht="12.75" customHeight="1" x14ac:dyDescent="0.2">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row>
    <row r="478" spans="1:26" ht="12.75" customHeight="1" x14ac:dyDescent="0.2">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row>
    <row r="479" spans="1:26" ht="12.75" customHeight="1" x14ac:dyDescent="0.2">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row>
    <row r="480" spans="1:26" ht="12.75" customHeight="1" x14ac:dyDescent="0.2">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row>
    <row r="481" spans="1:26" ht="12.75" customHeight="1" x14ac:dyDescent="0.2">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row>
    <row r="482" spans="1:26" ht="12.75" customHeight="1" x14ac:dyDescent="0.2">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row>
    <row r="483" spans="1:26" ht="12.75" customHeight="1" x14ac:dyDescent="0.2">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row>
    <row r="484" spans="1:26" ht="12.75" customHeight="1" x14ac:dyDescent="0.2">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row>
    <row r="485" spans="1:26" ht="12.75" customHeight="1" x14ac:dyDescent="0.2">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row>
    <row r="486" spans="1:26" ht="12.75" customHeight="1" x14ac:dyDescent="0.2">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row>
    <row r="487" spans="1:26" ht="12.75" customHeight="1" x14ac:dyDescent="0.2">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row>
    <row r="488" spans="1:26" ht="12.75" customHeight="1" x14ac:dyDescent="0.2">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row>
    <row r="489" spans="1:26" ht="12.75" customHeight="1" x14ac:dyDescent="0.2">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row>
    <row r="490" spans="1:26" ht="12.75" customHeight="1" x14ac:dyDescent="0.2">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row>
    <row r="491" spans="1:26" ht="12.75" customHeight="1" x14ac:dyDescent="0.2">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row>
    <row r="492" spans="1:26" ht="12.75" customHeight="1" x14ac:dyDescent="0.2">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row>
    <row r="493" spans="1:26" ht="12.75" customHeight="1" x14ac:dyDescent="0.2">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row>
    <row r="494" spans="1:26" ht="12.75" customHeight="1" x14ac:dyDescent="0.2">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row>
    <row r="495" spans="1:26" ht="12.75" customHeight="1" x14ac:dyDescent="0.2">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row>
    <row r="496" spans="1:26" ht="12.75" customHeight="1" x14ac:dyDescent="0.2">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row>
    <row r="497" spans="1:26" ht="12.75" customHeight="1" x14ac:dyDescent="0.2">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row>
    <row r="498" spans="1:26" ht="12.75" customHeight="1" x14ac:dyDescent="0.2">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row>
    <row r="499" spans="1:26" ht="12.75" customHeight="1" x14ac:dyDescent="0.2">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row>
    <row r="500" spans="1:26" ht="12.75" customHeight="1" x14ac:dyDescent="0.2">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row>
    <row r="501" spans="1:26" ht="12.75" customHeight="1" x14ac:dyDescent="0.2">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row>
    <row r="502" spans="1:26" ht="12.75" customHeight="1" x14ac:dyDescent="0.2">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row>
    <row r="503" spans="1:26" ht="12.75" customHeight="1" x14ac:dyDescent="0.2">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row>
    <row r="504" spans="1:26" ht="12.75" customHeight="1" x14ac:dyDescent="0.2">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row>
    <row r="505" spans="1:26" ht="12.75" customHeight="1" x14ac:dyDescent="0.2">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row>
    <row r="506" spans="1:26" ht="12.75" customHeight="1" x14ac:dyDescent="0.2">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row>
    <row r="507" spans="1:26" ht="12.75" customHeight="1" x14ac:dyDescent="0.2">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row>
    <row r="508" spans="1:26" ht="12.75" customHeight="1" x14ac:dyDescent="0.2">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row>
    <row r="509" spans="1:26" ht="12.75" customHeight="1" x14ac:dyDescent="0.2">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row>
    <row r="510" spans="1:26" ht="12.75" customHeight="1" x14ac:dyDescent="0.2">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row>
    <row r="511" spans="1:26" ht="12.75" customHeight="1" x14ac:dyDescent="0.2">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row>
    <row r="512" spans="1:26" ht="12.75" customHeight="1" x14ac:dyDescent="0.2">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row>
    <row r="513" spans="1:26" ht="12.75" customHeight="1" x14ac:dyDescent="0.2">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row>
    <row r="514" spans="1:26" ht="12.75" customHeight="1" x14ac:dyDescent="0.2">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row>
    <row r="515" spans="1:26" ht="12.75" customHeight="1" x14ac:dyDescent="0.2">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row>
    <row r="516" spans="1:26" ht="12.75" customHeight="1" x14ac:dyDescent="0.2">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row>
    <row r="517" spans="1:26" ht="12.75" customHeight="1" x14ac:dyDescent="0.2">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row>
    <row r="518" spans="1:26" ht="12.75" customHeight="1" x14ac:dyDescent="0.2">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row>
    <row r="519" spans="1:26" ht="12.75" customHeight="1" x14ac:dyDescent="0.2">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row>
    <row r="520" spans="1:26" ht="12.75" customHeight="1" x14ac:dyDescent="0.2">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row>
    <row r="521" spans="1:26" ht="12.75" customHeight="1" x14ac:dyDescent="0.2">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row>
    <row r="522" spans="1:26" ht="12.75" customHeight="1" x14ac:dyDescent="0.2">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row>
    <row r="523" spans="1:26" ht="12.75" customHeight="1" x14ac:dyDescent="0.2">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row>
    <row r="524" spans="1:26" ht="12.75" customHeight="1" x14ac:dyDescent="0.2">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row>
    <row r="525" spans="1:26" ht="12.75" customHeight="1" x14ac:dyDescent="0.2">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row>
    <row r="526" spans="1:26" ht="12.75" customHeight="1" x14ac:dyDescent="0.2">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row>
    <row r="527" spans="1:26" ht="12.75" customHeight="1" x14ac:dyDescent="0.2">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row>
    <row r="528" spans="1:26" ht="12.75" customHeight="1" x14ac:dyDescent="0.2">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row>
    <row r="529" spans="1:26" ht="12.75" customHeight="1" x14ac:dyDescent="0.2">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row>
    <row r="530" spans="1:26" ht="12.75" customHeight="1" x14ac:dyDescent="0.2">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row>
    <row r="531" spans="1:26" ht="12.75" customHeight="1" x14ac:dyDescent="0.2">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row>
    <row r="532" spans="1:26" ht="12.75" customHeight="1" x14ac:dyDescent="0.2">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row>
    <row r="533" spans="1:26" ht="12.75" customHeight="1" x14ac:dyDescent="0.2">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row>
    <row r="534" spans="1:26" ht="12.75" customHeight="1" x14ac:dyDescent="0.2">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row>
    <row r="535" spans="1:26" ht="12.75" customHeight="1" x14ac:dyDescent="0.2">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row>
    <row r="536" spans="1:26" ht="12.75" customHeight="1" x14ac:dyDescent="0.2">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row>
    <row r="537" spans="1:26" ht="12.75" customHeight="1" x14ac:dyDescent="0.2">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row>
    <row r="538" spans="1:26" ht="12.75" customHeight="1" x14ac:dyDescent="0.2">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row>
    <row r="539" spans="1:26" ht="12.75" customHeight="1" x14ac:dyDescent="0.2">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row>
    <row r="540" spans="1:26" ht="12.75" customHeight="1" x14ac:dyDescent="0.2">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row>
    <row r="541" spans="1:26" ht="12.75" customHeight="1" x14ac:dyDescent="0.2">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row>
    <row r="542" spans="1:26" ht="12.75" customHeight="1" x14ac:dyDescent="0.2">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row>
    <row r="543" spans="1:26" ht="12.75" customHeight="1" x14ac:dyDescent="0.2">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row>
    <row r="544" spans="1:26" ht="12.75" customHeight="1" x14ac:dyDescent="0.2">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row>
    <row r="545" spans="1:26" ht="12.75" customHeight="1" x14ac:dyDescent="0.2">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row>
    <row r="546" spans="1:26" ht="12.75" customHeight="1" x14ac:dyDescent="0.2">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row>
    <row r="547" spans="1:26" ht="12.75" customHeight="1" x14ac:dyDescent="0.2">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row>
    <row r="548" spans="1:26" ht="12.75" customHeight="1" x14ac:dyDescent="0.2">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row>
    <row r="549" spans="1:26" ht="12.75" customHeight="1" x14ac:dyDescent="0.2">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row>
    <row r="550" spans="1:26" ht="12.75" customHeight="1" x14ac:dyDescent="0.2">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row>
    <row r="551" spans="1:26" ht="12.75" customHeight="1" x14ac:dyDescent="0.2">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row>
    <row r="552" spans="1:26" ht="12.75" customHeight="1" x14ac:dyDescent="0.2">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row>
    <row r="553" spans="1:26" ht="12.75" customHeight="1" x14ac:dyDescent="0.2">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row>
    <row r="554" spans="1:26" ht="12.75" customHeight="1" x14ac:dyDescent="0.2">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row>
    <row r="555" spans="1:26" ht="12.75" customHeight="1" x14ac:dyDescent="0.2">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row>
    <row r="556" spans="1:26" ht="12.75" customHeight="1" x14ac:dyDescent="0.2">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row>
    <row r="557" spans="1:26" ht="12.75" customHeight="1" x14ac:dyDescent="0.2">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row>
    <row r="558" spans="1:26" ht="12.75" customHeight="1" x14ac:dyDescent="0.2">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row>
    <row r="559" spans="1:26" ht="12.75" customHeight="1" x14ac:dyDescent="0.2">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row>
    <row r="560" spans="1:26" ht="12.75" customHeight="1" x14ac:dyDescent="0.2">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row>
    <row r="561" spans="1:26" ht="12.75" customHeight="1" x14ac:dyDescent="0.2">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row>
    <row r="562" spans="1:26" ht="12.75" customHeight="1" x14ac:dyDescent="0.2">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row>
    <row r="563" spans="1:26" ht="12.75" customHeight="1" x14ac:dyDescent="0.2">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row>
    <row r="564" spans="1:26" ht="12.75" customHeight="1" x14ac:dyDescent="0.2">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row>
    <row r="565" spans="1:26" ht="12.75" customHeight="1" x14ac:dyDescent="0.2">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row>
    <row r="566" spans="1:26" ht="12.75" customHeight="1" x14ac:dyDescent="0.2">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row>
    <row r="567" spans="1:26" ht="12.75" customHeight="1" x14ac:dyDescent="0.2">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row>
    <row r="568" spans="1:26" ht="12.75" customHeight="1" x14ac:dyDescent="0.2">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row>
    <row r="569" spans="1:26" ht="12.75" customHeight="1" x14ac:dyDescent="0.2">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row>
    <row r="570" spans="1:26" ht="12.75" customHeight="1" x14ac:dyDescent="0.2">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row>
    <row r="571" spans="1:26" ht="12.75" customHeight="1" x14ac:dyDescent="0.2">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row>
    <row r="572" spans="1:26" ht="12.75" customHeight="1" x14ac:dyDescent="0.2">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row>
    <row r="573" spans="1:26" ht="12.75" customHeight="1" x14ac:dyDescent="0.2">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row>
    <row r="574" spans="1:26" ht="12.75" customHeight="1" x14ac:dyDescent="0.2">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row>
    <row r="575" spans="1:26" ht="12.75" customHeight="1" x14ac:dyDescent="0.2">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row>
    <row r="576" spans="1:26" ht="12.75" customHeight="1" x14ac:dyDescent="0.2">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row>
    <row r="577" spans="1:26" ht="12.75" customHeight="1" x14ac:dyDescent="0.2">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row>
    <row r="578" spans="1:26" ht="12.75" customHeight="1" x14ac:dyDescent="0.2">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row>
    <row r="579" spans="1:26" ht="12.75" customHeight="1" x14ac:dyDescent="0.2">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row>
    <row r="580" spans="1:26" ht="12.75" customHeight="1" x14ac:dyDescent="0.2">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row>
    <row r="581" spans="1:26" ht="12.75" customHeight="1" x14ac:dyDescent="0.2">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row>
    <row r="582" spans="1:26" ht="12.75" customHeight="1" x14ac:dyDescent="0.2">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row>
    <row r="583" spans="1:26" ht="12.75" customHeight="1" x14ac:dyDescent="0.2">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row>
    <row r="584" spans="1:26" ht="12.75" customHeight="1" x14ac:dyDescent="0.2">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row>
    <row r="585" spans="1:26" ht="12.75" customHeight="1" x14ac:dyDescent="0.2">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row>
    <row r="586" spans="1:26" ht="12.75" customHeight="1" x14ac:dyDescent="0.2">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row>
    <row r="587" spans="1:26" ht="12.75" customHeight="1" x14ac:dyDescent="0.2">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row>
    <row r="588" spans="1:26" ht="12.75" customHeight="1" x14ac:dyDescent="0.2">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row>
    <row r="589" spans="1:26" ht="12.75" customHeight="1" x14ac:dyDescent="0.2">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row>
    <row r="590" spans="1:26" ht="12.75" customHeight="1" x14ac:dyDescent="0.2">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row>
    <row r="591" spans="1:26" ht="12.75" customHeight="1" x14ac:dyDescent="0.2">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row>
    <row r="592" spans="1:26" ht="12.75" customHeight="1" x14ac:dyDescent="0.2">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row>
    <row r="593" spans="1:26" ht="12.75" customHeight="1" x14ac:dyDescent="0.2">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row>
    <row r="594" spans="1:26" ht="12.75" customHeight="1" x14ac:dyDescent="0.2">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row>
    <row r="595" spans="1:26" ht="12.75" customHeight="1" x14ac:dyDescent="0.2">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row>
    <row r="596" spans="1:26" ht="12.75" customHeight="1" x14ac:dyDescent="0.2">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row>
    <row r="597" spans="1:26" ht="12.75" customHeight="1" x14ac:dyDescent="0.2">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row>
    <row r="598" spans="1:26" ht="12.75" customHeight="1" x14ac:dyDescent="0.2">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row>
    <row r="599" spans="1:26" ht="12.75" customHeight="1" x14ac:dyDescent="0.2">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row>
    <row r="600" spans="1:26" ht="12.75" customHeight="1" x14ac:dyDescent="0.2">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row>
    <row r="601" spans="1:26" ht="12.75" customHeight="1" x14ac:dyDescent="0.2">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row>
    <row r="602" spans="1:26" ht="12.75" customHeight="1" x14ac:dyDescent="0.2">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row>
    <row r="603" spans="1:26" ht="12.75" customHeight="1" x14ac:dyDescent="0.2">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row>
    <row r="604" spans="1:26" ht="12.75" customHeight="1" x14ac:dyDescent="0.2">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row>
    <row r="605" spans="1:26" ht="12.75" customHeight="1" x14ac:dyDescent="0.2">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row>
    <row r="606" spans="1:26" ht="12.75" customHeight="1" x14ac:dyDescent="0.2">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row>
    <row r="607" spans="1:26" ht="12.75" customHeight="1" x14ac:dyDescent="0.2">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row>
    <row r="608" spans="1:26" ht="12.75" customHeight="1" x14ac:dyDescent="0.2">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row>
    <row r="609" spans="1:26" ht="12.75" customHeight="1" x14ac:dyDescent="0.2">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row>
    <row r="610" spans="1:26" ht="12.75" customHeight="1" x14ac:dyDescent="0.2">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row>
    <row r="611" spans="1:26" ht="12.75" customHeight="1" x14ac:dyDescent="0.2">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row>
    <row r="612" spans="1:26" ht="12.75" customHeight="1" x14ac:dyDescent="0.2">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row>
    <row r="613" spans="1:26" ht="12.75" customHeight="1" x14ac:dyDescent="0.2">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row>
    <row r="614" spans="1:26" ht="12.75" customHeight="1" x14ac:dyDescent="0.2">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row>
    <row r="615" spans="1:26" ht="12.75" customHeight="1" x14ac:dyDescent="0.2">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row>
    <row r="616" spans="1:26" ht="12.75" customHeight="1" x14ac:dyDescent="0.2">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row>
    <row r="617" spans="1:26" ht="12.75" customHeight="1" x14ac:dyDescent="0.2">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row>
    <row r="618" spans="1:26" ht="12.75" customHeight="1" x14ac:dyDescent="0.2">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row>
    <row r="619" spans="1:26" ht="12.75" customHeight="1" x14ac:dyDescent="0.2">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row>
    <row r="620" spans="1:26" ht="12.75" customHeight="1" x14ac:dyDescent="0.2">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row>
    <row r="621" spans="1:26" ht="12.75" customHeight="1" x14ac:dyDescent="0.2">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row>
    <row r="622" spans="1:26" ht="12.75" customHeight="1" x14ac:dyDescent="0.2">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row>
    <row r="623" spans="1:26" ht="12.75" customHeight="1" x14ac:dyDescent="0.2">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row>
    <row r="624" spans="1:26" ht="12.75" customHeight="1" x14ac:dyDescent="0.2">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row>
    <row r="625" spans="1:26" ht="12.75" customHeight="1" x14ac:dyDescent="0.2">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row>
    <row r="626" spans="1:26" ht="12.75" customHeight="1" x14ac:dyDescent="0.2">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row>
    <row r="627" spans="1:26" ht="12.75" customHeight="1" x14ac:dyDescent="0.2">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row>
    <row r="628" spans="1:26" ht="12.75" customHeight="1" x14ac:dyDescent="0.2">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row>
    <row r="629" spans="1:26" ht="12.75" customHeight="1" x14ac:dyDescent="0.2">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row>
    <row r="630" spans="1:26" ht="12.75" customHeight="1" x14ac:dyDescent="0.2">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row>
    <row r="631" spans="1:26" ht="12.75" customHeight="1" x14ac:dyDescent="0.2">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row>
    <row r="632" spans="1:26" ht="12.75" customHeight="1" x14ac:dyDescent="0.2">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row>
    <row r="633" spans="1:26" ht="12.75" customHeight="1" x14ac:dyDescent="0.2">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row>
    <row r="634" spans="1:26" ht="12.75" customHeight="1" x14ac:dyDescent="0.2">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row>
    <row r="635" spans="1:26" ht="12.75" customHeight="1" x14ac:dyDescent="0.2">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row>
    <row r="636" spans="1:26" ht="12.75" customHeight="1" x14ac:dyDescent="0.2">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row>
    <row r="637" spans="1:26" ht="12.75" customHeight="1" x14ac:dyDescent="0.2">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row>
    <row r="638" spans="1:26" ht="12.75" customHeight="1" x14ac:dyDescent="0.2">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row>
    <row r="639" spans="1:26" ht="12.75" customHeight="1" x14ac:dyDescent="0.2">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row>
    <row r="640" spans="1:26" ht="12.75" customHeight="1" x14ac:dyDescent="0.2">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row>
    <row r="641" spans="1:26" ht="12.75" customHeight="1" x14ac:dyDescent="0.2">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row>
    <row r="642" spans="1:26" ht="12.75" customHeight="1" x14ac:dyDescent="0.2">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row>
    <row r="643" spans="1:26" ht="12.75" customHeight="1" x14ac:dyDescent="0.2">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row>
    <row r="644" spans="1:26" ht="12.75" customHeight="1" x14ac:dyDescent="0.2">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row>
    <row r="645" spans="1:26" ht="12.75" customHeight="1" x14ac:dyDescent="0.2">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row>
    <row r="646" spans="1:26" ht="12.75" customHeight="1" x14ac:dyDescent="0.2">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row>
    <row r="647" spans="1:26" ht="12.75" customHeight="1" x14ac:dyDescent="0.2">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row>
    <row r="648" spans="1:26" ht="12.75" customHeight="1" x14ac:dyDescent="0.2">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row>
    <row r="649" spans="1:26" ht="12.75" customHeight="1" x14ac:dyDescent="0.2">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row>
    <row r="650" spans="1:26" ht="12.75" customHeight="1" x14ac:dyDescent="0.2">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row>
    <row r="651" spans="1:26" ht="12.75" customHeight="1" x14ac:dyDescent="0.2">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row>
    <row r="652" spans="1:26" ht="12.75" customHeight="1" x14ac:dyDescent="0.2">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row>
    <row r="653" spans="1:26" ht="12.75" customHeight="1" x14ac:dyDescent="0.2">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row>
    <row r="654" spans="1:26" ht="12.75" customHeight="1" x14ac:dyDescent="0.2">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row>
    <row r="655" spans="1:26" ht="12.75" customHeight="1" x14ac:dyDescent="0.2">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row>
    <row r="656" spans="1:26" ht="12.75" customHeight="1" x14ac:dyDescent="0.2">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row>
    <row r="657" spans="1:26" ht="12.75" customHeight="1" x14ac:dyDescent="0.2">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row>
    <row r="658" spans="1:26" ht="12.75" customHeight="1" x14ac:dyDescent="0.2">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row>
    <row r="659" spans="1:26" ht="12.75" customHeight="1" x14ac:dyDescent="0.2">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row>
    <row r="660" spans="1:26" ht="12.75" customHeight="1" x14ac:dyDescent="0.2">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row>
    <row r="661" spans="1:26" ht="12.75" customHeight="1" x14ac:dyDescent="0.2">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row>
    <row r="662" spans="1:26" ht="12.75" customHeight="1" x14ac:dyDescent="0.2">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row>
    <row r="663" spans="1:26" ht="12.75" customHeight="1" x14ac:dyDescent="0.2">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row>
    <row r="664" spans="1:26" ht="12.75" customHeight="1" x14ac:dyDescent="0.2">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row>
    <row r="665" spans="1:26" ht="12.75" customHeight="1" x14ac:dyDescent="0.2">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row>
    <row r="666" spans="1:26" ht="12.75" customHeight="1" x14ac:dyDescent="0.2">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row>
    <row r="667" spans="1:26" ht="12.75" customHeight="1" x14ac:dyDescent="0.2">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row>
    <row r="668" spans="1:26" ht="12.75" customHeight="1" x14ac:dyDescent="0.2">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row>
    <row r="669" spans="1:26" ht="12.75" customHeight="1" x14ac:dyDescent="0.2">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row>
    <row r="670" spans="1:26" ht="12.75" customHeight="1" x14ac:dyDescent="0.2">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row>
    <row r="671" spans="1:26" ht="12.75" customHeight="1" x14ac:dyDescent="0.2">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row>
    <row r="672" spans="1:26" ht="12.75" customHeight="1" x14ac:dyDescent="0.2">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row>
    <row r="673" spans="1:26" ht="12.75" customHeight="1" x14ac:dyDescent="0.2">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row>
    <row r="674" spans="1:26" ht="12.75" customHeight="1" x14ac:dyDescent="0.2">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row>
    <row r="675" spans="1:26" ht="12.75" customHeight="1" x14ac:dyDescent="0.2">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row>
    <row r="676" spans="1:26" ht="12.75" customHeight="1" x14ac:dyDescent="0.2">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row>
    <row r="677" spans="1:26" ht="12.75" customHeight="1" x14ac:dyDescent="0.2">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row>
    <row r="678" spans="1:26" ht="12.75" customHeight="1" x14ac:dyDescent="0.2">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row>
    <row r="679" spans="1:26" ht="12.75" customHeight="1" x14ac:dyDescent="0.2">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row>
    <row r="680" spans="1:26" ht="12.75" customHeight="1" x14ac:dyDescent="0.2">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row>
    <row r="681" spans="1:26" ht="12.75" customHeight="1" x14ac:dyDescent="0.2">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row>
    <row r="682" spans="1:26" ht="12.75" customHeight="1" x14ac:dyDescent="0.2">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row>
    <row r="683" spans="1:26" ht="12.75" customHeight="1" x14ac:dyDescent="0.2">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row>
    <row r="684" spans="1:26" ht="12.75" customHeight="1" x14ac:dyDescent="0.2">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row>
    <row r="685" spans="1:26" ht="12.75" customHeight="1" x14ac:dyDescent="0.2">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row>
    <row r="686" spans="1:26" ht="12.75" customHeight="1" x14ac:dyDescent="0.2">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row>
    <row r="687" spans="1:26" ht="12.75" customHeight="1" x14ac:dyDescent="0.2">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row>
    <row r="688" spans="1:26" ht="12.75" customHeight="1" x14ac:dyDescent="0.2">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row>
    <row r="689" spans="1:26" ht="12.75" customHeight="1" x14ac:dyDescent="0.2">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row>
    <row r="690" spans="1:26" ht="12.75" customHeight="1" x14ac:dyDescent="0.2">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row>
    <row r="691" spans="1:26" ht="12.75" customHeight="1" x14ac:dyDescent="0.2">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row>
    <row r="692" spans="1:26" ht="12.75" customHeight="1" x14ac:dyDescent="0.2">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row>
    <row r="693" spans="1:26" ht="12.75" customHeight="1" x14ac:dyDescent="0.2">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row>
    <row r="694" spans="1:26" ht="12.75" customHeight="1" x14ac:dyDescent="0.2">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row>
    <row r="695" spans="1:26" ht="12.75" customHeight="1" x14ac:dyDescent="0.2">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row>
    <row r="696" spans="1:26" ht="12.75" customHeight="1" x14ac:dyDescent="0.2">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row>
    <row r="697" spans="1:26" ht="12.75" customHeight="1" x14ac:dyDescent="0.2">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row>
    <row r="698" spans="1:26" ht="12.75" customHeight="1" x14ac:dyDescent="0.2">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row>
    <row r="699" spans="1:26" ht="12.75" customHeight="1" x14ac:dyDescent="0.2">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row>
    <row r="700" spans="1:26" ht="12.75" customHeight="1" x14ac:dyDescent="0.2">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row>
    <row r="701" spans="1:26" ht="12.75" customHeight="1" x14ac:dyDescent="0.2">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row>
    <row r="702" spans="1:26" ht="12.75" customHeight="1" x14ac:dyDescent="0.2">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row>
    <row r="703" spans="1:26" ht="12.75" customHeight="1" x14ac:dyDescent="0.2">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row>
    <row r="704" spans="1:26" ht="12.75" customHeight="1" x14ac:dyDescent="0.2">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row>
    <row r="705" spans="1:26" ht="12.75" customHeight="1" x14ac:dyDescent="0.2">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row>
    <row r="706" spans="1:26" ht="12.75" customHeight="1" x14ac:dyDescent="0.2">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row>
    <row r="707" spans="1:26" ht="12.75" customHeight="1" x14ac:dyDescent="0.2">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row>
    <row r="708" spans="1:26" ht="12.75" customHeight="1" x14ac:dyDescent="0.2">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row>
    <row r="709" spans="1:26" ht="12.75" customHeight="1" x14ac:dyDescent="0.2">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row>
    <row r="710" spans="1:26" ht="12.75" customHeight="1" x14ac:dyDescent="0.2">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row>
    <row r="711" spans="1:26" ht="12.75" customHeight="1" x14ac:dyDescent="0.2">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row>
    <row r="712" spans="1:26" ht="12.75" customHeight="1" x14ac:dyDescent="0.2">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row>
    <row r="713" spans="1:26" ht="12.75" customHeight="1" x14ac:dyDescent="0.2">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row>
    <row r="714" spans="1:26" ht="12.75" customHeight="1" x14ac:dyDescent="0.2">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row>
    <row r="715" spans="1:26" ht="12.75" customHeight="1" x14ac:dyDescent="0.2">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row>
    <row r="716" spans="1:26" ht="12.75" customHeight="1" x14ac:dyDescent="0.2">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row>
    <row r="717" spans="1:26" ht="12.75" customHeight="1" x14ac:dyDescent="0.2">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row>
    <row r="718" spans="1:26" ht="12.75" customHeight="1" x14ac:dyDescent="0.2">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row>
    <row r="719" spans="1:26" ht="12.75" customHeight="1" x14ac:dyDescent="0.2">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row>
    <row r="720" spans="1:26" ht="12.75" customHeight="1" x14ac:dyDescent="0.2">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row>
    <row r="721" spans="1:26" ht="12.75" customHeight="1" x14ac:dyDescent="0.2">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row>
    <row r="722" spans="1:26" ht="12.75" customHeight="1" x14ac:dyDescent="0.2">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row>
    <row r="723" spans="1:26" ht="12.75" customHeight="1" x14ac:dyDescent="0.2">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row>
    <row r="724" spans="1:26" ht="12.75" customHeight="1" x14ac:dyDescent="0.2">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row>
    <row r="725" spans="1:26" ht="12.75" customHeight="1" x14ac:dyDescent="0.2">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row>
    <row r="726" spans="1:26" ht="12.75" customHeight="1" x14ac:dyDescent="0.2">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row>
    <row r="727" spans="1:26" ht="12.75" customHeight="1" x14ac:dyDescent="0.2">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row>
    <row r="728" spans="1:26" ht="12.75" customHeight="1" x14ac:dyDescent="0.2">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row>
    <row r="729" spans="1:26" ht="12.75" customHeight="1" x14ac:dyDescent="0.2">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row>
    <row r="730" spans="1:26" ht="12.75" customHeight="1" x14ac:dyDescent="0.2">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row>
    <row r="731" spans="1:26" ht="12.75" customHeight="1" x14ac:dyDescent="0.2">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row>
    <row r="732" spans="1:26" ht="12.75" customHeight="1" x14ac:dyDescent="0.2">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row>
    <row r="733" spans="1:26" ht="12.75" customHeight="1" x14ac:dyDescent="0.2">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row>
    <row r="734" spans="1:26" ht="12.75" customHeight="1" x14ac:dyDescent="0.2">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row>
    <row r="735" spans="1:26" ht="12.75" customHeight="1" x14ac:dyDescent="0.2">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row>
    <row r="736" spans="1:26" ht="12.75" customHeight="1" x14ac:dyDescent="0.2">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row>
    <row r="737" spans="1:26" ht="12.75" customHeight="1" x14ac:dyDescent="0.2">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row>
    <row r="738" spans="1:26" ht="12.75" customHeight="1" x14ac:dyDescent="0.2">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row>
    <row r="739" spans="1:26" ht="12.75" customHeight="1" x14ac:dyDescent="0.2">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row>
    <row r="740" spans="1:26" ht="12.75" customHeight="1" x14ac:dyDescent="0.2">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row>
    <row r="741" spans="1:26" ht="12.75" customHeight="1" x14ac:dyDescent="0.2">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row>
    <row r="742" spans="1:26" ht="12.75" customHeight="1" x14ac:dyDescent="0.2">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row>
    <row r="743" spans="1:26" ht="12.75" customHeight="1" x14ac:dyDescent="0.2">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row>
    <row r="744" spans="1:26" ht="12.75" customHeight="1" x14ac:dyDescent="0.2">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row>
    <row r="745" spans="1:26" ht="12.75" customHeight="1" x14ac:dyDescent="0.2">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row>
    <row r="746" spans="1:26" ht="12.75" customHeight="1" x14ac:dyDescent="0.2">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row>
    <row r="747" spans="1:26" ht="12.75" customHeight="1" x14ac:dyDescent="0.2">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1:26" ht="12.75" customHeight="1" x14ac:dyDescent="0.2">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1:26" ht="12.75" customHeight="1" x14ac:dyDescent="0.2">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row>
    <row r="750" spans="1:26" ht="12.75" customHeight="1" x14ac:dyDescent="0.2">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row>
    <row r="751" spans="1:26" ht="12.75" customHeight="1" x14ac:dyDescent="0.2">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row>
    <row r="752" spans="1:26" ht="12.75" customHeight="1" x14ac:dyDescent="0.2">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row>
    <row r="753" spans="1:26" ht="12.75" customHeight="1" x14ac:dyDescent="0.2">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row>
    <row r="754" spans="1:26" ht="12.75" customHeight="1" x14ac:dyDescent="0.2">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row>
    <row r="755" spans="1:26" ht="12.75" customHeight="1" x14ac:dyDescent="0.2">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row>
    <row r="756" spans="1:26" ht="12.75" customHeight="1" x14ac:dyDescent="0.2">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row>
    <row r="757" spans="1:26" ht="12.75" customHeight="1" x14ac:dyDescent="0.2">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row>
    <row r="758" spans="1:26" ht="12.75" customHeight="1" x14ac:dyDescent="0.2">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row>
    <row r="759" spans="1:26" ht="12.75" customHeight="1" x14ac:dyDescent="0.2">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row>
    <row r="760" spans="1:26" ht="12.75" customHeight="1" x14ac:dyDescent="0.2">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row>
    <row r="761" spans="1:26" ht="12.75" customHeight="1" x14ac:dyDescent="0.2">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row>
    <row r="762" spans="1:26" ht="12.75" customHeight="1" x14ac:dyDescent="0.2">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row>
    <row r="763" spans="1:26" ht="12.75" customHeight="1" x14ac:dyDescent="0.2">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row>
    <row r="764" spans="1:26" ht="12.75" customHeight="1" x14ac:dyDescent="0.2">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row>
    <row r="765" spans="1:26" ht="12.75" customHeight="1" x14ac:dyDescent="0.2">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row>
    <row r="766" spans="1:26" ht="12.75" customHeight="1" x14ac:dyDescent="0.2">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row>
    <row r="767" spans="1:26" ht="12.75" customHeight="1" x14ac:dyDescent="0.2">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row>
    <row r="768" spans="1:26" ht="12.75" customHeight="1" x14ac:dyDescent="0.2">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row>
    <row r="769" spans="1:26" ht="12.75" customHeight="1" x14ac:dyDescent="0.2">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row>
    <row r="770" spans="1:26" ht="12.75" customHeight="1" x14ac:dyDescent="0.2">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row>
    <row r="771" spans="1:26" ht="12.75" customHeight="1" x14ac:dyDescent="0.2">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row>
    <row r="772" spans="1:26" ht="12.75" customHeight="1" x14ac:dyDescent="0.2">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row>
    <row r="773" spans="1:26" ht="12.75" customHeight="1" x14ac:dyDescent="0.2">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row>
    <row r="774" spans="1:26" ht="12.75" customHeight="1" x14ac:dyDescent="0.2">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row>
    <row r="775" spans="1:26" ht="12.75" customHeight="1" x14ac:dyDescent="0.2">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row>
    <row r="776" spans="1:26" ht="12.75" customHeight="1" x14ac:dyDescent="0.2">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row>
    <row r="777" spans="1:26" ht="12.75" customHeight="1" x14ac:dyDescent="0.2">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row>
    <row r="778" spans="1:26" ht="12.75" customHeight="1" x14ac:dyDescent="0.2">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row>
    <row r="779" spans="1:26" ht="12.75" customHeight="1" x14ac:dyDescent="0.2">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row>
    <row r="780" spans="1:26" ht="12.75" customHeight="1" x14ac:dyDescent="0.2">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row>
    <row r="781" spans="1:26" ht="12.75" customHeight="1" x14ac:dyDescent="0.2">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row>
    <row r="782" spans="1:26" ht="12.75" customHeight="1" x14ac:dyDescent="0.2">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row>
    <row r="783" spans="1:26" ht="12.75" customHeight="1" x14ac:dyDescent="0.2">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row>
    <row r="784" spans="1:26" ht="12.75" customHeight="1" x14ac:dyDescent="0.2">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row>
    <row r="785" spans="1:26" ht="12.75" customHeight="1" x14ac:dyDescent="0.2">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row>
    <row r="786" spans="1:26" ht="12.75" customHeight="1" x14ac:dyDescent="0.2">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row>
    <row r="787" spans="1:26" ht="12.75" customHeight="1" x14ac:dyDescent="0.2">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row>
    <row r="788" spans="1:26" ht="12.75" customHeight="1" x14ac:dyDescent="0.2">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row>
    <row r="789" spans="1:26" ht="12.75" customHeight="1" x14ac:dyDescent="0.2">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row>
    <row r="790" spans="1:26" ht="12.75" customHeight="1" x14ac:dyDescent="0.2">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row>
    <row r="791" spans="1:26" ht="12.75" customHeight="1" x14ac:dyDescent="0.2">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row>
    <row r="792" spans="1:26" ht="12.75" customHeight="1" x14ac:dyDescent="0.2">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row>
    <row r="793" spans="1:26" ht="12.75" customHeight="1" x14ac:dyDescent="0.2">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row>
    <row r="794" spans="1:26" ht="12.75" customHeight="1" x14ac:dyDescent="0.2">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row>
    <row r="795" spans="1:26" ht="12.75" customHeight="1" x14ac:dyDescent="0.2">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row>
    <row r="796" spans="1:26" ht="12.75" customHeight="1" x14ac:dyDescent="0.2">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row>
    <row r="797" spans="1:26" ht="12.75" customHeight="1" x14ac:dyDescent="0.2">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row>
    <row r="798" spans="1:26" ht="12.75" customHeight="1" x14ac:dyDescent="0.2">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row>
    <row r="799" spans="1:26" ht="12.75" customHeight="1" x14ac:dyDescent="0.2">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row>
    <row r="800" spans="1:26" ht="12.75" customHeight="1" x14ac:dyDescent="0.2">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row>
    <row r="801" spans="1:26" ht="12.75" customHeight="1" x14ac:dyDescent="0.2">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row>
    <row r="802" spans="1:26" ht="12.75" customHeight="1" x14ac:dyDescent="0.2">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row>
    <row r="803" spans="1:26" ht="12.75" customHeight="1" x14ac:dyDescent="0.2">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row>
    <row r="804" spans="1:26" ht="12.75" customHeight="1" x14ac:dyDescent="0.2">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row>
    <row r="805" spans="1:26" ht="12.75" customHeight="1" x14ac:dyDescent="0.2">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row>
    <row r="806" spans="1:26" ht="12.75" customHeight="1" x14ac:dyDescent="0.2">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row>
    <row r="807" spans="1:26" ht="12.75" customHeight="1" x14ac:dyDescent="0.2">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row>
    <row r="808" spans="1:26" ht="12.75" customHeight="1" x14ac:dyDescent="0.2">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row>
    <row r="809" spans="1:26" ht="12.75" customHeight="1" x14ac:dyDescent="0.2">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row>
    <row r="810" spans="1:26" ht="12.75" customHeight="1" x14ac:dyDescent="0.2">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row>
    <row r="811" spans="1:26" ht="12.75" customHeight="1" x14ac:dyDescent="0.2">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row>
    <row r="812" spans="1:26" ht="12.75" customHeight="1" x14ac:dyDescent="0.2">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row>
    <row r="813" spans="1:26" ht="12.75" customHeight="1" x14ac:dyDescent="0.2">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row>
    <row r="814" spans="1:26" ht="12.75" customHeight="1" x14ac:dyDescent="0.2">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row>
    <row r="815" spans="1:26" ht="12.75" customHeight="1" x14ac:dyDescent="0.2">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row>
    <row r="816" spans="1:26" ht="12.75" customHeight="1" x14ac:dyDescent="0.2">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row>
    <row r="817" spans="1:26" ht="12.75" customHeight="1" x14ac:dyDescent="0.2">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row>
    <row r="818" spans="1:26" ht="12.75" customHeight="1" x14ac:dyDescent="0.2">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row>
    <row r="819" spans="1:26" ht="12.75" customHeight="1" x14ac:dyDescent="0.2">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row>
    <row r="820" spans="1:26" ht="12.75" customHeight="1" x14ac:dyDescent="0.2">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row>
    <row r="821" spans="1:26" ht="12.75" customHeight="1" x14ac:dyDescent="0.2">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row>
    <row r="822" spans="1:26" ht="12.75" customHeight="1" x14ac:dyDescent="0.2">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row>
    <row r="823" spans="1:26" ht="12.75" customHeight="1" x14ac:dyDescent="0.2">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row>
    <row r="824" spans="1:26" ht="12.75" customHeight="1" x14ac:dyDescent="0.2">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row>
    <row r="825" spans="1:26" ht="12.75" customHeight="1" x14ac:dyDescent="0.2">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row>
    <row r="826" spans="1:26" ht="12.75" customHeight="1" x14ac:dyDescent="0.2">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row>
    <row r="827" spans="1:26" ht="12.75" customHeight="1" x14ac:dyDescent="0.2">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row>
    <row r="828" spans="1:26" ht="12.75" customHeight="1" x14ac:dyDescent="0.2">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row>
    <row r="829" spans="1:26" ht="12.75" customHeight="1" x14ac:dyDescent="0.2">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row>
    <row r="830" spans="1:26" ht="12.75" customHeight="1" x14ac:dyDescent="0.2">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row>
    <row r="831" spans="1:26" ht="12.75" customHeight="1" x14ac:dyDescent="0.2">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row>
    <row r="832" spans="1:26" ht="12.75" customHeight="1" x14ac:dyDescent="0.2">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row>
    <row r="833" spans="1:26" ht="12.75" customHeight="1" x14ac:dyDescent="0.2">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row>
    <row r="834" spans="1:26" ht="12.75" customHeight="1" x14ac:dyDescent="0.2">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row>
    <row r="835" spans="1:26" ht="12.75" customHeight="1" x14ac:dyDescent="0.2">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row>
    <row r="836" spans="1:26" ht="12.75" customHeight="1" x14ac:dyDescent="0.2">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row>
    <row r="837" spans="1:26" ht="12.75" customHeight="1" x14ac:dyDescent="0.2">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row>
    <row r="838" spans="1:26" ht="12.75" customHeight="1" x14ac:dyDescent="0.2">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row>
    <row r="839" spans="1:26" ht="12.75" customHeight="1" x14ac:dyDescent="0.2">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row>
    <row r="840" spans="1:26" ht="12.75" customHeight="1" x14ac:dyDescent="0.2">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row>
    <row r="841" spans="1:26" ht="12.75" customHeight="1" x14ac:dyDescent="0.2">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row>
    <row r="842" spans="1:26" ht="12.75" customHeight="1" x14ac:dyDescent="0.2">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row>
    <row r="843" spans="1:26" ht="12.75" customHeight="1" x14ac:dyDescent="0.2">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row>
    <row r="844" spans="1:26" ht="12.75" customHeight="1" x14ac:dyDescent="0.2">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row>
    <row r="845" spans="1:26" ht="12.75" customHeight="1" x14ac:dyDescent="0.2">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row>
    <row r="846" spans="1:26" ht="12.75" customHeight="1" x14ac:dyDescent="0.2">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row>
    <row r="847" spans="1:26" ht="12.75" customHeight="1" x14ac:dyDescent="0.2">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row>
    <row r="848" spans="1:26" ht="12.75" customHeight="1" x14ac:dyDescent="0.2">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row>
    <row r="849" spans="1:26" ht="12.75" customHeight="1" x14ac:dyDescent="0.2">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row>
    <row r="850" spans="1:26" ht="12.75" customHeight="1" x14ac:dyDescent="0.2">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row>
    <row r="851" spans="1:26" ht="12.75" customHeight="1" x14ac:dyDescent="0.2">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row>
    <row r="852" spans="1:26" ht="12.75" customHeight="1" x14ac:dyDescent="0.2">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row>
    <row r="853" spans="1:26" ht="12.75" customHeight="1" x14ac:dyDescent="0.2">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row>
    <row r="854" spans="1:26" ht="12.75" customHeight="1" x14ac:dyDescent="0.2">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row>
    <row r="855" spans="1:26" ht="12.75" customHeight="1" x14ac:dyDescent="0.2">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row>
    <row r="856" spans="1:26" ht="12.75" customHeight="1" x14ac:dyDescent="0.2">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row>
    <row r="857" spans="1:26" ht="12.75" customHeight="1" x14ac:dyDescent="0.2">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row>
    <row r="858" spans="1:26" ht="12.75" customHeight="1" x14ac:dyDescent="0.2">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row>
    <row r="859" spans="1:26" ht="12.75" customHeight="1" x14ac:dyDescent="0.2">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row>
    <row r="860" spans="1:26" ht="12.75" customHeight="1" x14ac:dyDescent="0.2">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row>
    <row r="861" spans="1:26" ht="12.75" customHeight="1" x14ac:dyDescent="0.2">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row>
    <row r="862" spans="1:26" ht="12.75" customHeight="1" x14ac:dyDescent="0.2">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row>
    <row r="863" spans="1:26" ht="12.75" customHeight="1" x14ac:dyDescent="0.2">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row>
    <row r="864" spans="1:26" ht="12.75" customHeight="1" x14ac:dyDescent="0.2">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row>
    <row r="865" spans="1:26" ht="12.75" customHeight="1" x14ac:dyDescent="0.2">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row>
    <row r="866" spans="1:26" ht="12.75" customHeight="1" x14ac:dyDescent="0.2">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row>
    <row r="867" spans="1:26" ht="12.75" customHeight="1" x14ac:dyDescent="0.2">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row>
    <row r="868" spans="1:26" ht="12.75" customHeight="1" x14ac:dyDescent="0.2">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row>
    <row r="869" spans="1:26" ht="12.75" customHeight="1" x14ac:dyDescent="0.2">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row>
    <row r="870" spans="1:26" ht="12.75" customHeight="1" x14ac:dyDescent="0.2">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row>
    <row r="871" spans="1:26" ht="12.75" customHeight="1" x14ac:dyDescent="0.2">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row>
    <row r="872" spans="1:26" ht="12.75" customHeight="1" x14ac:dyDescent="0.2">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row>
    <row r="873" spans="1:26" ht="12.75" customHeight="1" x14ac:dyDescent="0.2">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row>
    <row r="874" spans="1:26" ht="12.75" customHeight="1" x14ac:dyDescent="0.2">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row>
    <row r="875" spans="1:26" ht="12.75" customHeight="1" x14ac:dyDescent="0.2">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row>
    <row r="876" spans="1:26" ht="12.75" customHeight="1" x14ac:dyDescent="0.2">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row>
    <row r="877" spans="1:26" ht="12.75" customHeight="1" x14ac:dyDescent="0.2">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row>
    <row r="878" spans="1:26" ht="12.75" customHeight="1" x14ac:dyDescent="0.2">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row>
    <row r="879" spans="1:26" ht="12.75" customHeight="1" x14ac:dyDescent="0.2">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row>
    <row r="880" spans="1:26" ht="12.75" customHeight="1" x14ac:dyDescent="0.2">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row>
    <row r="881" spans="1:26" ht="12.75" customHeight="1" x14ac:dyDescent="0.2">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row>
    <row r="882" spans="1:26" ht="12.75" customHeight="1" x14ac:dyDescent="0.2">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row>
    <row r="883" spans="1:26" ht="12.75" customHeight="1" x14ac:dyDescent="0.2">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row>
    <row r="884" spans="1:26" ht="12.75" customHeight="1" x14ac:dyDescent="0.2">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row>
    <row r="885" spans="1:26" ht="12.75" customHeight="1" x14ac:dyDescent="0.2">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row>
    <row r="886" spans="1:26" ht="12.75" customHeight="1" x14ac:dyDescent="0.2">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row>
    <row r="887" spans="1:26" ht="12.75" customHeight="1" x14ac:dyDescent="0.2">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row>
    <row r="888" spans="1:26" ht="12.75" customHeight="1" x14ac:dyDescent="0.2">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row>
    <row r="889" spans="1:26" ht="12.75" customHeight="1" x14ac:dyDescent="0.2">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row>
    <row r="890" spans="1:26" ht="12.75" customHeight="1" x14ac:dyDescent="0.2">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row>
    <row r="891" spans="1:26" ht="12.75" customHeight="1" x14ac:dyDescent="0.2">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row>
    <row r="892" spans="1:26" ht="12.75" customHeight="1" x14ac:dyDescent="0.2">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row>
    <row r="893" spans="1:26" ht="12.75" customHeight="1" x14ac:dyDescent="0.2">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row>
    <row r="894" spans="1:26" ht="12.75" customHeight="1" x14ac:dyDescent="0.2">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row>
    <row r="895" spans="1:26" ht="12.75" customHeight="1" x14ac:dyDescent="0.2">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row>
    <row r="896" spans="1:26" ht="12.75" customHeight="1" x14ac:dyDescent="0.2">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row>
    <row r="897" spans="1:26" ht="12.75" customHeight="1" x14ac:dyDescent="0.2">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row>
    <row r="898" spans="1:26" ht="12.75" customHeight="1" x14ac:dyDescent="0.2">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row>
    <row r="899" spans="1:26" ht="12.75" customHeight="1" x14ac:dyDescent="0.2">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row>
    <row r="900" spans="1:26" ht="12.75" customHeight="1" x14ac:dyDescent="0.2">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row>
    <row r="901" spans="1:26" ht="12.75" customHeight="1" x14ac:dyDescent="0.2">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row>
    <row r="902" spans="1:26" ht="12.75" customHeight="1" x14ac:dyDescent="0.2">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row>
    <row r="903" spans="1:26" ht="12.75" customHeight="1" x14ac:dyDescent="0.2">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row>
    <row r="904" spans="1:26" ht="12.75" customHeight="1" x14ac:dyDescent="0.2">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row>
    <row r="905" spans="1:26" ht="12.75" customHeight="1" x14ac:dyDescent="0.2">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row>
    <row r="906" spans="1:26" ht="12.75" customHeight="1" x14ac:dyDescent="0.2">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row>
    <row r="907" spans="1:26" ht="12.75" customHeight="1" x14ac:dyDescent="0.2">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row>
    <row r="908" spans="1:26" ht="12.75" customHeight="1" x14ac:dyDescent="0.2">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row>
    <row r="909" spans="1:26" ht="12.75" customHeight="1" x14ac:dyDescent="0.2">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row>
    <row r="910" spans="1:26" ht="12.75" customHeight="1" x14ac:dyDescent="0.2">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row>
    <row r="911" spans="1:26" ht="12.75" customHeight="1" x14ac:dyDescent="0.2">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row>
    <row r="912" spans="1:26" ht="12.75" customHeight="1" x14ac:dyDescent="0.2">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row>
    <row r="913" spans="1:26" ht="12.75" customHeight="1" x14ac:dyDescent="0.2">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row>
    <row r="914" spans="1:26" ht="12.75" customHeight="1" x14ac:dyDescent="0.2">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row>
    <row r="915" spans="1:26" ht="12.75" customHeight="1" x14ac:dyDescent="0.2">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row>
    <row r="916" spans="1:26" ht="12.75" customHeight="1" x14ac:dyDescent="0.2">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row>
    <row r="917" spans="1:26" ht="12.75" customHeight="1" x14ac:dyDescent="0.2">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row>
    <row r="918" spans="1:26" ht="12.75" customHeight="1" x14ac:dyDescent="0.2">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row>
    <row r="919" spans="1:26" ht="12.75" customHeight="1" x14ac:dyDescent="0.2">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row>
    <row r="920" spans="1:26" ht="12.75" customHeight="1" x14ac:dyDescent="0.2">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row>
    <row r="921" spans="1:26" ht="12.75" customHeight="1" x14ac:dyDescent="0.2">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row>
    <row r="922" spans="1:26" ht="12.75" customHeight="1" x14ac:dyDescent="0.2">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row>
    <row r="923" spans="1:26" ht="12.75" customHeight="1" x14ac:dyDescent="0.2">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row>
    <row r="924" spans="1:26" ht="12.75" customHeight="1" x14ac:dyDescent="0.2">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row>
    <row r="925" spans="1:26" ht="12.75" customHeight="1" x14ac:dyDescent="0.2">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row>
    <row r="926" spans="1:26" ht="12.75" customHeight="1" x14ac:dyDescent="0.2">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row>
    <row r="927" spans="1:26" ht="12.75" customHeight="1" x14ac:dyDescent="0.2">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row>
    <row r="928" spans="1:26" ht="12.75" customHeight="1" x14ac:dyDescent="0.2">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row>
    <row r="929" spans="1:26" ht="12.75" customHeight="1" x14ac:dyDescent="0.2">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row>
    <row r="930" spans="1:26" ht="12.75" customHeight="1" x14ac:dyDescent="0.2">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row>
    <row r="931" spans="1:26" ht="12.75" customHeight="1" x14ac:dyDescent="0.2">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row>
    <row r="932" spans="1:26" ht="12.75" customHeight="1" x14ac:dyDescent="0.2">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row>
    <row r="933" spans="1:26" ht="12.75" customHeight="1" x14ac:dyDescent="0.2">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row>
    <row r="934" spans="1:26" ht="12.75" customHeight="1" x14ac:dyDescent="0.2">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row>
    <row r="935" spans="1:26" ht="12.75" customHeight="1" x14ac:dyDescent="0.2">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row>
    <row r="936" spans="1:26" ht="12.75" customHeight="1" x14ac:dyDescent="0.2">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row>
    <row r="937" spans="1:26" ht="12.75" customHeight="1" x14ac:dyDescent="0.2">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row>
    <row r="938" spans="1:26" ht="12.75" customHeight="1" x14ac:dyDescent="0.2">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row>
    <row r="939" spans="1:26" ht="12.75" customHeight="1" x14ac:dyDescent="0.2">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row>
    <row r="940" spans="1:26" ht="12.75" customHeight="1" x14ac:dyDescent="0.2">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row>
    <row r="941" spans="1:26" ht="12.75" customHeight="1" x14ac:dyDescent="0.2">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row>
    <row r="942" spans="1:26" ht="12.75" customHeight="1" x14ac:dyDescent="0.2">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row>
    <row r="943" spans="1:26" ht="12.75" customHeight="1" x14ac:dyDescent="0.2">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row>
    <row r="944" spans="1:26" ht="12.75" customHeight="1" x14ac:dyDescent="0.2">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row>
    <row r="945" spans="1:26" ht="12.75" customHeight="1" x14ac:dyDescent="0.2">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row>
    <row r="946" spans="1:26" ht="12.75" customHeight="1" x14ac:dyDescent="0.2">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row>
    <row r="947" spans="1:26" ht="12.75" customHeight="1" x14ac:dyDescent="0.2">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row>
    <row r="948" spans="1:26" ht="12.75" customHeight="1" x14ac:dyDescent="0.2">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row>
    <row r="949" spans="1:26" ht="12.75" customHeight="1" x14ac:dyDescent="0.2">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row>
    <row r="950" spans="1:26" ht="12.75" customHeight="1" x14ac:dyDescent="0.2">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row>
    <row r="951" spans="1:26" ht="12.75" customHeight="1" x14ac:dyDescent="0.2">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row>
    <row r="952" spans="1:26" ht="12.75" customHeight="1" x14ac:dyDescent="0.2">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row>
    <row r="953" spans="1:26" ht="12.75" customHeight="1" x14ac:dyDescent="0.2">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row>
    <row r="954" spans="1:26" ht="12.75" customHeight="1" x14ac:dyDescent="0.2">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row>
    <row r="955" spans="1:26" ht="12.75" customHeight="1" x14ac:dyDescent="0.2">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row>
    <row r="956" spans="1:26" ht="12.75" customHeight="1" x14ac:dyDescent="0.2">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row>
    <row r="957" spans="1:26" ht="12.75" customHeight="1" x14ac:dyDescent="0.2">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row>
    <row r="958" spans="1:26" ht="12.75" customHeight="1" x14ac:dyDescent="0.2">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row>
    <row r="959" spans="1:26" ht="12.75" customHeight="1" x14ac:dyDescent="0.2">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row>
    <row r="960" spans="1:26" ht="12.75" customHeight="1" x14ac:dyDescent="0.2">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row>
    <row r="961" spans="1:26" ht="12.75" customHeight="1" x14ac:dyDescent="0.2">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row>
    <row r="962" spans="1:26" ht="12.75" customHeight="1" x14ac:dyDescent="0.2">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row>
    <row r="963" spans="1:26" ht="12.75" customHeight="1" x14ac:dyDescent="0.2">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row>
    <row r="964" spans="1:26" ht="12.75" customHeight="1" x14ac:dyDescent="0.2">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row>
    <row r="965" spans="1:26" ht="12.75" customHeight="1" x14ac:dyDescent="0.2">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row>
    <row r="966" spans="1:26" ht="12.75" customHeight="1" x14ac:dyDescent="0.2">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row>
    <row r="967" spans="1:26" ht="12.75" customHeight="1" x14ac:dyDescent="0.2">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row>
    <row r="968" spans="1:26" ht="12.75" customHeight="1" x14ac:dyDescent="0.2">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row>
    <row r="969" spans="1:26" ht="12.75" customHeight="1" x14ac:dyDescent="0.2">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row>
    <row r="970" spans="1:26" ht="12.75" customHeight="1" x14ac:dyDescent="0.2">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row>
    <row r="971" spans="1:26" ht="12.75" customHeight="1" x14ac:dyDescent="0.2">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row>
    <row r="972" spans="1:26" ht="12.75" customHeight="1" x14ac:dyDescent="0.2">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row>
    <row r="973" spans="1:26" ht="12.75" customHeight="1" x14ac:dyDescent="0.2">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row>
    <row r="974" spans="1:26" ht="12.75" customHeight="1" x14ac:dyDescent="0.2">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row>
    <row r="975" spans="1:26" ht="12.75" customHeight="1" x14ac:dyDescent="0.2">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row>
    <row r="976" spans="1:26" ht="12.75" customHeight="1" x14ac:dyDescent="0.2">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row>
    <row r="977" spans="1:26" ht="12.75" customHeight="1" x14ac:dyDescent="0.2">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row>
    <row r="978" spans="1:26" ht="12.75" customHeight="1" x14ac:dyDescent="0.2">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row>
    <row r="979" spans="1:26" ht="12.75" customHeight="1" x14ac:dyDescent="0.2">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row>
    <row r="980" spans="1:26" ht="12.75" customHeight="1" x14ac:dyDescent="0.2">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row>
    <row r="981" spans="1:26" ht="12.75" customHeight="1" x14ac:dyDescent="0.2">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row>
    <row r="982" spans="1:26" ht="12.75" customHeight="1" x14ac:dyDescent="0.2">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row>
    <row r="983" spans="1:26" ht="12.75" customHeight="1" x14ac:dyDescent="0.2">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row>
    <row r="984" spans="1:26" ht="12.75" customHeight="1" x14ac:dyDescent="0.2">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row>
    <row r="985" spans="1:26" ht="12.75" customHeight="1" x14ac:dyDescent="0.2">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row>
    <row r="986" spans="1:26" ht="12.75" customHeight="1" x14ac:dyDescent="0.2">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row>
    <row r="987" spans="1:26" ht="12.75" customHeight="1" x14ac:dyDescent="0.2">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row>
    <row r="988" spans="1:26" ht="12.75" customHeight="1" x14ac:dyDescent="0.2">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row>
    <row r="989" spans="1:26" ht="12.75" customHeight="1" x14ac:dyDescent="0.2">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row>
    <row r="990" spans="1:26" ht="12.75" customHeight="1" x14ac:dyDescent="0.2">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row>
    <row r="991" spans="1:26" ht="12.75" customHeight="1" x14ac:dyDescent="0.2">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row>
    <row r="992" spans="1:26" ht="12.75" customHeight="1" x14ac:dyDescent="0.2">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row>
    <row r="993" spans="1:26" ht="12.75" customHeight="1" x14ac:dyDescent="0.2">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row>
    <row r="994" spans="1:26" ht="12.75" customHeight="1" x14ac:dyDescent="0.2">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row>
    <row r="995" spans="1:26" ht="12.75" customHeight="1" x14ac:dyDescent="0.2">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row>
    <row r="996" spans="1:26" ht="12.75" customHeight="1" x14ac:dyDescent="0.2">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row>
    <row r="997" spans="1:26" ht="12.75" customHeight="1" x14ac:dyDescent="0.2">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row>
    <row r="998" spans="1:26" ht="12.75" customHeight="1" x14ac:dyDescent="0.2">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row>
    <row r="999" spans="1:26" ht="12.75" customHeight="1" x14ac:dyDescent="0.2">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row>
    <row r="1000" spans="1:26" ht="12.75" customHeight="1" x14ac:dyDescent="0.2">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A24" sqref="A24:A27"/>
    </sheetView>
  </sheetViews>
  <sheetFormatPr baseColWidth="10" defaultColWidth="12.625" defaultRowHeight="15" customHeight="1" x14ac:dyDescent="0.2"/>
  <cols>
    <col min="1" max="1" width="28.625" customWidth="1"/>
    <col min="2" max="6" width="10" customWidth="1"/>
    <col min="7" max="26" width="9.375" customWidth="1"/>
  </cols>
  <sheetData>
    <row r="1" spans="1:26" ht="12.75" customHeight="1" x14ac:dyDescent="0.2">
      <c r="A1" s="95"/>
      <c r="B1" s="95"/>
      <c r="C1" s="95"/>
      <c r="D1" s="95"/>
      <c r="E1" s="95"/>
      <c r="F1" s="95"/>
      <c r="G1" s="95"/>
      <c r="H1" s="95"/>
      <c r="I1" s="95"/>
      <c r="J1" s="95"/>
      <c r="K1" s="95"/>
      <c r="L1" s="95"/>
      <c r="M1" s="95"/>
      <c r="N1" s="95"/>
      <c r="O1" s="95"/>
      <c r="P1" s="95"/>
      <c r="Q1" s="95"/>
      <c r="R1" s="95"/>
      <c r="S1" s="95"/>
      <c r="T1" s="95"/>
      <c r="U1" s="95"/>
      <c r="V1" s="95"/>
      <c r="W1" s="95"/>
      <c r="X1" s="95"/>
      <c r="Y1" s="95"/>
      <c r="Z1" s="95"/>
    </row>
    <row r="2" spans="1:26" ht="12.75" customHeight="1" x14ac:dyDescent="0.2">
      <c r="A2" s="95"/>
      <c r="B2" s="95"/>
      <c r="C2" s="95"/>
      <c r="D2" s="95"/>
      <c r="E2" s="95"/>
      <c r="F2" s="95"/>
      <c r="G2" s="95"/>
      <c r="H2" s="95"/>
      <c r="I2" s="95"/>
      <c r="J2" s="95"/>
      <c r="K2" s="95"/>
      <c r="L2" s="95"/>
      <c r="M2" s="95"/>
      <c r="N2" s="95"/>
      <c r="O2" s="95"/>
      <c r="P2" s="95"/>
      <c r="Q2" s="95"/>
      <c r="R2" s="95"/>
      <c r="S2" s="95"/>
      <c r="T2" s="95"/>
      <c r="U2" s="95"/>
      <c r="V2" s="95"/>
      <c r="W2" s="95"/>
      <c r="X2" s="95"/>
      <c r="Y2" s="95"/>
      <c r="Z2" s="95"/>
    </row>
    <row r="3" spans="1:26" ht="12.75" customHeight="1" x14ac:dyDescent="0.2">
      <c r="A3" s="96" t="s">
        <v>108</v>
      </c>
      <c r="B3" s="95"/>
      <c r="C3" s="95"/>
      <c r="D3" s="95"/>
      <c r="E3" s="95"/>
      <c r="F3" s="95"/>
      <c r="G3" s="95"/>
      <c r="H3" s="95"/>
      <c r="I3" s="95"/>
      <c r="J3" s="95"/>
      <c r="K3" s="95"/>
      <c r="L3" s="95"/>
      <c r="M3" s="95"/>
      <c r="N3" s="95"/>
      <c r="O3" s="95"/>
      <c r="P3" s="95"/>
      <c r="Q3" s="95"/>
      <c r="R3" s="95"/>
      <c r="S3" s="95"/>
      <c r="T3" s="95"/>
      <c r="U3" s="95"/>
      <c r="V3" s="95"/>
      <c r="W3" s="95"/>
      <c r="X3" s="95"/>
      <c r="Y3" s="95"/>
      <c r="Z3" s="95"/>
    </row>
    <row r="4" spans="1:26" ht="12.75" customHeight="1" x14ac:dyDescent="0.2">
      <c r="A4" s="96" t="s">
        <v>110</v>
      </c>
      <c r="B4" s="95"/>
      <c r="C4" s="95"/>
      <c r="D4" s="95"/>
      <c r="E4" s="95"/>
      <c r="F4" s="95"/>
      <c r="G4" s="95"/>
      <c r="H4" s="95"/>
      <c r="I4" s="95"/>
      <c r="J4" s="95"/>
      <c r="K4" s="95"/>
      <c r="L4" s="95"/>
      <c r="M4" s="95"/>
      <c r="N4" s="95"/>
      <c r="O4" s="95"/>
      <c r="P4" s="95"/>
      <c r="Q4" s="95"/>
      <c r="R4" s="95"/>
      <c r="S4" s="95"/>
      <c r="T4" s="95"/>
      <c r="U4" s="95"/>
      <c r="V4" s="95"/>
      <c r="W4" s="95"/>
      <c r="X4" s="95"/>
      <c r="Y4" s="95"/>
      <c r="Z4" s="95"/>
    </row>
    <row r="5" spans="1:26" ht="12.75" customHeight="1" x14ac:dyDescent="0.2">
      <c r="A5" s="96" t="s">
        <v>112</v>
      </c>
      <c r="B5" s="95"/>
      <c r="C5" s="95"/>
      <c r="D5" s="95"/>
      <c r="E5" s="95"/>
      <c r="F5" s="95"/>
      <c r="G5" s="95"/>
      <c r="H5" s="95"/>
      <c r="I5" s="95"/>
      <c r="J5" s="95"/>
      <c r="K5" s="95"/>
      <c r="L5" s="95"/>
      <c r="M5" s="95"/>
      <c r="N5" s="95"/>
      <c r="O5" s="95"/>
      <c r="P5" s="95"/>
      <c r="Q5" s="95"/>
      <c r="R5" s="95"/>
      <c r="S5" s="95"/>
      <c r="T5" s="95"/>
      <c r="U5" s="95"/>
      <c r="V5" s="95"/>
      <c r="W5" s="95"/>
      <c r="X5" s="95"/>
      <c r="Y5" s="95"/>
      <c r="Z5" s="95"/>
    </row>
    <row r="6" spans="1:26" ht="12.75" customHeight="1" x14ac:dyDescent="0.2">
      <c r="A6" s="96" t="s">
        <v>114</v>
      </c>
      <c r="B6" s="95"/>
      <c r="C6" s="95"/>
      <c r="D6" s="95"/>
      <c r="E6" s="95"/>
      <c r="F6" s="95"/>
      <c r="G6" s="95"/>
      <c r="H6" s="95"/>
      <c r="I6" s="95"/>
      <c r="J6" s="95"/>
      <c r="K6" s="95"/>
      <c r="L6" s="95"/>
      <c r="M6" s="95"/>
      <c r="N6" s="95"/>
      <c r="O6" s="95"/>
      <c r="P6" s="95"/>
      <c r="Q6" s="95"/>
      <c r="R6" s="95"/>
      <c r="S6" s="95"/>
      <c r="T6" s="95"/>
      <c r="U6" s="95"/>
      <c r="V6" s="95"/>
      <c r="W6" s="95"/>
      <c r="X6" s="95"/>
      <c r="Y6" s="95"/>
      <c r="Z6" s="95"/>
    </row>
    <row r="7" spans="1:26" ht="12.75" customHeight="1" x14ac:dyDescent="0.2">
      <c r="A7" s="96" t="s">
        <v>116</v>
      </c>
      <c r="B7" s="95"/>
      <c r="C7" s="95"/>
      <c r="D7" s="95"/>
      <c r="E7" s="95"/>
      <c r="F7" s="95"/>
      <c r="G7" s="95"/>
      <c r="H7" s="95"/>
      <c r="I7" s="95"/>
      <c r="J7" s="95"/>
      <c r="K7" s="95"/>
      <c r="L7" s="95"/>
      <c r="M7" s="95"/>
      <c r="N7" s="95"/>
      <c r="O7" s="95"/>
      <c r="P7" s="95"/>
      <c r="Q7" s="95"/>
      <c r="R7" s="95"/>
      <c r="S7" s="95"/>
      <c r="T7" s="95"/>
      <c r="U7" s="95"/>
      <c r="V7" s="95"/>
      <c r="W7" s="95"/>
      <c r="X7" s="95"/>
      <c r="Y7" s="95"/>
      <c r="Z7" s="95"/>
    </row>
    <row r="8" spans="1:26" ht="12.75" customHeight="1" x14ac:dyDescent="0.2">
      <c r="A8" s="96" t="s">
        <v>119</v>
      </c>
      <c r="B8" s="95"/>
      <c r="C8" s="95"/>
      <c r="D8" s="95"/>
      <c r="E8" s="95"/>
      <c r="F8" s="95"/>
      <c r="G8" s="95"/>
      <c r="H8" s="95"/>
      <c r="I8" s="95"/>
      <c r="J8" s="95"/>
      <c r="K8" s="95"/>
      <c r="L8" s="95"/>
      <c r="M8" s="95"/>
      <c r="N8" s="95"/>
      <c r="O8" s="95"/>
      <c r="P8" s="95"/>
      <c r="Q8" s="95"/>
      <c r="R8" s="95"/>
      <c r="S8" s="95"/>
      <c r="T8" s="95"/>
      <c r="U8" s="95"/>
      <c r="V8" s="95"/>
      <c r="W8" s="95"/>
      <c r="X8" s="95"/>
      <c r="Y8" s="95"/>
      <c r="Z8" s="95"/>
    </row>
    <row r="9" spans="1:26" ht="12.75" customHeight="1" x14ac:dyDescent="0.2">
      <c r="A9" s="96" t="s">
        <v>122</v>
      </c>
      <c r="B9" s="95"/>
      <c r="C9" s="95"/>
      <c r="D9" s="95"/>
      <c r="E9" s="95"/>
      <c r="F9" s="95"/>
      <c r="G9" s="95"/>
      <c r="H9" s="95"/>
      <c r="I9" s="95"/>
      <c r="J9" s="95"/>
      <c r="K9" s="95"/>
      <c r="L9" s="95"/>
      <c r="M9" s="95"/>
      <c r="N9" s="95"/>
      <c r="O9" s="95"/>
      <c r="P9" s="95"/>
      <c r="Q9" s="95"/>
      <c r="R9" s="95"/>
      <c r="S9" s="95"/>
      <c r="T9" s="95"/>
      <c r="U9" s="95"/>
      <c r="V9" s="95"/>
      <c r="W9" s="95"/>
      <c r="X9" s="95"/>
      <c r="Y9" s="95"/>
      <c r="Z9" s="95"/>
    </row>
    <row r="10" spans="1:26" ht="12.75" customHeight="1" x14ac:dyDescent="0.2">
      <c r="A10" s="96" t="s">
        <v>124</v>
      </c>
      <c r="B10" s="95"/>
      <c r="C10" s="95"/>
      <c r="D10" s="95"/>
      <c r="E10" s="95"/>
      <c r="F10" s="95"/>
      <c r="G10" s="95"/>
      <c r="H10" s="95"/>
      <c r="I10" s="95"/>
      <c r="J10" s="95"/>
      <c r="K10" s="95"/>
      <c r="L10" s="95"/>
      <c r="M10" s="95"/>
      <c r="N10" s="95"/>
      <c r="O10" s="95"/>
      <c r="P10" s="95"/>
      <c r="Q10" s="95"/>
      <c r="R10" s="95"/>
      <c r="S10" s="95"/>
      <c r="T10" s="95"/>
      <c r="U10" s="95"/>
      <c r="V10" s="95"/>
      <c r="W10" s="95"/>
      <c r="X10" s="95"/>
      <c r="Y10" s="95"/>
      <c r="Z10" s="95"/>
    </row>
    <row r="11" spans="1:26" ht="12.75" customHeight="1" x14ac:dyDescent="0.2">
      <c r="A11" s="96" t="s">
        <v>126</v>
      </c>
      <c r="B11" s="95"/>
      <c r="C11" s="95"/>
      <c r="D11" s="95"/>
      <c r="E11" s="95"/>
      <c r="F11" s="95"/>
      <c r="G11" s="95"/>
      <c r="H11" s="95"/>
      <c r="I11" s="95"/>
      <c r="J11" s="95"/>
      <c r="K11" s="95"/>
      <c r="L11" s="95"/>
      <c r="M11" s="95"/>
      <c r="N11" s="95"/>
      <c r="O11" s="95"/>
      <c r="P11" s="95"/>
      <c r="Q11" s="95"/>
      <c r="R11" s="95"/>
      <c r="S11" s="95"/>
      <c r="T11" s="95"/>
      <c r="U11" s="95"/>
      <c r="V11" s="95"/>
      <c r="W11" s="95"/>
      <c r="X11" s="95"/>
      <c r="Y11" s="95"/>
      <c r="Z11" s="95"/>
    </row>
    <row r="12" spans="1:26" ht="12.75" customHeight="1" x14ac:dyDescent="0.2">
      <c r="A12" s="96" t="s">
        <v>150</v>
      </c>
      <c r="B12" s="95"/>
      <c r="C12" s="95"/>
      <c r="D12" s="95"/>
      <c r="E12" s="95"/>
      <c r="F12" s="95"/>
      <c r="G12" s="95"/>
      <c r="H12" s="95"/>
      <c r="I12" s="95"/>
      <c r="J12" s="95"/>
      <c r="K12" s="95"/>
      <c r="L12" s="95"/>
      <c r="M12" s="95"/>
      <c r="N12" s="95"/>
      <c r="O12" s="95"/>
      <c r="P12" s="95"/>
      <c r="Q12" s="95"/>
      <c r="R12" s="95"/>
      <c r="S12" s="95"/>
      <c r="T12" s="95"/>
      <c r="U12" s="95"/>
      <c r="V12" s="95"/>
      <c r="W12" s="95"/>
      <c r="X12" s="95"/>
      <c r="Y12" s="95"/>
      <c r="Z12" s="95"/>
    </row>
    <row r="13" spans="1:26" ht="12.75" customHeight="1" x14ac:dyDescent="0.2">
      <c r="A13" s="96" t="s">
        <v>151</v>
      </c>
      <c r="B13" s="95"/>
      <c r="C13" s="95"/>
      <c r="D13" s="95"/>
      <c r="E13" s="95"/>
      <c r="F13" s="95"/>
      <c r="G13" s="95"/>
      <c r="H13" s="95"/>
      <c r="I13" s="95"/>
      <c r="J13" s="95"/>
      <c r="K13" s="95"/>
      <c r="L13" s="95"/>
      <c r="M13" s="95"/>
      <c r="N13" s="95"/>
      <c r="O13" s="95"/>
      <c r="P13" s="95"/>
      <c r="Q13" s="95"/>
      <c r="R13" s="95"/>
      <c r="S13" s="95"/>
      <c r="T13" s="95"/>
      <c r="U13" s="95"/>
      <c r="V13" s="95"/>
      <c r="W13" s="95"/>
      <c r="X13" s="95"/>
      <c r="Y13" s="95"/>
      <c r="Z13" s="95"/>
    </row>
    <row r="14" spans="1:26" ht="12.75" customHeight="1" x14ac:dyDescent="0.2">
      <c r="A14" s="96" t="s">
        <v>152</v>
      </c>
      <c r="B14" s="95"/>
      <c r="C14" s="95"/>
      <c r="D14" s="95"/>
      <c r="E14" s="95"/>
      <c r="F14" s="95"/>
      <c r="G14" s="95"/>
      <c r="H14" s="95"/>
      <c r="I14" s="95"/>
      <c r="J14" s="95"/>
      <c r="K14" s="95"/>
      <c r="L14" s="95"/>
      <c r="M14" s="95"/>
      <c r="N14" s="95"/>
      <c r="O14" s="95"/>
      <c r="P14" s="95"/>
      <c r="Q14" s="95"/>
      <c r="R14" s="95"/>
      <c r="S14" s="95"/>
      <c r="T14" s="95"/>
      <c r="U14" s="95"/>
      <c r="V14" s="95"/>
      <c r="W14" s="95"/>
      <c r="X14" s="95"/>
      <c r="Y14" s="95"/>
      <c r="Z14" s="95"/>
    </row>
    <row r="15" spans="1:26" ht="12.75" customHeight="1" x14ac:dyDescent="0.2">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row>
    <row r="16" spans="1:26" ht="12.75" customHeight="1" x14ac:dyDescent="0.2">
      <c r="A16" s="96" t="s">
        <v>153</v>
      </c>
      <c r="B16" s="95"/>
      <c r="C16" s="95"/>
      <c r="D16" s="95"/>
      <c r="E16" s="95"/>
      <c r="F16" s="95"/>
      <c r="G16" s="95"/>
      <c r="H16" s="95"/>
      <c r="I16" s="95"/>
      <c r="J16" s="95"/>
      <c r="K16" s="95"/>
      <c r="L16" s="95"/>
      <c r="M16" s="95"/>
      <c r="N16" s="95"/>
      <c r="O16" s="95"/>
      <c r="P16" s="95"/>
      <c r="Q16" s="95"/>
      <c r="R16" s="95"/>
      <c r="S16" s="95"/>
      <c r="T16" s="95"/>
      <c r="U16" s="95"/>
      <c r="V16" s="95"/>
      <c r="W16" s="95"/>
      <c r="X16" s="95"/>
      <c r="Y16" s="95"/>
      <c r="Z16" s="95"/>
    </row>
    <row r="17" spans="1:26" ht="12.75" customHeight="1" x14ac:dyDescent="0.2">
      <c r="A17" s="96" t="s">
        <v>133</v>
      </c>
      <c r="B17" s="95"/>
      <c r="C17" s="95"/>
      <c r="D17" s="95"/>
      <c r="E17" s="95"/>
      <c r="F17" s="95"/>
      <c r="G17" s="95"/>
      <c r="H17" s="95"/>
      <c r="I17" s="95"/>
      <c r="J17" s="95"/>
      <c r="K17" s="95"/>
      <c r="L17" s="95"/>
      <c r="M17" s="95"/>
      <c r="N17" s="95"/>
      <c r="O17" s="95"/>
      <c r="P17" s="95"/>
      <c r="Q17" s="95"/>
      <c r="R17" s="95"/>
      <c r="S17" s="95"/>
      <c r="T17" s="95"/>
      <c r="U17" s="95"/>
      <c r="V17" s="95"/>
      <c r="W17" s="95"/>
      <c r="X17" s="95"/>
      <c r="Y17" s="95"/>
      <c r="Z17" s="95"/>
    </row>
    <row r="18" spans="1:26" ht="12.75" customHeight="1" x14ac:dyDescent="0.2">
      <c r="A18" s="96" t="s">
        <v>135</v>
      </c>
      <c r="B18" s="95"/>
      <c r="C18" s="95"/>
      <c r="D18" s="95"/>
      <c r="E18" s="95"/>
      <c r="F18" s="95"/>
      <c r="G18" s="95"/>
      <c r="H18" s="95"/>
      <c r="I18" s="95"/>
      <c r="J18" s="95"/>
      <c r="K18" s="95"/>
      <c r="L18" s="95"/>
      <c r="M18" s="95"/>
      <c r="N18" s="95"/>
      <c r="O18" s="95"/>
      <c r="P18" s="95"/>
      <c r="Q18" s="95"/>
      <c r="R18" s="95"/>
      <c r="S18" s="95"/>
      <c r="T18" s="95"/>
      <c r="U18" s="95"/>
      <c r="V18" s="95"/>
      <c r="W18" s="95"/>
      <c r="X18" s="95"/>
      <c r="Y18" s="95"/>
      <c r="Z18" s="95"/>
    </row>
    <row r="19" spans="1:26" ht="12.75" customHeight="1" x14ac:dyDescent="0.2">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row>
    <row r="20" spans="1:26" ht="12.75" customHeight="1" x14ac:dyDescent="0.2">
      <c r="A20" s="96" t="s">
        <v>141</v>
      </c>
      <c r="B20" s="95"/>
      <c r="C20" s="95"/>
      <c r="D20" s="95"/>
      <c r="E20" s="95"/>
      <c r="F20" s="95"/>
      <c r="G20" s="95"/>
      <c r="H20" s="95"/>
      <c r="I20" s="95"/>
      <c r="J20" s="95"/>
      <c r="K20" s="95"/>
      <c r="L20" s="95"/>
      <c r="M20" s="95"/>
      <c r="N20" s="95"/>
      <c r="O20" s="95"/>
      <c r="P20" s="95"/>
      <c r="Q20" s="95"/>
      <c r="R20" s="95"/>
      <c r="S20" s="95"/>
      <c r="T20" s="95"/>
      <c r="U20" s="95"/>
      <c r="V20" s="95"/>
      <c r="W20" s="95"/>
      <c r="X20" s="95"/>
      <c r="Y20" s="95"/>
      <c r="Z20" s="95"/>
    </row>
    <row r="21" spans="1:26" ht="12.75" customHeight="1" x14ac:dyDescent="0.2">
      <c r="A21" s="96" t="s">
        <v>142</v>
      </c>
      <c r="B21" s="95"/>
      <c r="C21" s="95"/>
      <c r="D21" s="95"/>
      <c r="E21" s="95"/>
      <c r="F21" s="95"/>
      <c r="G21" s="95"/>
      <c r="H21" s="95"/>
      <c r="I21" s="95"/>
      <c r="J21" s="95"/>
      <c r="K21" s="95"/>
      <c r="L21" s="95"/>
      <c r="M21" s="95"/>
      <c r="N21" s="95"/>
      <c r="O21" s="95"/>
      <c r="P21" s="95"/>
      <c r="Q21" s="95"/>
      <c r="R21" s="95"/>
      <c r="S21" s="95"/>
      <c r="T21" s="95"/>
      <c r="U21" s="95"/>
      <c r="V21" s="95"/>
      <c r="W21" s="95"/>
      <c r="X21" s="95"/>
      <c r="Y21" s="95"/>
      <c r="Z21" s="95"/>
    </row>
    <row r="22" spans="1:26" ht="12.75" customHeight="1" x14ac:dyDescent="0.2">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row>
    <row r="23" spans="1:26" ht="12.75" customHeight="1" x14ac:dyDescent="0.2">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row>
    <row r="24" spans="1:26" ht="12.75" customHeight="1" x14ac:dyDescent="0.2">
      <c r="A24" s="95" t="s">
        <v>342</v>
      </c>
      <c r="B24" s="95"/>
      <c r="C24" s="95"/>
      <c r="D24" s="95"/>
      <c r="E24" s="95"/>
      <c r="F24" s="95"/>
      <c r="G24" s="95"/>
      <c r="H24" s="95"/>
      <c r="I24" s="95"/>
      <c r="J24" s="95"/>
      <c r="K24" s="95"/>
      <c r="L24" s="95"/>
      <c r="M24" s="95"/>
      <c r="N24" s="95"/>
      <c r="O24" s="95"/>
      <c r="P24" s="95"/>
      <c r="Q24" s="95"/>
      <c r="R24" s="95"/>
      <c r="S24" s="95"/>
      <c r="T24" s="95"/>
      <c r="U24" s="95"/>
      <c r="V24" s="95"/>
      <c r="W24" s="95"/>
      <c r="X24" s="95"/>
      <c r="Y24" s="95"/>
      <c r="Z24" s="95"/>
    </row>
    <row r="25" spans="1:26" ht="12.75" customHeight="1" x14ac:dyDescent="0.2">
      <c r="A25" s="95"/>
      <c r="B25" s="95"/>
      <c r="C25" s="95"/>
      <c r="D25" s="95"/>
      <c r="E25" s="95"/>
      <c r="F25" s="95"/>
      <c r="G25" s="95"/>
      <c r="H25" s="95"/>
      <c r="I25" s="95"/>
      <c r="J25" s="95"/>
      <c r="K25" s="95"/>
      <c r="L25" s="95"/>
      <c r="M25" s="95"/>
      <c r="N25" s="95"/>
      <c r="O25" s="95"/>
      <c r="P25" s="95"/>
      <c r="Q25" s="95"/>
      <c r="R25" s="95"/>
      <c r="S25" s="95"/>
      <c r="T25" s="95"/>
      <c r="U25" s="95"/>
      <c r="V25" s="95"/>
      <c r="W25" s="95"/>
      <c r="X25" s="95"/>
      <c r="Y25" s="95"/>
      <c r="Z25" s="95"/>
    </row>
    <row r="26" spans="1:26" ht="12.75" customHeight="1" x14ac:dyDescent="0.2">
      <c r="A26" s="95"/>
      <c r="B26" s="95"/>
      <c r="C26" s="95"/>
      <c r="D26" s="95"/>
      <c r="E26" s="95"/>
      <c r="F26" s="95"/>
      <c r="G26" s="95"/>
      <c r="H26" s="95"/>
      <c r="I26" s="95"/>
      <c r="J26" s="95"/>
      <c r="K26" s="95"/>
      <c r="L26" s="95"/>
      <c r="M26" s="95"/>
      <c r="N26" s="95"/>
      <c r="O26" s="95"/>
      <c r="P26" s="95"/>
      <c r="Q26" s="95"/>
      <c r="R26" s="95"/>
      <c r="S26" s="95"/>
      <c r="T26" s="95"/>
      <c r="U26" s="95"/>
      <c r="V26" s="95"/>
      <c r="W26" s="95"/>
      <c r="X26" s="95"/>
      <c r="Y26" s="95"/>
      <c r="Z26" s="95"/>
    </row>
    <row r="27" spans="1:26" ht="12.75" customHeight="1" x14ac:dyDescent="0.2">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row>
    <row r="28" spans="1:26" ht="12.75" customHeight="1" x14ac:dyDescent="0.2">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row>
    <row r="29" spans="1:26" ht="12.75" customHeight="1" x14ac:dyDescent="0.2">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row>
    <row r="30" spans="1:26" ht="12.75" customHeight="1" x14ac:dyDescent="0.2">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row>
    <row r="31" spans="1:26" ht="12.75" customHeight="1" x14ac:dyDescent="0.2">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row>
    <row r="32" spans="1:26" ht="12.75" customHeight="1" x14ac:dyDescent="0.2">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row>
    <row r="33" spans="1:26" ht="12.75" customHeight="1" x14ac:dyDescent="0.2">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row>
    <row r="34" spans="1:26" ht="12.75" customHeight="1" x14ac:dyDescent="0.2">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row>
    <row r="35" spans="1:26" ht="12.75" customHeight="1" x14ac:dyDescent="0.2">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36" spans="1:26" ht="12.75" customHeight="1" x14ac:dyDescent="0.2">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row>
    <row r="37" spans="1:26" ht="12.75" customHeight="1" x14ac:dyDescent="0.2">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row>
    <row r="38" spans="1:26" ht="12.75" customHeight="1" x14ac:dyDescent="0.2">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row>
    <row r="39" spans="1:26" ht="12.75" customHeight="1" x14ac:dyDescent="0.2">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row>
    <row r="40" spans="1:26" ht="12.75" customHeight="1" x14ac:dyDescent="0.2">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row>
    <row r="41" spans="1:26" ht="12.75" customHeight="1" x14ac:dyDescent="0.2">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2.75" customHeight="1" x14ac:dyDescent="0.2">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row>
    <row r="43" spans="1:26" ht="12.75" customHeight="1" x14ac:dyDescent="0.2">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row>
    <row r="44" spans="1:26" ht="12.75" customHeight="1" x14ac:dyDescent="0.2">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row>
    <row r="45" spans="1:26" ht="12.75" customHeight="1" x14ac:dyDescent="0.2">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row>
    <row r="46" spans="1:26" ht="12.75" customHeight="1" x14ac:dyDescent="0.2">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row>
    <row r="47" spans="1:26" ht="12.75" customHeight="1" x14ac:dyDescent="0.2">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row>
    <row r="48" spans="1:26" ht="12.75" customHeight="1" x14ac:dyDescent="0.2">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row>
    <row r="49" spans="1:26" ht="12.75" customHeight="1" x14ac:dyDescent="0.2">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row>
    <row r="50" spans="1:26" ht="12.75" customHeight="1" x14ac:dyDescent="0.2">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row>
    <row r="51" spans="1:26" ht="12.75" customHeight="1" x14ac:dyDescent="0.2">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row>
    <row r="52" spans="1:26" ht="12.75" customHeight="1" x14ac:dyDescent="0.2">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row>
    <row r="53" spans="1:26" ht="12.75" customHeight="1" x14ac:dyDescent="0.2">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row>
    <row r="54" spans="1:26" ht="12.75" customHeight="1" x14ac:dyDescent="0.2">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row>
    <row r="55" spans="1:26" ht="12.75" customHeight="1" x14ac:dyDescent="0.2">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row>
    <row r="56" spans="1:26" ht="12.75" customHeight="1" x14ac:dyDescent="0.2">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row>
    <row r="57" spans="1:26" ht="12.75" customHeight="1" x14ac:dyDescent="0.2">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row>
    <row r="58" spans="1:26" ht="12.75" customHeight="1" x14ac:dyDescent="0.2">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row>
    <row r="59" spans="1:26" ht="12.75" customHeight="1" x14ac:dyDescent="0.2">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row>
    <row r="60" spans="1:26" ht="12.75" customHeight="1" x14ac:dyDescent="0.2">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row>
    <row r="61" spans="1:26" ht="12.75" customHeight="1" x14ac:dyDescent="0.2">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row>
    <row r="62" spans="1:26" ht="12.75" customHeight="1" x14ac:dyDescent="0.2">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row>
    <row r="63" spans="1:26" ht="12.75" customHeight="1" x14ac:dyDescent="0.2">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row>
    <row r="64" spans="1:26" ht="12.75" customHeight="1" x14ac:dyDescent="0.2">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row>
    <row r="65" spans="1:26" ht="12.75" customHeight="1" x14ac:dyDescent="0.2">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row>
    <row r="66" spans="1:26" ht="12.75" customHeight="1" x14ac:dyDescent="0.2">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row>
    <row r="67" spans="1:26" ht="12.75" customHeight="1" x14ac:dyDescent="0.2">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row>
    <row r="68" spans="1:26" ht="12.75" customHeight="1" x14ac:dyDescent="0.2">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row>
    <row r="69" spans="1:26" ht="12.75" customHeight="1" x14ac:dyDescent="0.2">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row>
    <row r="70" spans="1:26" ht="12.75" customHeight="1" x14ac:dyDescent="0.2">
      <c r="A70" s="95"/>
      <c r="B70" s="95"/>
      <c r="C70" s="95"/>
      <c r="D70" s="95"/>
      <c r="E70" s="95"/>
      <c r="F70" s="95"/>
      <c r="G70" s="95"/>
      <c r="H70" s="95"/>
      <c r="I70" s="95"/>
      <c r="J70" s="95"/>
      <c r="K70" s="95"/>
      <c r="L70" s="95"/>
      <c r="M70" s="95"/>
      <c r="N70" s="95"/>
      <c r="O70" s="95"/>
      <c r="P70" s="95"/>
      <c r="Q70" s="95"/>
      <c r="R70" s="95"/>
      <c r="S70" s="95"/>
      <c r="T70" s="95"/>
      <c r="U70" s="95"/>
      <c r="V70" s="95"/>
      <c r="W70" s="95"/>
      <c r="X70" s="95"/>
      <c r="Y70" s="95"/>
      <c r="Z70" s="95"/>
    </row>
    <row r="71" spans="1:26" ht="12.75" customHeight="1" x14ac:dyDescent="0.2">
      <c r="A71" s="95"/>
      <c r="B71" s="95"/>
      <c r="C71" s="95"/>
      <c r="D71" s="95"/>
      <c r="E71" s="95"/>
      <c r="F71" s="95"/>
      <c r="G71" s="95"/>
      <c r="H71" s="95"/>
      <c r="I71" s="95"/>
      <c r="J71" s="95"/>
      <c r="K71" s="95"/>
      <c r="L71" s="95"/>
      <c r="M71" s="95"/>
      <c r="N71" s="95"/>
      <c r="O71" s="95"/>
      <c r="P71" s="95"/>
      <c r="Q71" s="95"/>
      <c r="R71" s="95"/>
      <c r="S71" s="95"/>
      <c r="T71" s="95"/>
      <c r="U71" s="95"/>
      <c r="V71" s="95"/>
      <c r="W71" s="95"/>
      <c r="X71" s="95"/>
      <c r="Y71" s="95"/>
      <c r="Z71" s="95"/>
    </row>
    <row r="72" spans="1:26" ht="12.75" customHeight="1" x14ac:dyDescent="0.2">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row>
    <row r="73" spans="1:26" ht="12.75" customHeight="1" x14ac:dyDescent="0.2">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row>
    <row r="74" spans="1:26" ht="12.75" customHeight="1" x14ac:dyDescent="0.2">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row>
    <row r="75" spans="1:26" ht="12.75" customHeight="1" x14ac:dyDescent="0.2">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row>
    <row r="76" spans="1:26" ht="12.75" customHeight="1" x14ac:dyDescent="0.2">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row>
    <row r="77" spans="1:26" ht="12.75" customHeight="1" x14ac:dyDescent="0.2">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row>
    <row r="78" spans="1:26" ht="12.75" customHeight="1" x14ac:dyDescent="0.2">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row>
    <row r="79" spans="1:26" ht="12.75" customHeight="1" x14ac:dyDescent="0.2">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row>
    <row r="80" spans="1:26" ht="12.75" customHeight="1" x14ac:dyDescent="0.2">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row>
    <row r="81" spans="1:26" ht="12.75" customHeight="1" x14ac:dyDescent="0.2">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row>
    <row r="82" spans="1:26" ht="12.75" customHeight="1" x14ac:dyDescent="0.2">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row>
    <row r="83" spans="1:26" ht="12.75" customHeight="1" x14ac:dyDescent="0.2">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row>
    <row r="84" spans="1:26" ht="12.75" customHeight="1" x14ac:dyDescent="0.2">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row>
    <row r="85" spans="1:26" ht="12.75" customHeight="1" x14ac:dyDescent="0.2">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row>
    <row r="86" spans="1:26" ht="12.75" customHeight="1" x14ac:dyDescent="0.2">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row>
    <row r="87" spans="1:26" ht="12.75" customHeight="1" x14ac:dyDescent="0.2">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row>
    <row r="88" spans="1:26" ht="12.75" customHeight="1" x14ac:dyDescent="0.2">
      <c r="A88" s="95"/>
      <c r="B88" s="95"/>
      <c r="C88" s="95"/>
      <c r="D88" s="95"/>
      <c r="E88" s="95"/>
      <c r="F88" s="95"/>
      <c r="G88" s="95"/>
      <c r="H88" s="95"/>
      <c r="I88" s="95"/>
      <c r="J88" s="95"/>
      <c r="K88" s="95"/>
      <c r="L88" s="95"/>
      <c r="M88" s="95"/>
      <c r="N88" s="95"/>
      <c r="O88" s="95"/>
      <c r="P88" s="95"/>
      <c r="Q88" s="95"/>
      <c r="R88" s="95"/>
      <c r="S88" s="95"/>
      <c r="T88" s="95"/>
      <c r="U88" s="95"/>
      <c r="V88" s="95"/>
      <c r="W88" s="95"/>
      <c r="X88" s="95"/>
      <c r="Y88" s="95"/>
      <c r="Z88" s="95"/>
    </row>
    <row r="89" spans="1:26" ht="12.75" customHeight="1" x14ac:dyDescent="0.2">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row>
    <row r="90" spans="1:26" ht="12.75" customHeight="1" x14ac:dyDescent="0.2">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row>
    <row r="91" spans="1:26" ht="12.75" customHeight="1" x14ac:dyDescent="0.2">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row>
    <row r="92" spans="1:26" ht="12.75" customHeight="1" x14ac:dyDescent="0.2">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row>
    <row r="93" spans="1:26" ht="12.75" customHeight="1" x14ac:dyDescent="0.2">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2.75" customHeight="1" x14ac:dyDescent="0.2">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2.75" customHeight="1" x14ac:dyDescent="0.2">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row>
    <row r="96" spans="1:26" ht="12.75" customHeight="1" x14ac:dyDescent="0.2">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x14ac:dyDescent="0.2">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row>
    <row r="98" spans="1:26" ht="12.75" customHeight="1" x14ac:dyDescent="0.2">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row>
    <row r="99" spans="1:26" ht="12.75" customHeight="1" x14ac:dyDescent="0.2">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row>
    <row r="100" spans="1:26" ht="12.75" customHeight="1" x14ac:dyDescent="0.2">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row>
    <row r="101" spans="1:26" ht="12.75" customHeight="1" x14ac:dyDescent="0.2">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row>
    <row r="102" spans="1:26" ht="12.75" customHeight="1" x14ac:dyDescent="0.2">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row>
    <row r="103" spans="1:26" ht="12.75" customHeight="1" x14ac:dyDescent="0.2">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row>
    <row r="104" spans="1:26" ht="12.75" customHeight="1" x14ac:dyDescent="0.2">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row r="105" spans="1:26" ht="12.75" customHeight="1" x14ac:dyDescent="0.2">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row>
    <row r="106" spans="1:26" ht="12.75" customHeight="1" x14ac:dyDescent="0.2">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row>
    <row r="107" spans="1:26" ht="12.75" customHeight="1" x14ac:dyDescent="0.2">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row>
    <row r="108" spans="1:26" ht="12.75" customHeight="1" x14ac:dyDescent="0.2">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row>
    <row r="109" spans="1:26" ht="12.75" customHeight="1" x14ac:dyDescent="0.2">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row>
    <row r="110" spans="1:26" ht="12.75" customHeight="1" x14ac:dyDescent="0.2">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row>
    <row r="111" spans="1:26" ht="12.75" customHeight="1" x14ac:dyDescent="0.2">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row>
    <row r="112" spans="1:26" ht="12.75" customHeight="1" x14ac:dyDescent="0.2">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row>
    <row r="113" spans="1:26" ht="12.75" customHeight="1" x14ac:dyDescent="0.2">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row>
    <row r="114" spans="1:26" ht="12.75" customHeight="1" x14ac:dyDescent="0.2">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row>
    <row r="115" spans="1:26" ht="12.75" customHeight="1" x14ac:dyDescent="0.2">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row>
    <row r="116" spans="1:26" ht="12.75" customHeight="1" x14ac:dyDescent="0.2">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row>
    <row r="117" spans="1:26" ht="12.75" customHeight="1" x14ac:dyDescent="0.2">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row>
    <row r="118" spans="1:26" ht="12.75" customHeight="1" x14ac:dyDescent="0.2">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row>
    <row r="119" spans="1:26" ht="12.75" customHeight="1" x14ac:dyDescent="0.2">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row>
    <row r="120" spans="1:26" ht="12.75" customHeight="1" x14ac:dyDescent="0.2">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row>
    <row r="121" spans="1:26" ht="12.75" customHeight="1" x14ac:dyDescent="0.2">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row>
    <row r="122" spans="1:26" ht="12.75" customHeight="1" x14ac:dyDescent="0.2">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row>
    <row r="123" spans="1:26" ht="12.75" customHeight="1" x14ac:dyDescent="0.2">
      <c r="A123" s="9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row>
    <row r="124" spans="1:26" ht="12.75" customHeight="1" x14ac:dyDescent="0.2">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row>
    <row r="125" spans="1:26" ht="12.75" customHeight="1" x14ac:dyDescent="0.2">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row>
    <row r="126" spans="1:26" ht="12.75" customHeight="1" x14ac:dyDescent="0.2">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row>
    <row r="127" spans="1:26" ht="12.75" customHeight="1" x14ac:dyDescent="0.2">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row>
    <row r="128" spans="1:26" ht="12.75" customHeight="1" x14ac:dyDescent="0.2">
      <c r="A128" s="9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row>
    <row r="129" spans="1:26" ht="12.75" customHeight="1" x14ac:dyDescent="0.2">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row>
    <row r="130" spans="1:26" ht="12.75" customHeight="1" x14ac:dyDescent="0.2">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row>
    <row r="131" spans="1:26" ht="12.75" customHeight="1" x14ac:dyDescent="0.2">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row>
    <row r="132" spans="1:26" ht="12.75" customHeight="1" x14ac:dyDescent="0.2">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row>
    <row r="133" spans="1:26" ht="12.75" customHeight="1" x14ac:dyDescent="0.2">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row>
    <row r="134" spans="1:26" ht="12.75" customHeight="1" x14ac:dyDescent="0.2">
      <c r="A134" s="9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row>
    <row r="135" spans="1:26" ht="12.75" customHeight="1" x14ac:dyDescent="0.2">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row>
    <row r="136" spans="1:26" ht="12.75" customHeight="1" x14ac:dyDescent="0.2">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row>
    <row r="137" spans="1:26" ht="12.75" customHeight="1" x14ac:dyDescent="0.2">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row>
    <row r="138" spans="1:26" ht="12.75" customHeight="1" x14ac:dyDescent="0.2">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row>
    <row r="139" spans="1:26" ht="12.75" customHeight="1" x14ac:dyDescent="0.2">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row>
    <row r="140" spans="1:26" ht="12.75" customHeight="1" x14ac:dyDescent="0.2">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row>
    <row r="141" spans="1:26" ht="12.75" customHeight="1" x14ac:dyDescent="0.2">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row>
    <row r="142" spans="1:26" ht="12.75" customHeight="1" x14ac:dyDescent="0.2">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row>
    <row r="143" spans="1:26" ht="12.75" customHeight="1" x14ac:dyDescent="0.2">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row>
    <row r="144" spans="1:26" ht="12.75" customHeight="1" x14ac:dyDescent="0.2">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row>
    <row r="145" spans="1:26" ht="12.75" customHeight="1" x14ac:dyDescent="0.2">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row>
    <row r="146" spans="1:26" ht="12.75" customHeight="1" x14ac:dyDescent="0.2">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row>
    <row r="147" spans="1:26" ht="12.75" customHeight="1" x14ac:dyDescent="0.2">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row>
    <row r="148" spans="1:26" ht="12.75" customHeight="1" x14ac:dyDescent="0.2">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row>
    <row r="149" spans="1:26" ht="12.75" customHeight="1" x14ac:dyDescent="0.2">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row>
    <row r="150" spans="1:26" ht="12.75" customHeight="1" x14ac:dyDescent="0.2">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row>
    <row r="151" spans="1:26" ht="12.75" customHeight="1" x14ac:dyDescent="0.2">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row>
    <row r="152" spans="1:26" ht="12.75" customHeight="1" x14ac:dyDescent="0.2">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row>
    <row r="153" spans="1:26" ht="12.75" customHeight="1" x14ac:dyDescent="0.2">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x14ac:dyDescent="0.2">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row>
    <row r="155" spans="1:26" ht="12.75" customHeight="1" x14ac:dyDescent="0.2">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row>
    <row r="156" spans="1:26" ht="12.75" customHeight="1" x14ac:dyDescent="0.2">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row>
    <row r="157" spans="1:26" ht="12.75" customHeight="1" x14ac:dyDescent="0.2">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row>
    <row r="158" spans="1:26" ht="12.75" customHeight="1" x14ac:dyDescent="0.2">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row>
    <row r="159" spans="1:26" ht="12.75" customHeight="1" x14ac:dyDescent="0.2">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row>
    <row r="160" spans="1:26" ht="12.75" customHeight="1" x14ac:dyDescent="0.2">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row>
    <row r="161" spans="1:26" ht="12.75" customHeight="1" x14ac:dyDescent="0.2">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row>
    <row r="162" spans="1:26" ht="12.75" customHeight="1" x14ac:dyDescent="0.2">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row>
    <row r="163" spans="1:26" ht="12.75" customHeight="1" x14ac:dyDescent="0.2">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row>
    <row r="164" spans="1:26" ht="12.75" customHeight="1" x14ac:dyDescent="0.2">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row>
    <row r="165" spans="1:26" ht="12.75" customHeight="1" x14ac:dyDescent="0.2">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row>
    <row r="166" spans="1:26" ht="12.75" customHeight="1" x14ac:dyDescent="0.2">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row>
    <row r="167" spans="1:26" ht="12.75" customHeight="1" x14ac:dyDescent="0.2">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row>
    <row r="168" spans="1:26" ht="12.75" customHeight="1" x14ac:dyDescent="0.2">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row>
    <row r="169" spans="1:26" ht="12.75" customHeight="1" x14ac:dyDescent="0.2">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row>
    <row r="170" spans="1:26" ht="12.75" customHeight="1" x14ac:dyDescent="0.2">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row>
    <row r="171" spans="1:26" ht="12.75" customHeight="1" x14ac:dyDescent="0.2">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row>
    <row r="172" spans="1:26" ht="12.75" customHeight="1" x14ac:dyDescent="0.2">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row>
    <row r="173" spans="1:26" ht="12.75" customHeight="1" x14ac:dyDescent="0.2">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row>
    <row r="174" spans="1:26" ht="12.75" customHeight="1" x14ac:dyDescent="0.2">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row>
    <row r="175" spans="1:26" ht="12.75" customHeight="1" x14ac:dyDescent="0.2">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row>
    <row r="176" spans="1:26" ht="12.75" customHeight="1" x14ac:dyDescent="0.2">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row>
    <row r="177" spans="1:26" ht="12.75" customHeight="1" x14ac:dyDescent="0.2">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row>
    <row r="178" spans="1:26" ht="12.75" customHeight="1" x14ac:dyDescent="0.2">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row>
    <row r="179" spans="1:26" ht="12.75" customHeight="1" x14ac:dyDescent="0.2">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row>
    <row r="180" spans="1:26" ht="12.75" customHeight="1" x14ac:dyDescent="0.2">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row>
    <row r="181" spans="1:26" ht="12.75" customHeight="1" x14ac:dyDescent="0.2">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row>
    <row r="182" spans="1:26" ht="12.75" customHeight="1" x14ac:dyDescent="0.2">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row>
    <row r="183" spans="1:26" ht="12.75" customHeight="1" x14ac:dyDescent="0.2">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row>
    <row r="184" spans="1:26" ht="12.75" customHeight="1" x14ac:dyDescent="0.2">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row>
    <row r="185" spans="1:26" ht="12.75" customHeight="1" x14ac:dyDescent="0.2">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row>
    <row r="186" spans="1:26" ht="12.75" customHeight="1" x14ac:dyDescent="0.2">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row>
    <row r="187" spans="1:26" ht="12.75" customHeight="1" x14ac:dyDescent="0.2">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row>
    <row r="188" spans="1:26" ht="12.75" customHeight="1" x14ac:dyDescent="0.2">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row>
    <row r="189" spans="1:26" ht="12.75" customHeight="1" x14ac:dyDescent="0.2">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row>
    <row r="190" spans="1:26" ht="12.75" customHeight="1" x14ac:dyDescent="0.2">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row>
    <row r="191" spans="1:26" ht="12.75" customHeight="1" x14ac:dyDescent="0.2">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row>
    <row r="192" spans="1:26" ht="12.75" customHeight="1" x14ac:dyDescent="0.2">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row>
    <row r="193" spans="1:26" ht="12.75" customHeight="1" x14ac:dyDescent="0.2">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row>
    <row r="194" spans="1:26" ht="12.75" customHeight="1" x14ac:dyDescent="0.2">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row>
    <row r="195" spans="1:26" ht="12.75" customHeight="1" x14ac:dyDescent="0.2">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row>
    <row r="196" spans="1:26" ht="12.75" customHeight="1" x14ac:dyDescent="0.2">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row>
    <row r="197" spans="1:26" ht="12.75" customHeight="1" x14ac:dyDescent="0.2">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row>
    <row r="198" spans="1:26" ht="12.75" customHeight="1" x14ac:dyDescent="0.2">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row>
    <row r="199" spans="1:26" ht="12.75" customHeight="1" x14ac:dyDescent="0.2">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row>
    <row r="200" spans="1:26" ht="12.75" customHeight="1" x14ac:dyDescent="0.2">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row>
    <row r="201" spans="1:26" ht="12.75" customHeight="1" x14ac:dyDescent="0.2">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row>
    <row r="202" spans="1:26" ht="12.75" customHeight="1" x14ac:dyDescent="0.2">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row>
    <row r="203" spans="1:26" ht="12.75" customHeight="1" x14ac:dyDescent="0.2">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row>
    <row r="204" spans="1:26" ht="12.75" customHeight="1" x14ac:dyDescent="0.2">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row>
    <row r="205" spans="1:26" ht="12.75" customHeight="1" x14ac:dyDescent="0.2">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row>
    <row r="206" spans="1:26" ht="12.75" customHeight="1" x14ac:dyDescent="0.2">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row>
    <row r="207" spans="1:26" ht="12.75" customHeight="1" x14ac:dyDescent="0.2">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row>
    <row r="208" spans="1:26" ht="12.75" customHeight="1" x14ac:dyDescent="0.2">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row>
    <row r="209" spans="1:26" ht="12.75" customHeight="1" x14ac:dyDescent="0.2">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row>
    <row r="210" spans="1:26" ht="12.75" customHeight="1" x14ac:dyDescent="0.2">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row>
    <row r="211" spans="1:26" ht="12.75" customHeight="1" x14ac:dyDescent="0.2">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row>
    <row r="212" spans="1:26" ht="12.75" customHeight="1" x14ac:dyDescent="0.2">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row>
    <row r="213" spans="1:26" ht="12.75" customHeight="1" x14ac:dyDescent="0.2">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row>
    <row r="214" spans="1:26" ht="12.75" customHeight="1" x14ac:dyDescent="0.2">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row>
    <row r="215" spans="1:26" ht="12.75" customHeight="1" x14ac:dyDescent="0.2">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row>
    <row r="216" spans="1:26" ht="12.75" customHeight="1" x14ac:dyDescent="0.2">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row>
    <row r="217" spans="1:26" ht="12.75" customHeight="1" x14ac:dyDescent="0.2">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row>
    <row r="218" spans="1:26" ht="12.75" customHeight="1" x14ac:dyDescent="0.2">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row>
    <row r="219" spans="1:26" ht="12.75" customHeight="1" x14ac:dyDescent="0.2">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row>
    <row r="220" spans="1:26" ht="12.75" customHeight="1" x14ac:dyDescent="0.2">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row>
    <row r="221" spans="1:26" ht="12.75" customHeight="1" x14ac:dyDescent="0.2">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row>
    <row r="222" spans="1:26" ht="12.75" customHeight="1" x14ac:dyDescent="0.2">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row>
    <row r="223" spans="1:26" ht="12.75" customHeight="1" x14ac:dyDescent="0.2">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row>
    <row r="224" spans="1:26" ht="12.75" customHeight="1" x14ac:dyDescent="0.2">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row>
    <row r="225" spans="1:26" ht="12.75" customHeight="1" x14ac:dyDescent="0.2">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row>
    <row r="226" spans="1:26" ht="12.75" customHeight="1" x14ac:dyDescent="0.2">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row>
    <row r="227" spans="1:26" ht="12.75" customHeight="1" x14ac:dyDescent="0.2">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row>
    <row r="228" spans="1:26" ht="12.75" customHeight="1" x14ac:dyDescent="0.2">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row>
    <row r="229" spans="1:26" ht="12.75" customHeight="1" x14ac:dyDescent="0.2">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row>
    <row r="230" spans="1:26" ht="12.75" customHeight="1" x14ac:dyDescent="0.2">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row>
    <row r="231" spans="1:26" ht="12.75" customHeight="1" x14ac:dyDescent="0.2">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row>
    <row r="232" spans="1:26" ht="12.75" customHeight="1" x14ac:dyDescent="0.2">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row>
    <row r="233" spans="1:26" ht="12.75" customHeight="1" x14ac:dyDescent="0.2">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row>
    <row r="234" spans="1:26" ht="12.75" customHeight="1" x14ac:dyDescent="0.2">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row>
    <row r="235" spans="1:26" ht="12.75" customHeight="1" x14ac:dyDescent="0.2">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row>
    <row r="236" spans="1:26" ht="12.75" customHeight="1" x14ac:dyDescent="0.2">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x14ac:dyDescent="0.2">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row>
    <row r="238" spans="1:26" ht="12.75" customHeight="1" x14ac:dyDescent="0.2">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row>
    <row r="239" spans="1:26" ht="12.75" customHeight="1" x14ac:dyDescent="0.2">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row>
    <row r="240" spans="1:26" ht="12.75" customHeight="1" x14ac:dyDescent="0.2">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row>
    <row r="241" spans="1:26" ht="12.75" customHeight="1" x14ac:dyDescent="0.2">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row>
    <row r="242" spans="1:26" ht="12.75" customHeight="1" x14ac:dyDescent="0.2">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row>
    <row r="243" spans="1:26" ht="12.75" customHeight="1" x14ac:dyDescent="0.2">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row>
    <row r="244" spans="1:26" ht="12.75" customHeight="1" x14ac:dyDescent="0.2">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row>
    <row r="245" spans="1:26" ht="12.75" customHeight="1" x14ac:dyDescent="0.2">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row>
    <row r="246" spans="1:26" ht="12.75" customHeight="1" x14ac:dyDescent="0.2">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row>
    <row r="247" spans="1:26" ht="12.75" customHeight="1" x14ac:dyDescent="0.2">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row>
    <row r="248" spans="1:26" ht="12.75" customHeight="1" x14ac:dyDescent="0.2">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row>
    <row r="249" spans="1:26" ht="12.75" customHeight="1" x14ac:dyDescent="0.2">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row>
    <row r="250" spans="1:26" ht="12.75" customHeight="1" x14ac:dyDescent="0.2">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row>
    <row r="251" spans="1:26" ht="12.75" customHeight="1" x14ac:dyDescent="0.2">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row>
    <row r="252" spans="1:26" ht="12.75" customHeight="1" x14ac:dyDescent="0.2">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row>
    <row r="253" spans="1:26" ht="12.75" customHeight="1" x14ac:dyDescent="0.2">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row>
    <row r="254" spans="1:26" ht="12.75" customHeight="1" x14ac:dyDescent="0.2">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row>
    <row r="255" spans="1:26" ht="12.75" customHeight="1" x14ac:dyDescent="0.2">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row>
    <row r="256" spans="1:26" ht="12.75" customHeight="1" x14ac:dyDescent="0.2">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row>
    <row r="257" spans="1:26" ht="12.75" customHeight="1" x14ac:dyDescent="0.2">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row>
    <row r="258" spans="1:26" ht="12.75" customHeight="1" x14ac:dyDescent="0.2">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row>
    <row r="259" spans="1:26" ht="12.75" customHeight="1" x14ac:dyDescent="0.2">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row>
    <row r="260" spans="1:26" ht="12.75" customHeight="1" x14ac:dyDescent="0.2">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row>
    <row r="261" spans="1:26" ht="12.75" customHeight="1" x14ac:dyDescent="0.2">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row>
    <row r="262" spans="1:26" ht="12.75" customHeight="1" x14ac:dyDescent="0.2">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row>
    <row r="263" spans="1:26" ht="12.75" customHeight="1" x14ac:dyDescent="0.2">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row>
    <row r="264" spans="1:26" ht="12.75" customHeight="1" x14ac:dyDescent="0.2">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row>
    <row r="265" spans="1:26" ht="12.75" customHeight="1" x14ac:dyDescent="0.2">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row>
    <row r="266" spans="1:26" ht="12.75" customHeight="1" x14ac:dyDescent="0.2">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row>
    <row r="267" spans="1:26" ht="12.75" customHeight="1" x14ac:dyDescent="0.2">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row>
    <row r="268" spans="1:26" ht="12.75" customHeight="1" x14ac:dyDescent="0.2">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row>
    <row r="269" spans="1:26" ht="12.75" customHeight="1" x14ac:dyDescent="0.2">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row>
    <row r="270" spans="1:26" ht="12.75" customHeight="1" x14ac:dyDescent="0.2">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row>
    <row r="271" spans="1:26" ht="12.75" customHeight="1" x14ac:dyDescent="0.2">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row>
    <row r="272" spans="1:26" ht="12.75" customHeight="1" x14ac:dyDescent="0.2">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row>
    <row r="273" spans="1:26" ht="12.75" customHeight="1" x14ac:dyDescent="0.2">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row>
    <row r="274" spans="1:26" ht="12.75" customHeight="1" x14ac:dyDescent="0.2">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row>
    <row r="275" spans="1:26" ht="12.75" customHeight="1" x14ac:dyDescent="0.2">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row>
    <row r="276" spans="1:26" ht="12.75" customHeight="1" x14ac:dyDescent="0.2">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row>
    <row r="277" spans="1:26" ht="12.75" customHeight="1" x14ac:dyDescent="0.2">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row>
    <row r="278" spans="1:26" ht="12.75" customHeight="1" x14ac:dyDescent="0.2">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row>
    <row r="279" spans="1:26" ht="12.75" customHeight="1" x14ac:dyDescent="0.2">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row>
    <row r="280" spans="1:26" ht="12.75" customHeight="1" x14ac:dyDescent="0.2">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row>
    <row r="281" spans="1:26" ht="12.75" customHeight="1" x14ac:dyDescent="0.2">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row>
    <row r="282" spans="1:26" ht="12.75" customHeight="1" x14ac:dyDescent="0.2">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row>
    <row r="283" spans="1:26" ht="12.75" customHeight="1" x14ac:dyDescent="0.2">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row>
    <row r="284" spans="1:26" ht="12.75" customHeight="1" x14ac:dyDescent="0.2">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row>
    <row r="285" spans="1:26" ht="12.75" customHeight="1" x14ac:dyDescent="0.2">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row>
    <row r="286" spans="1:26" ht="12.75" customHeight="1" x14ac:dyDescent="0.2">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row>
    <row r="287" spans="1:26" ht="12.75" customHeight="1" x14ac:dyDescent="0.2">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row>
    <row r="288" spans="1:26" ht="12.75" customHeight="1" x14ac:dyDescent="0.2">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row>
    <row r="289" spans="1:26" ht="12.75" customHeight="1" x14ac:dyDescent="0.2">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row>
    <row r="290" spans="1:26" ht="12.75" customHeight="1" x14ac:dyDescent="0.2">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row>
    <row r="291" spans="1:26" ht="12.75" customHeight="1" x14ac:dyDescent="0.2">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row>
    <row r="292" spans="1:26" ht="12.75" customHeight="1" x14ac:dyDescent="0.2">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row>
    <row r="293" spans="1:26" ht="12.75" customHeight="1" x14ac:dyDescent="0.2">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row>
    <row r="294" spans="1:26" ht="12.75" customHeight="1" x14ac:dyDescent="0.2">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row>
    <row r="295" spans="1:26" ht="12.75" customHeight="1" x14ac:dyDescent="0.2">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row>
    <row r="296" spans="1:26" ht="12.75" customHeight="1" x14ac:dyDescent="0.2">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row>
    <row r="297" spans="1:26" ht="12.75" customHeight="1" x14ac:dyDescent="0.2">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row>
    <row r="298" spans="1:26" ht="12.75" customHeight="1" x14ac:dyDescent="0.2">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row>
    <row r="299" spans="1:26" ht="12.75" customHeight="1" x14ac:dyDescent="0.2">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row>
    <row r="300" spans="1:26" ht="12.75" customHeight="1" x14ac:dyDescent="0.2">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row>
    <row r="301" spans="1:26" ht="12.75" customHeight="1" x14ac:dyDescent="0.2">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row>
    <row r="302" spans="1:26" ht="12.75" customHeight="1" x14ac:dyDescent="0.2">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row>
    <row r="303" spans="1:26" ht="12.75" customHeight="1" x14ac:dyDescent="0.2">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row>
    <row r="304" spans="1:26" ht="12.75" customHeight="1" x14ac:dyDescent="0.2">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row>
    <row r="305" spans="1:26" ht="12.75" customHeight="1" x14ac:dyDescent="0.2">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row>
    <row r="306" spans="1:26" ht="12.75" customHeight="1" x14ac:dyDescent="0.2">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row>
    <row r="307" spans="1:26" ht="12.75" customHeight="1" x14ac:dyDescent="0.2">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row>
    <row r="308" spans="1:26" ht="12.75" customHeight="1" x14ac:dyDescent="0.2">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row>
    <row r="309" spans="1:26" ht="12.75" customHeight="1" x14ac:dyDescent="0.2">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row>
    <row r="310" spans="1:26" ht="12.75" customHeight="1" x14ac:dyDescent="0.2">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row>
    <row r="311" spans="1:26" ht="12.75" customHeight="1" x14ac:dyDescent="0.2">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row>
    <row r="312" spans="1:26" ht="12.75" customHeight="1" x14ac:dyDescent="0.2">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row>
    <row r="313" spans="1:26" ht="12.75" customHeight="1" x14ac:dyDescent="0.2">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row>
    <row r="314" spans="1:26" ht="12.75" customHeight="1" x14ac:dyDescent="0.2">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row>
    <row r="315" spans="1:26" ht="12.75" customHeight="1" x14ac:dyDescent="0.2">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row>
    <row r="316" spans="1:26" ht="12.75" customHeight="1" x14ac:dyDescent="0.2">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row>
    <row r="317" spans="1:26" ht="12.75" customHeight="1" x14ac:dyDescent="0.2">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row>
    <row r="318" spans="1:26" ht="12.75" customHeight="1" x14ac:dyDescent="0.2">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row>
    <row r="319" spans="1:26" ht="12.75" customHeight="1" x14ac:dyDescent="0.2">
      <c r="A319" s="9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row>
    <row r="320" spans="1:26" ht="12.75" customHeight="1" x14ac:dyDescent="0.2">
      <c r="A320" s="9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row>
    <row r="321" spans="1:26" ht="12.75" customHeight="1" x14ac:dyDescent="0.2">
      <c r="A321" s="9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row>
    <row r="322" spans="1:26" ht="12.75" customHeight="1" x14ac:dyDescent="0.2">
      <c r="A322" s="9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row>
    <row r="323" spans="1:26" ht="12.75" customHeight="1" x14ac:dyDescent="0.2">
      <c r="A323" s="9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row>
    <row r="324" spans="1:26" ht="12.75" customHeight="1" x14ac:dyDescent="0.2">
      <c r="A324" s="9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row>
    <row r="325" spans="1:26" ht="12.75" customHeight="1" x14ac:dyDescent="0.2">
      <c r="A325" s="9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row>
    <row r="326" spans="1:26" ht="12.75" customHeight="1" x14ac:dyDescent="0.2">
      <c r="A326" s="9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row>
    <row r="327" spans="1:26" ht="12.75" customHeight="1" x14ac:dyDescent="0.2">
      <c r="A327" s="9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row>
    <row r="328" spans="1:26" ht="12.75" customHeight="1" x14ac:dyDescent="0.2">
      <c r="A328" s="9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row>
    <row r="329" spans="1:26" ht="12.75" customHeight="1" x14ac:dyDescent="0.2">
      <c r="A329" s="9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row>
    <row r="330" spans="1:26" ht="12.75" customHeight="1" x14ac:dyDescent="0.2">
      <c r="A330" s="9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row>
    <row r="331" spans="1:26" ht="12.75" customHeight="1" x14ac:dyDescent="0.2">
      <c r="A331" s="9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row>
    <row r="332" spans="1:26" ht="12.75" customHeight="1" x14ac:dyDescent="0.2">
      <c r="A332" s="9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row>
    <row r="333" spans="1:26" ht="12.75" customHeight="1" x14ac:dyDescent="0.2">
      <c r="A333" s="9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row>
    <row r="334" spans="1:26" ht="12.75" customHeight="1" x14ac:dyDescent="0.2">
      <c r="A334" s="9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row>
    <row r="335" spans="1:26" ht="12.75" customHeight="1" x14ac:dyDescent="0.2">
      <c r="A335" s="9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row>
    <row r="336" spans="1:26" ht="12.75" customHeight="1" x14ac:dyDescent="0.2">
      <c r="A336" s="9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row>
    <row r="337" spans="1:26" ht="12.75" customHeight="1" x14ac:dyDescent="0.2">
      <c r="A337" s="9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row>
    <row r="338" spans="1:26" ht="12.75" customHeight="1" x14ac:dyDescent="0.2">
      <c r="A338" s="9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row>
    <row r="339" spans="1:26" ht="12.75" customHeight="1" x14ac:dyDescent="0.2">
      <c r="A339" s="9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row>
    <row r="340" spans="1:26" ht="12.75" customHeight="1" x14ac:dyDescent="0.2">
      <c r="A340" s="9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row>
    <row r="341" spans="1:26" ht="12.75" customHeight="1" x14ac:dyDescent="0.2">
      <c r="A341" s="9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row>
    <row r="342" spans="1:26" ht="12.75" customHeight="1" x14ac:dyDescent="0.2">
      <c r="A342" s="9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row>
    <row r="343" spans="1:26" ht="12.75" customHeight="1" x14ac:dyDescent="0.2">
      <c r="A343" s="9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row>
    <row r="344" spans="1:26" ht="12.75" customHeight="1" x14ac:dyDescent="0.2">
      <c r="A344" s="9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row>
    <row r="345" spans="1:26" ht="12.75" customHeight="1" x14ac:dyDescent="0.2">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row>
    <row r="346" spans="1:26" ht="12.75" customHeight="1" x14ac:dyDescent="0.2">
      <c r="A346" s="9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row>
    <row r="347" spans="1:26" ht="12.75" customHeight="1" x14ac:dyDescent="0.2">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row>
    <row r="348" spans="1:26" ht="12.75" customHeight="1" x14ac:dyDescent="0.2">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row>
    <row r="349" spans="1:26" ht="12.75" customHeight="1" x14ac:dyDescent="0.2">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row>
    <row r="350" spans="1:26" ht="12.75" customHeight="1" x14ac:dyDescent="0.2">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row>
    <row r="351" spans="1:26" ht="12.75" customHeight="1" x14ac:dyDescent="0.2">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row>
    <row r="352" spans="1:26" ht="12.75" customHeight="1" x14ac:dyDescent="0.2">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row>
    <row r="353" spans="1:26" ht="12.75" customHeight="1" x14ac:dyDescent="0.2">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row>
    <row r="354" spans="1:26" ht="12.75" customHeight="1" x14ac:dyDescent="0.2">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row>
    <row r="355" spans="1:26" ht="12.75" customHeight="1" x14ac:dyDescent="0.2">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row>
    <row r="356" spans="1:26" ht="12.75" customHeight="1" x14ac:dyDescent="0.2">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row>
    <row r="357" spans="1:26" ht="12.75" customHeight="1" x14ac:dyDescent="0.2">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row>
    <row r="358" spans="1:26" ht="12.75" customHeight="1" x14ac:dyDescent="0.2">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row>
    <row r="359" spans="1:26" ht="12.75" customHeight="1" x14ac:dyDescent="0.2">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row>
    <row r="360" spans="1:26" ht="12.75" customHeight="1" x14ac:dyDescent="0.2">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row>
    <row r="361" spans="1:26" ht="12.75" customHeight="1" x14ac:dyDescent="0.2">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row>
    <row r="362" spans="1:26" ht="12.75" customHeight="1" x14ac:dyDescent="0.2">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row>
    <row r="363" spans="1:26" ht="12.75" customHeight="1" x14ac:dyDescent="0.2">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row>
    <row r="364" spans="1:26" ht="12.75" customHeight="1" x14ac:dyDescent="0.2">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row>
    <row r="365" spans="1:26" ht="12.75" customHeight="1" x14ac:dyDescent="0.2">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row>
    <row r="366" spans="1:26" ht="12.75" customHeight="1" x14ac:dyDescent="0.2">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row>
    <row r="367" spans="1:26" ht="12.75" customHeight="1" x14ac:dyDescent="0.2">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row>
    <row r="368" spans="1:26" ht="12.75" customHeight="1" x14ac:dyDescent="0.2">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row>
    <row r="369" spans="1:26" ht="12.75" customHeight="1" x14ac:dyDescent="0.2">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row>
    <row r="370" spans="1:26" ht="12.75" customHeight="1" x14ac:dyDescent="0.2">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row>
    <row r="371" spans="1:26" ht="12.75" customHeight="1" x14ac:dyDescent="0.2">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row>
    <row r="372" spans="1:26" ht="12.75" customHeight="1" x14ac:dyDescent="0.2">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row>
    <row r="373" spans="1:26" ht="12.75" customHeight="1" x14ac:dyDescent="0.2">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row>
    <row r="374" spans="1:26" ht="12.75" customHeight="1" x14ac:dyDescent="0.2">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row>
    <row r="375" spans="1:26" ht="12.75" customHeight="1" x14ac:dyDescent="0.2">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row>
    <row r="376" spans="1:26" ht="12.75" customHeight="1" x14ac:dyDescent="0.2">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row>
    <row r="377" spans="1:26" ht="12.75" customHeight="1" x14ac:dyDescent="0.2">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row>
    <row r="378" spans="1:26" ht="12.75" customHeight="1" x14ac:dyDescent="0.2">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row>
    <row r="379" spans="1:26" ht="12.75" customHeight="1" x14ac:dyDescent="0.2">
      <c r="A379" s="9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row>
    <row r="380" spans="1:26" ht="12.75" customHeight="1" x14ac:dyDescent="0.2">
      <c r="A380" s="9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row>
    <row r="381" spans="1:26" ht="12.75" customHeight="1" x14ac:dyDescent="0.2">
      <c r="A381" s="9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row>
    <row r="382" spans="1:26" ht="12.75" customHeight="1" x14ac:dyDescent="0.2">
      <c r="A382" s="9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row>
    <row r="383" spans="1:26" ht="12.75" customHeight="1" x14ac:dyDescent="0.2">
      <c r="A383" s="9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row>
    <row r="384" spans="1:26" ht="12.75" customHeight="1" x14ac:dyDescent="0.2">
      <c r="A384" s="9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row>
    <row r="385" spans="1:26" ht="12.75" customHeight="1" x14ac:dyDescent="0.2">
      <c r="A385" s="9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row>
    <row r="386" spans="1:26" ht="12.75" customHeight="1" x14ac:dyDescent="0.2">
      <c r="A386" s="9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row>
    <row r="387" spans="1:26" ht="12.75" customHeight="1" x14ac:dyDescent="0.2">
      <c r="A387" s="9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row>
    <row r="388" spans="1:26" ht="12.75" customHeight="1" x14ac:dyDescent="0.2">
      <c r="A388" s="9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row>
    <row r="389" spans="1:26" ht="12.75" customHeight="1" x14ac:dyDescent="0.2">
      <c r="A389" s="9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row>
    <row r="390" spans="1:26" ht="12.75" customHeight="1" x14ac:dyDescent="0.2">
      <c r="A390" s="9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row>
    <row r="391" spans="1:26" ht="12.75" customHeight="1" x14ac:dyDescent="0.2">
      <c r="A391" s="9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row>
    <row r="392" spans="1:26" ht="12.75" customHeight="1" x14ac:dyDescent="0.2">
      <c r="A392" s="9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row>
    <row r="393" spans="1:26" ht="12.75" customHeight="1" x14ac:dyDescent="0.2">
      <c r="A393" s="9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row>
    <row r="394" spans="1:26" ht="12.75" customHeight="1" x14ac:dyDescent="0.2">
      <c r="A394" s="9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row>
    <row r="395" spans="1:26" ht="12.75" customHeight="1" x14ac:dyDescent="0.2">
      <c r="A395" s="9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row>
    <row r="396" spans="1:26" ht="12.75" customHeight="1" x14ac:dyDescent="0.2">
      <c r="A396" s="9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row>
    <row r="397" spans="1:26" ht="12.75" customHeight="1" x14ac:dyDescent="0.2">
      <c r="A397" s="9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row>
    <row r="398" spans="1:26" ht="12.75" customHeight="1" x14ac:dyDescent="0.2">
      <c r="A398" s="9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row>
    <row r="399" spans="1:26" ht="12.75" customHeight="1" x14ac:dyDescent="0.2">
      <c r="A399" s="9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row>
    <row r="400" spans="1:26" ht="12.75" customHeight="1" x14ac:dyDescent="0.2">
      <c r="A400" s="95"/>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row>
    <row r="401" spans="1:26" ht="12.75" customHeight="1" x14ac:dyDescent="0.2">
      <c r="A401" s="95"/>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row>
    <row r="402" spans="1:26" ht="12.75" customHeight="1" x14ac:dyDescent="0.2">
      <c r="A402" s="95"/>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row>
    <row r="403" spans="1:26" ht="12.75" customHeight="1" x14ac:dyDescent="0.2">
      <c r="A403" s="95"/>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row>
    <row r="404" spans="1:26" ht="12.75" customHeight="1" x14ac:dyDescent="0.2">
      <c r="A404" s="95"/>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row>
    <row r="405" spans="1:26" ht="12.75" customHeight="1" x14ac:dyDescent="0.2">
      <c r="A405" s="95"/>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row>
    <row r="406" spans="1:26" ht="12.75" customHeight="1" x14ac:dyDescent="0.2">
      <c r="A406" s="95"/>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row>
    <row r="407" spans="1:26" ht="12.75" customHeight="1" x14ac:dyDescent="0.2">
      <c r="A407" s="95"/>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row>
    <row r="408" spans="1:26" ht="12.75" customHeight="1" x14ac:dyDescent="0.2">
      <c r="A408" s="95"/>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row>
    <row r="409" spans="1:26" ht="12.75" customHeight="1" x14ac:dyDescent="0.2">
      <c r="A409" s="95"/>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row>
    <row r="410" spans="1:26" ht="12.75" customHeight="1" x14ac:dyDescent="0.2">
      <c r="A410" s="95"/>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row>
    <row r="411" spans="1:26" ht="12.75" customHeight="1" x14ac:dyDescent="0.2">
      <c r="A411" s="95"/>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row>
    <row r="412" spans="1:26" ht="12.75" customHeight="1" x14ac:dyDescent="0.2">
      <c r="A412" s="95"/>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row>
    <row r="413" spans="1:26" ht="12.75" customHeight="1" x14ac:dyDescent="0.2">
      <c r="A413" s="95"/>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row>
    <row r="414" spans="1:26" ht="12.75" customHeight="1" x14ac:dyDescent="0.2">
      <c r="A414" s="95"/>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row>
    <row r="415" spans="1:26" ht="12.75" customHeight="1" x14ac:dyDescent="0.2">
      <c r="A415" s="95"/>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row>
    <row r="416" spans="1:26" ht="12.75" customHeight="1" x14ac:dyDescent="0.2">
      <c r="A416" s="95"/>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row>
    <row r="417" spans="1:26" ht="12.75" customHeight="1" x14ac:dyDescent="0.2">
      <c r="A417" s="95"/>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row>
    <row r="418" spans="1:26" ht="12.75" customHeight="1" x14ac:dyDescent="0.2">
      <c r="A418" s="95"/>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row>
    <row r="419" spans="1:26" ht="12.75" customHeight="1" x14ac:dyDescent="0.2">
      <c r="A419" s="95"/>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row>
    <row r="420" spans="1:26" ht="12.75" customHeight="1" x14ac:dyDescent="0.2">
      <c r="A420" s="95"/>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row>
    <row r="421" spans="1:26" ht="12.75" customHeight="1" x14ac:dyDescent="0.2">
      <c r="A421" s="95"/>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row>
    <row r="422" spans="1:26" ht="12.75" customHeight="1" x14ac:dyDescent="0.2">
      <c r="A422" s="95"/>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row>
    <row r="423" spans="1:26" ht="12.75" customHeight="1" x14ac:dyDescent="0.2">
      <c r="A423" s="95"/>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row>
    <row r="424" spans="1:26" ht="12.75" customHeight="1" x14ac:dyDescent="0.2">
      <c r="A424" s="95"/>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row>
    <row r="425" spans="1:26" ht="12.75" customHeight="1" x14ac:dyDescent="0.2">
      <c r="A425" s="95"/>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row>
    <row r="426" spans="1:26" ht="12.75" customHeight="1" x14ac:dyDescent="0.2">
      <c r="A426" s="95"/>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row>
    <row r="427" spans="1:26" ht="12.75" customHeight="1" x14ac:dyDescent="0.2">
      <c r="A427" s="95"/>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row>
    <row r="428" spans="1:26" ht="12.75" customHeight="1" x14ac:dyDescent="0.2">
      <c r="A428" s="95"/>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row>
    <row r="429" spans="1:26" ht="12.75" customHeight="1" x14ac:dyDescent="0.2">
      <c r="A429" s="95"/>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row>
    <row r="430" spans="1:26" ht="12.75" customHeight="1" x14ac:dyDescent="0.2">
      <c r="A430" s="95"/>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row>
    <row r="431" spans="1:26" ht="12.75" customHeight="1" x14ac:dyDescent="0.2">
      <c r="A431" s="95"/>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row>
    <row r="432" spans="1:26" ht="12.75" customHeight="1" x14ac:dyDescent="0.2">
      <c r="A432" s="9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row>
    <row r="433" spans="1:26" ht="12.75" customHeight="1" x14ac:dyDescent="0.2">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row>
    <row r="434" spans="1:26" ht="12.75" customHeight="1" x14ac:dyDescent="0.2">
      <c r="A434" s="95"/>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row>
    <row r="435" spans="1:26" ht="12.75" customHeight="1" x14ac:dyDescent="0.2">
      <c r="A435" s="95"/>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row>
    <row r="436" spans="1:26" ht="12.75" customHeight="1" x14ac:dyDescent="0.2">
      <c r="A436" s="95"/>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row>
    <row r="437" spans="1:26" ht="12.75" customHeight="1" x14ac:dyDescent="0.2">
      <c r="A437" s="95"/>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row>
    <row r="438" spans="1:26" ht="12.75" customHeight="1" x14ac:dyDescent="0.2">
      <c r="A438" s="95"/>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row>
    <row r="439" spans="1:26" ht="12.75" customHeight="1" x14ac:dyDescent="0.2">
      <c r="A439" s="95"/>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row>
    <row r="440" spans="1:26" ht="12.75" customHeight="1" x14ac:dyDescent="0.2">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row>
    <row r="441" spans="1:26" ht="12.75" customHeight="1" x14ac:dyDescent="0.2">
      <c r="A441" s="95"/>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row>
    <row r="442" spans="1:26" ht="12.75" customHeight="1" x14ac:dyDescent="0.2">
      <c r="A442" s="95"/>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row>
    <row r="443" spans="1:26" ht="12.75" customHeight="1" x14ac:dyDescent="0.2">
      <c r="A443" s="95"/>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row>
    <row r="444" spans="1:26" ht="12.75" customHeight="1" x14ac:dyDescent="0.2">
      <c r="A444" s="95"/>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row>
    <row r="445" spans="1:26" ht="12.75" customHeight="1" x14ac:dyDescent="0.2">
      <c r="A445" s="95"/>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row>
    <row r="446" spans="1:26" ht="12.75" customHeight="1" x14ac:dyDescent="0.2">
      <c r="A446" s="95"/>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row>
    <row r="447" spans="1:26" ht="12.75" customHeight="1" x14ac:dyDescent="0.2">
      <c r="A447" s="95"/>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row>
    <row r="448" spans="1:26" ht="12.75" customHeight="1" x14ac:dyDescent="0.2">
      <c r="A448" s="95"/>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row>
    <row r="449" spans="1:26" ht="12.75" customHeight="1" x14ac:dyDescent="0.2">
      <c r="A449" s="95"/>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row>
    <row r="450" spans="1:26" ht="12.75" customHeight="1" x14ac:dyDescent="0.2">
      <c r="A450" s="95"/>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row>
    <row r="451" spans="1:26" ht="12.75" customHeight="1" x14ac:dyDescent="0.2">
      <c r="A451" s="95"/>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row>
    <row r="452" spans="1:26" ht="12.75" customHeight="1" x14ac:dyDescent="0.2">
      <c r="A452" s="95"/>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row>
    <row r="453" spans="1:26" ht="12.75" customHeight="1" x14ac:dyDescent="0.2">
      <c r="A453" s="95"/>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row>
    <row r="454" spans="1:26" ht="12.75" customHeight="1" x14ac:dyDescent="0.2">
      <c r="A454" s="95"/>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row>
    <row r="455" spans="1:26" ht="12.75" customHeight="1" x14ac:dyDescent="0.2">
      <c r="A455" s="95"/>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row>
    <row r="456" spans="1:26" ht="12.75" customHeight="1" x14ac:dyDescent="0.2">
      <c r="A456" s="95"/>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row>
    <row r="457" spans="1:26" ht="12.75" customHeight="1" x14ac:dyDescent="0.2">
      <c r="A457" s="95"/>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row>
    <row r="458" spans="1:26" ht="12.75" customHeight="1" x14ac:dyDescent="0.2">
      <c r="A458" s="95"/>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row>
    <row r="459" spans="1:26" ht="12.75" customHeight="1" x14ac:dyDescent="0.2">
      <c r="A459" s="95"/>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row>
    <row r="460" spans="1:26" ht="12.75" customHeight="1" x14ac:dyDescent="0.2">
      <c r="A460" s="95"/>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row>
    <row r="461" spans="1:26" ht="12.75" customHeight="1" x14ac:dyDescent="0.2">
      <c r="A461" s="95"/>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row>
    <row r="462" spans="1:26" ht="12.75" customHeight="1" x14ac:dyDescent="0.2">
      <c r="A462" s="95"/>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row>
    <row r="463" spans="1:26" ht="12.75" customHeight="1" x14ac:dyDescent="0.2">
      <c r="A463" s="95"/>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row>
    <row r="464" spans="1:26" ht="12.75" customHeight="1" x14ac:dyDescent="0.2">
      <c r="A464" s="95"/>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row>
    <row r="465" spans="1:26" ht="12.75" customHeight="1" x14ac:dyDescent="0.2">
      <c r="A465" s="95"/>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row>
    <row r="466" spans="1:26" ht="12.75" customHeight="1" x14ac:dyDescent="0.2">
      <c r="A466" s="9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row>
    <row r="467" spans="1:26" ht="12.75" customHeight="1" x14ac:dyDescent="0.2">
      <c r="A467" s="9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row>
    <row r="468" spans="1:26" ht="12.75" customHeight="1" x14ac:dyDescent="0.2">
      <c r="A468" s="9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row>
    <row r="469" spans="1:26" ht="12.75" customHeight="1" x14ac:dyDescent="0.2">
      <c r="A469" s="95"/>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row>
    <row r="470" spans="1:26" ht="12.75" customHeight="1" x14ac:dyDescent="0.2">
      <c r="A470" s="95"/>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row>
    <row r="471" spans="1:26" ht="12.75" customHeight="1" x14ac:dyDescent="0.2">
      <c r="A471" s="95"/>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row>
    <row r="472" spans="1:26" ht="12.75" customHeight="1" x14ac:dyDescent="0.2">
      <c r="A472" s="95"/>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row>
    <row r="473" spans="1:26" ht="12.75" customHeight="1" x14ac:dyDescent="0.2">
      <c r="A473" s="95"/>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row>
    <row r="474" spans="1:26" ht="12.75" customHeight="1" x14ac:dyDescent="0.2">
      <c r="A474" s="95"/>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row>
    <row r="475" spans="1:26" ht="12.75" customHeight="1" x14ac:dyDescent="0.2">
      <c r="A475" s="95"/>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row>
    <row r="476" spans="1:26" ht="12.75" customHeight="1" x14ac:dyDescent="0.2">
      <c r="A476" s="95"/>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row>
    <row r="477" spans="1:26" ht="12.75" customHeight="1" x14ac:dyDescent="0.2">
      <c r="A477" s="95"/>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row>
    <row r="478" spans="1:26" ht="12.75" customHeight="1" x14ac:dyDescent="0.2">
      <c r="A478" s="95"/>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row>
    <row r="479" spans="1:26" ht="12.75" customHeight="1" x14ac:dyDescent="0.2">
      <c r="A479" s="95"/>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row>
    <row r="480" spans="1:26" ht="12.75" customHeight="1" x14ac:dyDescent="0.2">
      <c r="A480" s="95"/>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row>
    <row r="481" spans="1:26" ht="12.75" customHeight="1" x14ac:dyDescent="0.2">
      <c r="A481" s="95"/>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row>
    <row r="482" spans="1:26" ht="12.75" customHeight="1" x14ac:dyDescent="0.2">
      <c r="A482" s="95"/>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row>
    <row r="483" spans="1:26" ht="12.75" customHeight="1" x14ac:dyDescent="0.2">
      <c r="A483" s="95"/>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row>
    <row r="484" spans="1:26" ht="12.75" customHeight="1" x14ac:dyDescent="0.2">
      <c r="A484" s="95"/>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row>
    <row r="485" spans="1:26" ht="12.75" customHeight="1" x14ac:dyDescent="0.2">
      <c r="A485" s="95"/>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row>
    <row r="486" spans="1:26" ht="12.75" customHeight="1" x14ac:dyDescent="0.2">
      <c r="A486" s="95"/>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row>
    <row r="487" spans="1:26" ht="12.75" customHeight="1" x14ac:dyDescent="0.2">
      <c r="A487" s="9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row>
    <row r="488" spans="1:26" ht="12.75" customHeight="1" x14ac:dyDescent="0.2">
      <c r="A488" s="95"/>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row>
    <row r="489" spans="1:26" ht="12.75" customHeight="1" x14ac:dyDescent="0.2">
      <c r="A489" s="95"/>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row>
    <row r="490" spans="1:26" ht="12.75" customHeight="1" x14ac:dyDescent="0.2">
      <c r="A490" s="95"/>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row>
    <row r="491" spans="1:26" ht="12.75" customHeight="1" x14ac:dyDescent="0.2">
      <c r="A491" s="95"/>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row>
    <row r="492" spans="1:26" ht="12.75" customHeight="1" x14ac:dyDescent="0.2">
      <c r="A492" s="95"/>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row>
    <row r="493" spans="1:26" ht="12.75" customHeight="1" x14ac:dyDescent="0.2">
      <c r="A493" s="95"/>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row>
    <row r="494" spans="1:26" ht="12.75" customHeight="1" x14ac:dyDescent="0.2">
      <c r="A494" s="95"/>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row>
    <row r="495" spans="1:26" ht="12.75" customHeight="1" x14ac:dyDescent="0.2">
      <c r="A495" s="95"/>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row>
    <row r="496" spans="1:26" ht="12.75" customHeight="1" x14ac:dyDescent="0.2">
      <c r="A496" s="9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row>
    <row r="497" spans="1:26" ht="12.75" customHeight="1" x14ac:dyDescent="0.2">
      <c r="A497" s="95"/>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row>
    <row r="498" spans="1:26" ht="12.75" customHeight="1" x14ac:dyDescent="0.2">
      <c r="A498" s="95"/>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row>
    <row r="499" spans="1:26" ht="12.75" customHeight="1" x14ac:dyDescent="0.2">
      <c r="A499" s="95"/>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row>
    <row r="500" spans="1:26" ht="12.75" customHeight="1" x14ac:dyDescent="0.2">
      <c r="A500" s="95"/>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row>
    <row r="501" spans="1:26" ht="12.75" customHeight="1" x14ac:dyDescent="0.2">
      <c r="A501" s="95"/>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row>
    <row r="502" spans="1:26" ht="12.75" customHeight="1" x14ac:dyDescent="0.2">
      <c r="A502" s="95"/>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row>
    <row r="503" spans="1:26" ht="12.75" customHeight="1" x14ac:dyDescent="0.2">
      <c r="A503" s="95"/>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row>
    <row r="504" spans="1:26" ht="12.75" customHeight="1" x14ac:dyDescent="0.2">
      <c r="A504" s="95"/>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row>
    <row r="505" spans="1:26" ht="12.75" customHeight="1" x14ac:dyDescent="0.2">
      <c r="A505" s="95"/>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row>
    <row r="506" spans="1:26" ht="12.75" customHeight="1" x14ac:dyDescent="0.2">
      <c r="A506" s="95"/>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row>
    <row r="507" spans="1:26" ht="12.75" customHeight="1" x14ac:dyDescent="0.2">
      <c r="A507" s="95"/>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row>
    <row r="508" spans="1:26" ht="12.75" customHeight="1" x14ac:dyDescent="0.2">
      <c r="A508" s="95"/>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row>
    <row r="509" spans="1:26" ht="12.75" customHeight="1" x14ac:dyDescent="0.2">
      <c r="A509" s="9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row>
    <row r="510" spans="1:26" ht="12.75" customHeight="1" x14ac:dyDescent="0.2">
      <c r="A510" s="95"/>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row>
    <row r="511" spans="1:26" ht="12.75" customHeight="1" x14ac:dyDescent="0.2">
      <c r="A511" s="95"/>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row>
    <row r="512" spans="1:26" ht="12.75" customHeight="1" x14ac:dyDescent="0.2">
      <c r="A512" s="95"/>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row>
    <row r="513" spans="1:26" ht="12.75" customHeight="1" x14ac:dyDescent="0.2">
      <c r="A513" s="95"/>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row>
    <row r="514" spans="1:26" ht="12.75" customHeight="1" x14ac:dyDescent="0.2">
      <c r="A514" s="95"/>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row>
    <row r="515" spans="1:26" ht="12.75" customHeight="1" x14ac:dyDescent="0.2">
      <c r="A515" s="95"/>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row>
    <row r="516" spans="1:26" ht="12.75" customHeight="1" x14ac:dyDescent="0.2">
      <c r="A516" s="95"/>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row>
    <row r="517" spans="1:26" ht="12.75" customHeight="1" x14ac:dyDescent="0.2">
      <c r="A517" s="95"/>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row>
    <row r="518" spans="1:26" ht="12.75" customHeight="1" x14ac:dyDescent="0.2">
      <c r="A518" s="95"/>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row>
    <row r="519" spans="1:26" ht="12.75" customHeight="1" x14ac:dyDescent="0.2">
      <c r="A519" s="9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row>
    <row r="520" spans="1:26" ht="12.75" customHeight="1" x14ac:dyDescent="0.2">
      <c r="A520" s="9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row>
    <row r="521" spans="1:26" ht="12.75" customHeight="1" x14ac:dyDescent="0.2">
      <c r="A521" s="9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row>
    <row r="522" spans="1:26" ht="12.75" customHeight="1" x14ac:dyDescent="0.2">
      <c r="A522" s="9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row>
    <row r="523" spans="1:26" ht="12.75" customHeight="1" x14ac:dyDescent="0.2">
      <c r="A523" s="9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row>
    <row r="524" spans="1:26" ht="12.75" customHeight="1" x14ac:dyDescent="0.2">
      <c r="A524" s="9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row>
    <row r="525" spans="1:26" ht="12.75" customHeight="1" x14ac:dyDescent="0.2">
      <c r="A525" s="9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row>
    <row r="526" spans="1:26" ht="12.75" customHeight="1" x14ac:dyDescent="0.2">
      <c r="A526" s="9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row>
    <row r="527" spans="1:26" ht="12.75" customHeight="1" x14ac:dyDescent="0.2">
      <c r="A527" s="9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row>
    <row r="528" spans="1:26" ht="12.75" customHeight="1" x14ac:dyDescent="0.2">
      <c r="A528" s="9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row>
    <row r="529" spans="1:26" ht="12.75" customHeight="1" x14ac:dyDescent="0.2">
      <c r="A529" s="9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row>
    <row r="530" spans="1:26" ht="12.75" customHeight="1" x14ac:dyDescent="0.2">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row>
    <row r="531" spans="1:26" ht="12.75" customHeight="1" x14ac:dyDescent="0.2">
      <c r="A531" s="9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row>
    <row r="532" spans="1:26" ht="12.75" customHeight="1" x14ac:dyDescent="0.2">
      <c r="A532" s="9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row>
    <row r="533" spans="1:26" ht="12.75" customHeight="1" x14ac:dyDescent="0.2">
      <c r="A533" s="9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row>
    <row r="534" spans="1:26" ht="12.75" customHeight="1" x14ac:dyDescent="0.2">
      <c r="A534" s="9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row>
    <row r="535" spans="1:26" ht="12.75" customHeight="1" x14ac:dyDescent="0.2">
      <c r="A535" s="9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row>
    <row r="536" spans="1:26" ht="12.75" customHeight="1" x14ac:dyDescent="0.2">
      <c r="A536" s="9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row>
    <row r="537" spans="1:26" ht="12.75" customHeight="1" x14ac:dyDescent="0.2">
      <c r="A537" s="9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row>
    <row r="538" spans="1:26" ht="12.75" customHeight="1" x14ac:dyDescent="0.2">
      <c r="A538" s="9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row>
    <row r="539" spans="1:26" ht="12.75" customHeight="1" x14ac:dyDescent="0.2">
      <c r="A539" s="9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row>
    <row r="540" spans="1:26" ht="12.75" customHeight="1" x14ac:dyDescent="0.2">
      <c r="A540" s="9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row>
    <row r="541" spans="1:26" ht="12.75" customHeight="1" x14ac:dyDescent="0.2">
      <c r="A541" s="9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row>
    <row r="542" spans="1:26" ht="12.75" customHeight="1" x14ac:dyDescent="0.2">
      <c r="A542" s="9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row>
    <row r="543" spans="1:26" ht="12.75" customHeight="1" x14ac:dyDescent="0.2">
      <c r="A543" s="9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row>
    <row r="544" spans="1:26" ht="12.75" customHeight="1" x14ac:dyDescent="0.2">
      <c r="A544" s="9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row>
    <row r="545" spans="1:26" ht="12.75" customHeight="1" x14ac:dyDescent="0.2">
      <c r="A545" s="9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row>
    <row r="546" spans="1:26" ht="12.75" customHeight="1" x14ac:dyDescent="0.2">
      <c r="A546" s="9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row>
    <row r="547" spans="1:26" ht="12.75" customHeight="1" x14ac:dyDescent="0.2">
      <c r="A547" s="9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row>
    <row r="548" spans="1:26" ht="12.75" customHeight="1" x14ac:dyDescent="0.2">
      <c r="A548" s="95"/>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row>
    <row r="549" spans="1:26" ht="12.75" customHeight="1" x14ac:dyDescent="0.2">
      <c r="A549" s="95"/>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row>
    <row r="550" spans="1:26" ht="12.75" customHeight="1" x14ac:dyDescent="0.2">
      <c r="A550" s="95"/>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row>
    <row r="551" spans="1:26" ht="12.75" customHeight="1" x14ac:dyDescent="0.2">
      <c r="A551" s="95"/>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row>
    <row r="552" spans="1:26" ht="12.75" customHeight="1" x14ac:dyDescent="0.2">
      <c r="A552" s="95"/>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row>
    <row r="553" spans="1:26" ht="12.75" customHeight="1" x14ac:dyDescent="0.2">
      <c r="A553" s="95"/>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row>
    <row r="554" spans="1:26" ht="12.75" customHeight="1" x14ac:dyDescent="0.2">
      <c r="A554" s="95"/>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row>
    <row r="555" spans="1:26" ht="12.75" customHeight="1" x14ac:dyDescent="0.2">
      <c r="A555" s="95"/>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row>
    <row r="556" spans="1:26" ht="12.75" customHeight="1" x14ac:dyDescent="0.2">
      <c r="A556" s="95"/>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row>
    <row r="557" spans="1:26" ht="12.75" customHeight="1" x14ac:dyDescent="0.2">
      <c r="A557" s="95"/>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row>
    <row r="558" spans="1:26" ht="12.75" customHeight="1" x14ac:dyDescent="0.2">
      <c r="A558" s="95"/>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row>
    <row r="559" spans="1:26" ht="12.75" customHeight="1" x14ac:dyDescent="0.2">
      <c r="A559" s="95"/>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row>
    <row r="560" spans="1:26" ht="12.75" customHeight="1" x14ac:dyDescent="0.2">
      <c r="A560" s="95"/>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row>
    <row r="561" spans="1:26" ht="12.75" customHeight="1" x14ac:dyDescent="0.2">
      <c r="A561" s="95"/>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row>
    <row r="562" spans="1:26" ht="12.75" customHeight="1" x14ac:dyDescent="0.2">
      <c r="A562" s="95"/>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row>
    <row r="563" spans="1:26" ht="12.75" customHeight="1" x14ac:dyDescent="0.2">
      <c r="A563" s="95"/>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row>
    <row r="564" spans="1:26" ht="12.75" customHeight="1" x14ac:dyDescent="0.2">
      <c r="A564" s="95"/>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row>
    <row r="565" spans="1:26" ht="12.75" customHeight="1" x14ac:dyDescent="0.2">
      <c r="A565" s="95"/>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row>
    <row r="566" spans="1:26" ht="12.75" customHeight="1" x14ac:dyDescent="0.2">
      <c r="A566" s="95"/>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row>
    <row r="567" spans="1:26" ht="12.75" customHeight="1" x14ac:dyDescent="0.2">
      <c r="A567" s="95"/>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row>
    <row r="568" spans="1:26" ht="12.75" customHeight="1" x14ac:dyDescent="0.2">
      <c r="A568" s="95"/>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row>
    <row r="569" spans="1:26" ht="12.75" customHeight="1" x14ac:dyDescent="0.2">
      <c r="A569" s="95"/>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row>
    <row r="570" spans="1:26" ht="12.75" customHeight="1" x14ac:dyDescent="0.2">
      <c r="A570" s="95"/>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row>
    <row r="571" spans="1:26" ht="12.75" customHeight="1" x14ac:dyDescent="0.2">
      <c r="A571" s="95"/>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row>
    <row r="572" spans="1:26" ht="12.75" customHeight="1" x14ac:dyDescent="0.2">
      <c r="A572" s="95"/>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row>
    <row r="573" spans="1:26" ht="12.75" customHeight="1" x14ac:dyDescent="0.2">
      <c r="A573" s="95"/>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row>
    <row r="574" spans="1:26" ht="12.75" customHeight="1" x14ac:dyDescent="0.2">
      <c r="A574" s="95"/>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row>
    <row r="575" spans="1:26" ht="12.75" customHeight="1" x14ac:dyDescent="0.2">
      <c r="A575" s="95"/>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row>
    <row r="576" spans="1:26" ht="12.75" customHeight="1" x14ac:dyDescent="0.2">
      <c r="A576" s="9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row>
    <row r="577" spans="1:26" ht="12.75" customHeight="1" x14ac:dyDescent="0.2">
      <c r="A577" s="95"/>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row>
    <row r="578" spans="1:26" ht="12.75" customHeight="1" x14ac:dyDescent="0.2">
      <c r="A578" s="95"/>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row>
    <row r="579" spans="1:26" ht="12.75" customHeight="1" x14ac:dyDescent="0.2">
      <c r="A579" s="95"/>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row>
    <row r="580" spans="1:26" ht="12.75" customHeight="1" x14ac:dyDescent="0.2">
      <c r="A580" s="95"/>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row>
    <row r="581" spans="1:26" ht="12.75" customHeight="1" x14ac:dyDescent="0.2">
      <c r="A581" s="95"/>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row>
    <row r="582" spans="1:26" ht="12.75" customHeight="1" x14ac:dyDescent="0.2">
      <c r="A582" s="95"/>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row>
    <row r="583" spans="1:26" ht="12.75" customHeight="1" x14ac:dyDescent="0.2">
      <c r="A583" s="95"/>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row>
    <row r="584" spans="1:26" ht="12.75" customHeight="1" x14ac:dyDescent="0.2">
      <c r="A584" s="95"/>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row>
    <row r="585" spans="1:26" ht="12.75" customHeight="1" x14ac:dyDescent="0.2">
      <c r="A585" s="95"/>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row>
    <row r="586" spans="1:26" ht="12.75" customHeight="1" x14ac:dyDescent="0.2">
      <c r="A586" s="95"/>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row>
    <row r="587" spans="1:26" ht="12.75" customHeight="1" x14ac:dyDescent="0.2">
      <c r="A587" s="95"/>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row>
    <row r="588" spans="1:26" ht="12.75" customHeight="1" x14ac:dyDescent="0.2">
      <c r="A588" s="95"/>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row>
    <row r="589" spans="1:26" ht="12.75" customHeight="1" x14ac:dyDescent="0.2">
      <c r="A589" s="95"/>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row>
    <row r="590" spans="1:26" ht="12.75" customHeight="1" x14ac:dyDescent="0.2">
      <c r="A590" s="95"/>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row>
    <row r="591" spans="1:26" ht="12.75" customHeight="1" x14ac:dyDescent="0.2">
      <c r="A591" s="95"/>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row>
    <row r="592" spans="1:26" ht="12.75" customHeight="1" x14ac:dyDescent="0.2">
      <c r="A592" s="95"/>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row>
    <row r="593" spans="1:26" ht="12.75" customHeight="1" x14ac:dyDescent="0.2">
      <c r="A593" s="9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row>
    <row r="594" spans="1:26" ht="12.75" customHeight="1" x14ac:dyDescent="0.2">
      <c r="A594" s="95"/>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row>
    <row r="595" spans="1:26" ht="12.75" customHeight="1" x14ac:dyDescent="0.2">
      <c r="A595" s="95"/>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row>
    <row r="596" spans="1:26" ht="12.75" customHeight="1" x14ac:dyDescent="0.2">
      <c r="A596" s="95"/>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row>
    <row r="597" spans="1:26" ht="12.75" customHeight="1" x14ac:dyDescent="0.2">
      <c r="A597" s="95"/>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row>
    <row r="598" spans="1:26" ht="12.75" customHeight="1" x14ac:dyDescent="0.2">
      <c r="A598" s="95"/>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row>
    <row r="599" spans="1:26" ht="12.75" customHeight="1" x14ac:dyDescent="0.2">
      <c r="A599" s="95"/>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row>
    <row r="600" spans="1:26" ht="12.75" customHeight="1" x14ac:dyDescent="0.2">
      <c r="A600" s="95"/>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row>
    <row r="601" spans="1:26" ht="12.75" customHeight="1" x14ac:dyDescent="0.2">
      <c r="A601" s="95"/>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row>
    <row r="602" spans="1:26" ht="12.75" customHeight="1" x14ac:dyDescent="0.2">
      <c r="A602" s="95"/>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row>
    <row r="603" spans="1:26" ht="12.75" customHeight="1" x14ac:dyDescent="0.2">
      <c r="A603" s="95"/>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row>
    <row r="604" spans="1:26" ht="12.75" customHeight="1" x14ac:dyDescent="0.2">
      <c r="A604" s="95"/>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row>
    <row r="605" spans="1:26" ht="12.75" customHeight="1" x14ac:dyDescent="0.2">
      <c r="A605" s="95"/>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row>
    <row r="606" spans="1:26" ht="12.75" customHeight="1" x14ac:dyDescent="0.2">
      <c r="A606" s="95"/>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row>
    <row r="607" spans="1:26" ht="12.75" customHeight="1" x14ac:dyDescent="0.2">
      <c r="A607" s="95"/>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row>
    <row r="608" spans="1:26" ht="12.75" customHeight="1" x14ac:dyDescent="0.2">
      <c r="A608" s="95"/>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row>
    <row r="609" spans="1:26" ht="12.75" customHeight="1" x14ac:dyDescent="0.2">
      <c r="A609" s="95"/>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row>
    <row r="610" spans="1:26" ht="12.75" customHeight="1" x14ac:dyDescent="0.2">
      <c r="A610" s="95"/>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row>
    <row r="611" spans="1:26" ht="12.75" customHeight="1" x14ac:dyDescent="0.2">
      <c r="A611" s="95"/>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row>
    <row r="612" spans="1:26" ht="12.75" customHeight="1" x14ac:dyDescent="0.2">
      <c r="A612" s="95"/>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row>
    <row r="613" spans="1:26" ht="12.75" customHeight="1" x14ac:dyDescent="0.2">
      <c r="A613" s="95"/>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row>
    <row r="614" spans="1:26" ht="12.75" customHeight="1" x14ac:dyDescent="0.2">
      <c r="A614" s="95"/>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row>
    <row r="615" spans="1:26" ht="12.75" customHeight="1" x14ac:dyDescent="0.2">
      <c r="A615" s="95"/>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row>
    <row r="616" spans="1:26" ht="12.75" customHeight="1" x14ac:dyDescent="0.2">
      <c r="A616" s="95"/>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row>
    <row r="617" spans="1:26" ht="12.75" customHeight="1" x14ac:dyDescent="0.2">
      <c r="A617" s="95"/>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row>
    <row r="618" spans="1:26" ht="12.75" customHeight="1" x14ac:dyDescent="0.2">
      <c r="A618" s="95"/>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row>
    <row r="619" spans="1:26" ht="12.75" customHeight="1" x14ac:dyDescent="0.2">
      <c r="A619" s="95"/>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row>
    <row r="620" spans="1:26" ht="12.75" customHeight="1" x14ac:dyDescent="0.2">
      <c r="A620" s="95"/>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row>
    <row r="621" spans="1:26" ht="12.75" customHeight="1" x14ac:dyDescent="0.2">
      <c r="A621" s="95"/>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row>
    <row r="622" spans="1:26" ht="12.75" customHeight="1" x14ac:dyDescent="0.2">
      <c r="A622" s="95"/>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row>
    <row r="623" spans="1:26" ht="12.75" customHeight="1" x14ac:dyDescent="0.2">
      <c r="A623" s="95"/>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row>
    <row r="624" spans="1:26" ht="12.75" customHeight="1" x14ac:dyDescent="0.2">
      <c r="A624" s="95"/>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row>
    <row r="625" spans="1:26" ht="12.75" customHeight="1" x14ac:dyDescent="0.2">
      <c r="A625" s="95"/>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row>
    <row r="626" spans="1:26" ht="12.75" customHeight="1" x14ac:dyDescent="0.2">
      <c r="A626" s="95"/>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row>
    <row r="627" spans="1:26" ht="12.75" customHeight="1" x14ac:dyDescent="0.2">
      <c r="A627" s="95"/>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row>
    <row r="628" spans="1:26" ht="12.75" customHeight="1" x14ac:dyDescent="0.2">
      <c r="A628" s="95"/>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row>
    <row r="629" spans="1:26" ht="12.75" customHeight="1" x14ac:dyDescent="0.2">
      <c r="A629" s="95"/>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row>
    <row r="630" spans="1:26" ht="12.75" customHeight="1" x14ac:dyDescent="0.2">
      <c r="A630" s="95"/>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row>
    <row r="631" spans="1:26" ht="12.75" customHeight="1" x14ac:dyDescent="0.2">
      <c r="A631" s="95"/>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row>
    <row r="632" spans="1:26" ht="12.75" customHeight="1" x14ac:dyDescent="0.2">
      <c r="A632" s="95"/>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row>
    <row r="633" spans="1:26" ht="12.75" customHeight="1" x14ac:dyDescent="0.2">
      <c r="A633" s="95"/>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row>
    <row r="634" spans="1:26" ht="12.75" customHeight="1" x14ac:dyDescent="0.2">
      <c r="A634" s="95"/>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row>
    <row r="635" spans="1:26" ht="12.75" customHeight="1" x14ac:dyDescent="0.2">
      <c r="A635" s="95"/>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row>
    <row r="636" spans="1:26" ht="12.75" customHeight="1" x14ac:dyDescent="0.2">
      <c r="A636" s="95"/>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row>
    <row r="637" spans="1:26" ht="12.75" customHeight="1" x14ac:dyDescent="0.2">
      <c r="A637" s="95"/>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row>
    <row r="638" spans="1:26" ht="12.75" customHeight="1" x14ac:dyDescent="0.2">
      <c r="A638" s="95"/>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row>
    <row r="639" spans="1:26" ht="12.75" customHeight="1" x14ac:dyDescent="0.2">
      <c r="A639" s="95"/>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row>
    <row r="640" spans="1:26" ht="12.75" customHeight="1" x14ac:dyDescent="0.2">
      <c r="A640" s="95"/>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row>
    <row r="641" spans="1:26" ht="12.75" customHeight="1" x14ac:dyDescent="0.2">
      <c r="A641" s="95"/>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row>
    <row r="642" spans="1:26" ht="12.75" customHeight="1" x14ac:dyDescent="0.2">
      <c r="A642" s="95"/>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row>
    <row r="643" spans="1:26" ht="12.75" customHeight="1" x14ac:dyDescent="0.2">
      <c r="A643" s="95"/>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row>
    <row r="644" spans="1:26" ht="12.75" customHeight="1" x14ac:dyDescent="0.2">
      <c r="A644" s="95"/>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row>
    <row r="645" spans="1:26" ht="12.75" customHeight="1" x14ac:dyDescent="0.2">
      <c r="A645" s="95"/>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row>
    <row r="646" spans="1:26" ht="12.75" customHeight="1" x14ac:dyDescent="0.2">
      <c r="A646" s="95"/>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row>
    <row r="647" spans="1:26" ht="12.75" customHeight="1" x14ac:dyDescent="0.2">
      <c r="A647" s="95"/>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row>
    <row r="648" spans="1:26" ht="12.75" customHeight="1" x14ac:dyDescent="0.2">
      <c r="A648" s="95"/>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row>
    <row r="649" spans="1:26" ht="12.75" customHeight="1" x14ac:dyDescent="0.2">
      <c r="A649" s="95"/>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row>
    <row r="650" spans="1:26" ht="12.75" customHeight="1" x14ac:dyDescent="0.2">
      <c r="A650" s="95"/>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row>
    <row r="651" spans="1:26" ht="12.75" customHeight="1" x14ac:dyDescent="0.2">
      <c r="A651" s="95"/>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row>
    <row r="652" spans="1:26" ht="12.75" customHeight="1" x14ac:dyDescent="0.2">
      <c r="A652" s="95"/>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row>
    <row r="653" spans="1:26" ht="12.75" customHeight="1" x14ac:dyDescent="0.2">
      <c r="A653" s="95"/>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row>
    <row r="654" spans="1:26" ht="12.75" customHeight="1" x14ac:dyDescent="0.2">
      <c r="A654" s="95"/>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row>
    <row r="655" spans="1:26" ht="12.75" customHeight="1" x14ac:dyDescent="0.2">
      <c r="A655" s="95"/>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row>
    <row r="656" spans="1:26" ht="12.75" customHeight="1" x14ac:dyDescent="0.2">
      <c r="A656" s="9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row>
    <row r="657" spans="1:26" ht="12.75" customHeight="1" x14ac:dyDescent="0.2">
      <c r="A657" s="95"/>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row>
    <row r="658" spans="1:26" ht="12.75" customHeight="1" x14ac:dyDescent="0.2">
      <c r="A658" s="95"/>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row>
    <row r="659" spans="1:26" ht="12.75" customHeight="1" x14ac:dyDescent="0.2">
      <c r="A659" s="95"/>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row>
    <row r="660" spans="1:26" ht="12.75" customHeight="1" x14ac:dyDescent="0.2">
      <c r="A660" s="95"/>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row>
    <row r="661" spans="1:26" ht="12.75" customHeight="1" x14ac:dyDescent="0.2">
      <c r="A661" s="95"/>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row>
    <row r="662" spans="1:26" ht="12.75" customHeight="1" x14ac:dyDescent="0.2">
      <c r="A662" s="95"/>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row>
    <row r="663" spans="1:26" ht="12.75" customHeight="1" x14ac:dyDescent="0.2">
      <c r="A663" s="95"/>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row>
    <row r="664" spans="1:26" ht="12.75" customHeight="1" x14ac:dyDescent="0.2">
      <c r="A664" s="95"/>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row>
    <row r="665" spans="1:26" ht="12.75" customHeight="1" x14ac:dyDescent="0.2">
      <c r="A665" s="95"/>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row>
    <row r="666" spans="1:26" ht="12.75" customHeight="1" x14ac:dyDescent="0.2">
      <c r="A666" s="95"/>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row>
    <row r="667" spans="1:26" ht="12.75" customHeight="1" x14ac:dyDescent="0.2">
      <c r="A667" s="95"/>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row>
    <row r="668" spans="1:26" ht="12.75" customHeight="1" x14ac:dyDescent="0.2">
      <c r="A668" s="95"/>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row>
    <row r="669" spans="1:26" ht="12.75" customHeight="1" x14ac:dyDescent="0.2">
      <c r="A669" s="95"/>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row>
    <row r="670" spans="1:26" ht="12.75" customHeight="1" x14ac:dyDescent="0.2">
      <c r="A670" s="95"/>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row>
    <row r="671" spans="1:26" ht="12.75" customHeight="1" x14ac:dyDescent="0.2">
      <c r="A671" s="95"/>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row>
    <row r="672" spans="1:26" ht="12.75" customHeight="1" x14ac:dyDescent="0.2">
      <c r="A672" s="95"/>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row>
    <row r="673" spans="1:26" ht="12.75" customHeight="1" x14ac:dyDescent="0.2">
      <c r="A673" s="95"/>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row>
    <row r="674" spans="1:26" ht="12.75" customHeight="1" x14ac:dyDescent="0.2">
      <c r="A674" s="95"/>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row>
    <row r="675" spans="1:26" ht="12.75" customHeight="1" x14ac:dyDescent="0.2">
      <c r="A675" s="95"/>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row>
    <row r="676" spans="1:26" ht="12.75" customHeight="1" x14ac:dyDescent="0.2">
      <c r="A676" s="95"/>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row>
    <row r="677" spans="1:26" ht="12.75" customHeight="1" x14ac:dyDescent="0.2">
      <c r="A677" s="95"/>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row>
    <row r="678" spans="1:26" ht="12.75" customHeight="1" x14ac:dyDescent="0.2">
      <c r="A678" s="95"/>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row>
    <row r="679" spans="1:26" ht="12.75" customHeight="1" x14ac:dyDescent="0.2">
      <c r="A679" s="95"/>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row>
    <row r="680" spans="1:26" ht="12.75" customHeight="1" x14ac:dyDescent="0.2">
      <c r="A680" s="95"/>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row>
    <row r="681" spans="1:26" ht="12.75" customHeight="1" x14ac:dyDescent="0.2">
      <c r="A681" s="95"/>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row>
    <row r="682" spans="1:26" ht="12.75" customHeight="1" x14ac:dyDescent="0.2">
      <c r="A682" s="95"/>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row>
    <row r="683" spans="1:26" ht="12.75" customHeight="1" x14ac:dyDescent="0.2">
      <c r="A683" s="95"/>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row>
    <row r="684" spans="1:26" ht="12.75" customHeight="1" x14ac:dyDescent="0.2">
      <c r="A684" s="95"/>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row>
    <row r="685" spans="1:26" ht="12.75" customHeight="1" x14ac:dyDescent="0.2">
      <c r="A685" s="95"/>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row>
    <row r="686" spans="1:26" ht="12.75" customHeight="1" x14ac:dyDescent="0.2">
      <c r="A686" s="95"/>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row>
    <row r="687" spans="1:26" ht="12.75" customHeight="1" x14ac:dyDescent="0.2">
      <c r="A687" s="95"/>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row>
    <row r="688" spans="1:26" ht="12.75" customHeight="1" x14ac:dyDescent="0.2">
      <c r="A688" s="95"/>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row>
    <row r="689" spans="1:26" ht="12.75" customHeight="1" x14ac:dyDescent="0.2">
      <c r="A689" s="95"/>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row>
    <row r="690" spans="1:26" ht="12.75" customHeight="1" x14ac:dyDescent="0.2">
      <c r="A690" s="95"/>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row>
    <row r="691" spans="1:26" ht="12.75" customHeight="1" x14ac:dyDescent="0.2">
      <c r="A691" s="95"/>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row>
    <row r="692" spans="1:26" ht="12.75" customHeight="1" x14ac:dyDescent="0.2">
      <c r="A692" s="95"/>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row>
    <row r="693" spans="1:26" ht="12.75" customHeight="1" x14ac:dyDescent="0.2">
      <c r="A693" s="95"/>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row>
    <row r="694" spans="1:26" ht="12.75" customHeight="1" x14ac:dyDescent="0.2">
      <c r="A694" s="95"/>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row>
    <row r="695" spans="1:26" ht="12.75" customHeight="1" x14ac:dyDescent="0.2">
      <c r="A695" s="95"/>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row>
    <row r="696" spans="1:26" ht="12.75" customHeight="1" x14ac:dyDescent="0.2">
      <c r="A696" s="95"/>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row>
    <row r="697" spans="1:26" ht="12.75" customHeight="1" x14ac:dyDescent="0.2">
      <c r="A697" s="95"/>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row>
    <row r="698" spans="1:26" ht="12.75" customHeight="1" x14ac:dyDescent="0.2">
      <c r="A698" s="95"/>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row>
    <row r="699" spans="1:26" ht="12.75" customHeight="1" x14ac:dyDescent="0.2">
      <c r="A699" s="95"/>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row>
    <row r="700" spans="1:26" ht="12.75" customHeight="1" x14ac:dyDescent="0.2">
      <c r="A700" s="95"/>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row>
    <row r="701" spans="1:26" ht="12.75" customHeight="1" x14ac:dyDescent="0.2">
      <c r="A701" s="95"/>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row>
    <row r="702" spans="1:26" ht="12.75" customHeight="1" x14ac:dyDescent="0.2">
      <c r="A702" s="95"/>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row>
    <row r="703" spans="1:26" ht="12.75" customHeight="1" x14ac:dyDescent="0.2">
      <c r="A703" s="95"/>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row>
    <row r="704" spans="1:26" ht="12.75" customHeight="1" x14ac:dyDescent="0.2">
      <c r="A704" s="95"/>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row>
    <row r="705" spans="1:26" ht="12.75" customHeight="1" x14ac:dyDescent="0.2">
      <c r="A705" s="95"/>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row>
    <row r="706" spans="1:26" ht="12.75" customHeight="1" x14ac:dyDescent="0.2">
      <c r="A706" s="95"/>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row>
    <row r="707" spans="1:26" ht="12.75" customHeight="1" x14ac:dyDescent="0.2">
      <c r="A707" s="95"/>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row>
    <row r="708" spans="1:26" ht="12.75" customHeight="1" x14ac:dyDescent="0.2">
      <c r="A708" s="95"/>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row>
    <row r="709" spans="1:26" ht="12.75" customHeight="1" x14ac:dyDescent="0.2">
      <c r="A709" s="95"/>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row>
    <row r="710" spans="1:26" ht="12.75" customHeight="1" x14ac:dyDescent="0.2">
      <c r="A710" s="95"/>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row>
    <row r="711" spans="1:26" ht="12.75" customHeight="1" x14ac:dyDescent="0.2">
      <c r="A711" s="95"/>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row>
    <row r="712" spans="1:26" ht="12.75" customHeight="1" x14ac:dyDescent="0.2">
      <c r="A712" s="95"/>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row>
    <row r="713" spans="1:26" ht="12.75" customHeight="1" x14ac:dyDescent="0.2">
      <c r="A713" s="95"/>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row>
    <row r="714" spans="1:26" ht="12.75" customHeight="1" x14ac:dyDescent="0.2">
      <c r="A714" s="95"/>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row>
    <row r="715" spans="1:26" ht="12.75" customHeight="1" x14ac:dyDescent="0.2">
      <c r="A715" s="95"/>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row>
    <row r="716" spans="1:26" ht="12.75" customHeight="1" x14ac:dyDescent="0.2">
      <c r="A716" s="95"/>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row>
    <row r="717" spans="1:26" ht="12.75" customHeight="1" x14ac:dyDescent="0.2">
      <c r="A717" s="95"/>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row>
    <row r="718" spans="1:26" ht="12.75" customHeight="1" x14ac:dyDescent="0.2">
      <c r="A718" s="95"/>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row>
    <row r="719" spans="1:26" ht="12.75" customHeight="1" x14ac:dyDescent="0.2">
      <c r="A719" s="95"/>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row>
    <row r="720" spans="1:26" ht="12.75" customHeight="1" x14ac:dyDescent="0.2">
      <c r="A720" s="95"/>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row>
    <row r="721" spans="1:26" ht="12.75" customHeight="1" x14ac:dyDescent="0.2">
      <c r="A721" s="95"/>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row>
    <row r="722" spans="1:26" ht="12.75" customHeight="1" x14ac:dyDescent="0.2">
      <c r="A722" s="95"/>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row>
    <row r="723" spans="1:26" ht="12.75" customHeight="1" x14ac:dyDescent="0.2">
      <c r="A723" s="95"/>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row>
    <row r="724" spans="1:26" ht="12.75" customHeight="1" x14ac:dyDescent="0.2">
      <c r="A724" s="95"/>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row>
    <row r="725" spans="1:26" ht="12.75" customHeight="1" x14ac:dyDescent="0.2">
      <c r="A725" s="95"/>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row>
    <row r="726" spans="1:26" ht="12.75" customHeight="1" x14ac:dyDescent="0.2">
      <c r="A726" s="95"/>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row>
    <row r="727" spans="1:26" ht="12.75" customHeight="1" x14ac:dyDescent="0.2">
      <c r="A727" s="95"/>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row>
    <row r="728" spans="1:26" ht="12.75" customHeight="1" x14ac:dyDescent="0.2">
      <c r="A728" s="95"/>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row>
    <row r="729" spans="1:26" ht="12.75" customHeight="1" x14ac:dyDescent="0.2">
      <c r="A729" s="95"/>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row>
    <row r="730" spans="1:26" ht="12.75" customHeight="1" x14ac:dyDescent="0.2">
      <c r="A730" s="95"/>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row>
    <row r="731" spans="1:26" ht="12.75" customHeight="1" x14ac:dyDescent="0.2">
      <c r="A731" s="95"/>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row>
    <row r="732" spans="1:26" ht="12.75" customHeight="1" x14ac:dyDescent="0.2">
      <c r="A732" s="95"/>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row>
    <row r="733" spans="1:26" ht="12.75" customHeight="1" x14ac:dyDescent="0.2">
      <c r="A733" s="95"/>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row>
    <row r="734" spans="1:26" ht="12.75" customHeight="1" x14ac:dyDescent="0.2">
      <c r="A734" s="95"/>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row>
    <row r="735" spans="1:26" ht="12.75" customHeight="1" x14ac:dyDescent="0.2">
      <c r="A735" s="95"/>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row>
    <row r="736" spans="1:26" ht="12.75" customHeight="1" x14ac:dyDescent="0.2">
      <c r="A736" s="95"/>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row>
    <row r="737" spans="1:26" ht="12.75" customHeight="1" x14ac:dyDescent="0.2">
      <c r="A737" s="95"/>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row>
    <row r="738" spans="1:26" ht="12.75" customHeight="1" x14ac:dyDescent="0.2">
      <c r="A738" s="95"/>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row>
    <row r="739" spans="1:26" ht="12.75" customHeight="1" x14ac:dyDescent="0.2">
      <c r="A739" s="95"/>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row>
    <row r="740" spans="1:26" ht="12.75" customHeight="1" x14ac:dyDescent="0.2">
      <c r="A740" s="95"/>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row>
    <row r="741" spans="1:26" ht="12.75" customHeight="1" x14ac:dyDescent="0.2">
      <c r="A741" s="95"/>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row>
    <row r="742" spans="1:26" ht="12.75" customHeight="1" x14ac:dyDescent="0.2">
      <c r="A742" s="95"/>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row>
    <row r="743" spans="1:26" ht="12.75" customHeight="1" x14ac:dyDescent="0.2">
      <c r="A743" s="95"/>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row>
    <row r="744" spans="1:26" ht="12.75" customHeight="1" x14ac:dyDescent="0.2">
      <c r="A744" s="95"/>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row>
    <row r="745" spans="1:26" ht="12.75" customHeight="1" x14ac:dyDescent="0.2">
      <c r="A745" s="95"/>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row>
    <row r="746" spans="1:26" ht="12.75" customHeight="1" x14ac:dyDescent="0.2">
      <c r="A746" s="95"/>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row>
    <row r="747" spans="1:26" ht="12.75" customHeight="1" x14ac:dyDescent="0.2">
      <c r="A747" s="95"/>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row>
    <row r="748" spans="1:26" ht="12.75" customHeight="1" x14ac:dyDescent="0.2">
      <c r="A748" s="95"/>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row>
    <row r="749" spans="1:26" ht="12.75" customHeight="1" x14ac:dyDescent="0.2">
      <c r="A749" s="95"/>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row>
    <row r="750" spans="1:26" ht="12.75" customHeight="1" x14ac:dyDescent="0.2">
      <c r="A750" s="95"/>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row>
    <row r="751" spans="1:26" ht="12.75" customHeight="1" x14ac:dyDescent="0.2">
      <c r="A751" s="95"/>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row>
    <row r="752" spans="1:26" ht="12.75" customHeight="1" x14ac:dyDescent="0.2">
      <c r="A752" s="95"/>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row>
    <row r="753" spans="1:26" ht="12.75" customHeight="1" x14ac:dyDescent="0.2">
      <c r="A753" s="95"/>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row>
    <row r="754" spans="1:26" ht="12.75" customHeight="1" x14ac:dyDescent="0.2">
      <c r="A754" s="95"/>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row>
    <row r="755" spans="1:26" ht="12.75" customHeight="1" x14ac:dyDescent="0.2">
      <c r="A755" s="95"/>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row>
    <row r="756" spans="1:26" ht="12.75" customHeight="1" x14ac:dyDescent="0.2">
      <c r="A756" s="95"/>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row>
    <row r="757" spans="1:26" ht="12.75" customHeight="1" x14ac:dyDescent="0.2">
      <c r="A757" s="95"/>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row>
    <row r="758" spans="1:26" ht="12.75" customHeight="1" x14ac:dyDescent="0.2">
      <c r="A758" s="95"/>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row>
    <row r="759" spans="1:26" ht="12.75" customHeight="1" x14ac:dyDescent="0.2">
      <c r="A759" s="95"/>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row>
    <row r="760" spans="1:26" ht="12.75" customHeight="1" x14ac:dyDescent="0.2">
      <c r="A760" s="95"/>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row>
    <row r="761" spans="1:26" ht="12.75" customHeight="1" x14ac:dyDescent="0.2">
      <c r="A761" s="95"/>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row>
    <row r="762" spans="1:26" ht="12.75" customHeight="1" x14ac:dyDescent="0.2">
      <c r="A762" s="95"/>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row>
    <row r="763" spans="1:26" ht="12.75" customHeight="1" x14ac:dyDescent="0.2">
      <c r="A763" s="95"/>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row>
    <row r="764" spans="1:26" ht="12.75" customHeight="1" x14ac:dyDescent="0.2">
      <c r="A764" s="95"/>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row>
    <row r="765" spans="1:26" ht="12.75" customHeight="1" x14ac:dyDescent="0.2">
      <c r="A765" s="95"/>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row>
    <row r="766" spans="1:26" ht="12.75" customHeight="1" x14ac:dyDescent="0.2">
      <c r="A766" s="95"/>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row>
    <row r="767" spans="1:26" ht="12.75" customHeight="1" x14ac:dyDescent="0.2">
      <c r="A767" s="95"/>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row>
    <row r="768" spans="1:26" ht="12.75" customHeight="1" x14ac:dyDescent="0.2">
      <c r="A768" s="95"/>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row>
    <row r="769" spans="1:26" ht="12.75" customHeight="1" x14ac:dyDescent="0.2">
      <c r="A769" s="95"/>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row>
    <row r="770" spans="1:26" ht="12.75" customHeight="1" x14ac:dyDescent="0.2">
      <c r="A770" s="95"/>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row>
    <row r="771" spans="1:26" ht="12.75" customHeight="1" x14ac:dyDescent="0.2">
      <c r="A771" s="95"/>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row>
    <row r="772" spans="1:26" ht="12.75" customHeight="1" x14ac:dyDescent="0.2">
      <c r="A772" s="95"/>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row>
    <row r="773" spans="1:26" ht="12.75" customHeight="1" x14ac:dyDescent="0.2">
      <c r="A773" s="95"/>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row>
    <row r="774" spans="1:26" ht="12.75" customHeight="1" x14ac:dyDescent="0.2">
      <c r="A774" s="95"/>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row>
    <row r="775" spans="1:26" ht="12.75" customHeight="1" x14ac:dyDescent="0.2">
      <c r="A775" s="95"/>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row>
    <row r="776" spans="1:26" ht="12.75" customHeight="1" x14ac:dyDescent="0.2">
      <c r="A776" s="95"/>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row>
    <row r="777" spans="1:26" ht="12.75" customHeight="1" x14ac:dyDescent="0.2">
      <c r="A777" s="95"/>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row>
    <row r="778" spans="1:26" ht="12.75" customHeight="1" x14ac:dyDescent="0.2">
      <c r="A778" s="95"/>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row>
    <row r="779" spans="1:26" ht="12.75" customHeight="1" x14ac:dyDescent="0.2">
      <c r="A779" s="95"/>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row>
    <row r="780" spans="1:26" ht="12.75" customHeight="1" x14ac:dyDescent="0.2">
      <c r="A780" s="95"/>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row>
    <row r="781" spans="1:26" ht="12.75" customHeight="1" x14ac:dyDescent="0.2">
      <c r="A781" s="95"/>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row>
    <row r="782" spans="1:26" ht="12.75" customHeight="1" x14ac:dyDescent="0.2">
      <c r="A782" s="95"/>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row>
    <row r="783" spans="1:26" ht="12.75" customHeight="1" x14ac:dyDescent="0.2">
      <c r="A783" s="95"/>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row>
    <row r="784" spans="1:26" ht="12.75" customHeight="1" x14ac:dyDescent="0.2">
      <c r="A784" s="95"/>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row>
    <row r="785" spans="1:26" ht="12.75" customHeight="1" x14ac:dyDescent="0.2">
      <c r="A785" s="95"/>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row>
    <row r="786" spans="1:26" ht="12.75" customHeight="1" x14ac:dyDescent="0.2">
      <c r="A786" s="95"/>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row>
    <row r="787" spans="1:26" ht="12.75" customHeight="1" x14ac:dyDescent="0.2">
      <c r="A787" s="95"/>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row>
    <row r="788" spans="1:26" ht="12.75" customHeight="1" x14ac:dyDescent="0.2">
      <c r="A788" s="95"/>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row>
    <row r="789" spans="1:26" ht="12.75" customHeight="1" x14ac:dyDescent="0.2">
      <c r="A789" s="95"/>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row>
    <row r="790" spans="1:26" ht="12.75" customHeight="1" x14ac:dyDescent="0.2">
      <c r="A790" s="95"/>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row>
    <row r="791" spans="1:26" ht="12.75" customHeight="1" x14ac:dyDescent="0.2">
      <c r="A791" s="95"/>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row>
    <row r="792" spans="1:26" ht="12.75" customHeight="1" x14ac:dyDescent="0.2">
      <c r="A792" s="95"/>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row>
    <row r="793" spans="1:26" ht="12.75" customHeight="1" x14ac:dyDescent="0.2">
      <c r="A793" s="95"/>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row>
    <row r="794" spans="1:26" ht="12.75" customHeight="1" x14ac:dyDescent="0.2">
      <c r="A794" s="95"/>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row>
    <row r="795" spans="1:26" ht="12.75" customHeight="1" x14ac:dyDescent="0.2">
      <c r="A795" s="95"/>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row>
    <row r="796" spans="1:26" ht="12.75" customHeight="1" x14ac:dyDescent="0.2">
      <c r="A796" s="95"/>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row>
    <row r="797" spans="1:26" ht="12.75" customHeight="1" x14ac:dyDescent="0.2">
      <c r="A797" s="95"/>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row>
    <row r="798" spans="1:26" ht="12.75" customHeight="1" x14ac:dyDescent="0.2">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row>
    <row r="799" spans="1:26" ht="12.75" customHeight="1" x14ac:dyDescent="0.2">
      <c r="A799" s="95"/>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row>
    <row r="800" spans="1:26" ht="12.75" customHeight="1" x14ac:dyDescent="0.2">
      <c r="A800" s="95"/>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row>
    <row r="801" spans="1:26" ht="12.75" customHeight="1" x14ac:dyDescent="0.2">
      <c r="A801" s="95"/>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row>
    <row r="802" spans="1:26" ht="12.75" customHeight="1" x14ac:dyDescent="0.2">
      <c r="A802" s="95"/>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row>
    <row r="803" spans="1:26" ht="12.75" customHeight="1" x14ac:dyDescent="0.2">
      <c r="A803" s="95"/>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row>
    <row r="804" spans="1:26" ht="12.75" customHeight="1" x14ac:dyDescent="0.2">
      <c r="A804" s="95"/>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row>
    <row r="805" spans="1:26" ht="12.75" customHeight="1" x14ac:dyDescent="0.2">
      <c r="A805" s="95"/>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row>
    <row r="806" spans="1:26" ht="12.75" customHeight="1" x14ac:dyDescent="0.2">
      <c r="A806" s="95"/>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row>
    <row r="807" spans="1:26" ht="12.75" customHeight="1" x14ac:dyDescent="0.2">
      <c r="A807" s="95"/>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row>
    <row r="808" spans="1:26" ht="12.75" customHeight="1" x14ac:dyDescent="0.2">
      <c r="A808" s="95"/>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row>
    <row r="809" spans="1:26" ht="12.75" customHeight="1" x14ac:dyDescent="0.2">
      <c r="A809" s="95"/>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row>
    <row r="810" spans="1:26" ht="12.75" customHeight="1" x14ac:dyDescent="0.2">
      <c r="A810" s="95"/>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row>
    <row r="811" spans="1:26" ht="12.75" customHeight="1" x14ac:dyDescent="0.2">
      <c r="A811" s="95"/>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row>
    <row r="812" spans="1:26" ht="12.75" customHeight="1" x14ac:dyDescent="0.2">
      <c r="A812" s="95"/>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row>
    <row r="813" spans="1:26" ht="12.75" customHeight="1" x14ac:dyDescent="0.2">
      <c r="A813" s="95"/>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row>
    <row r="814" spans="1:26" ht="12.75" customHeight="1" x14ac:dyDescent="0.2">
      <c r="A814" s="95"/>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row>
    <row r="815" spans="1:26" ht="12.75" customHeight="1" x14ac:dyDescent="0.2">
      <c r="A815" s="95"/>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row>
    <row r="816" spans="1:26" ht="12.75" customHeight="1" x14ac:dyDescent="0.2">
      <c r="A816" s="95"/>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row>
    <row r="817" spans="1:26" ht="12.75" customHeight="1" x14ac:dyDescent="0.2">
      <c r="A817" s="95"/>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row>
    <row r="818" spans="1:26" ht="12.75" customHeight="1" x14ac:dyDescent="0.2">
      <c r="A818" s="95"/>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row>
    <row r="819" spans="1:26" ht="12.75" customHeight="1" x14ac:dyDescent="0.2">
      <c r="A819" s="95"/>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row>
    <row r="820" spans="1:26" ht="12.75" customHeight="1" x14ac:dyDescent="0.2">
      <c r="A820" s="95"/>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row>
    <row r="821" spans="1:26" ht="12.75" customHeight="1" x14ac:dyDescent="0.2">
      <c r="A821" s="95"/>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row>
    <row r="822" spans="1:26" ht="12.75" customHeight="1" x14ac:dyDescent="0.2">
      <c r="A822" s="95"/>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row>
    <row r="823" spans="1:26" ht="12.75" customHeight="1" x14ac:dyDescent="0.2">
      <c r="A823" s="95"/>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row>
    <row r="824" spans="1:26" ht="12.75" customHeight="1" x14ac:dyDescent="0.2">
      <c r="A824" s="95"/>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row>
    <row r="825" spans="1:26" ht="12.75" customHeight="1" x14ac:dyDescent="0.2">
      <c r="A825" s="95"/>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row>
    <row r="826" spans="1:26" ht="12.75" customHeight="1" x14ac:dyDescent="0.2">
      <c r="A826" s="95"/>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row>
    <row r="827" spans="1:26" ht="12.75" customHeight="1" x14ac:dyDescent="0.2">
      <c r="A827" s="95"/>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row>
    <row r="828" spans="1:26" ht="12.75" customHeight="1" x14ac:dyDescent="0.2">
      <c r="A828" s="95"/>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row>
    <row r="829" spans="1:26" ht="12.75" customHeight="1" x14ac:dyDescent="0.2">
      <c r="A829" s="95"/>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row>
    <row r="830" spans="1:26" ht="12.75" customHeight="1" x14ac:dyDescent="0.2">
      <c r="A830" s="95"/>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row>
    <row r="831" spans="1:26" ht="12.75" customHeight="1" x14ac:dyDescent="0.2">
      <c r="A831" s="95"/>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row>
    <row r="832" spans="1:26" ht="12.75" customHeight="1" x14ac:dyDescent="0.2">
      <c r="A832" s="95"/>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row>
    <row r="833" spans="1:26" ht="12.75" customHeight="1" x14ac:dyDescent="0.2">
      <c r="A833" s="95"/>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row>
    <row r="834" spans="1:26" ht="12.75" customHeight="1" x14ac:dyDescent="0.2">
      <c r="A834" s="95"/>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row>
    <row r="835" spans="1:26" ht="12.75" customHeight="1" x14ac:dyDescent="0.2">
      <c r="A835" s="95"/>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row>
    <row r="836" spans="1:26" ht="12.75" customHeight="1" x14ac:dyDescent="0.2">
      <c r="A836" s="95"/>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row>
    <row r="837" spans="1:26" ht="12.75" customHeight="1" x14ac:dyDescent="0.2">
      <c r="A837" s="95"/>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row>
    <row r="838" spans="1:26" ht="12.75" customHeight="1" x14ac:dyDescent="0.2">
      <c r="A838" s="95"/>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row>
    <row r="839" spans="1:26" ht="12.75" customHeight="1" x14ac:dyDescent="0.2">
      <c r="A839" s="95"/>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row>
    <row r="840" spans="1:26" ht="12.75" customHeight="1" x14ac:dyDescent="0.2">
      <c r="A840" s="95"/>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row>
    <row r="841" spans="1:26" ht="12.75" customHeight="1" x14ac:dyDescent="0.2">
      <c r="A841" s="95"/>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row>
    <row r="842" spans="1:26" ht="12.75" customHeight="1" x14ac:dyDescent="0.2">
      <c r="A842" s="95"/>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row>
    <row r="843" spans="1:26" ht="12.75" customHeight="1" x14ac:dyDescent="0.2">
      <c r="A843" s="95"/>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row>
    <row r="844" spans="1:26" ht="12.75" customHeight="1" x14ac:dyDescent="0.2">
      <c r="A844" s="95"/>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row>
    <row r="845" spans="1:26" ht="12.75" customHeight="1" x14ac:dyDescent="0.2">
      <c r="A845" s="95"/>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row>
    <row r="846" spans="1:26" ht="12.75" customHeight="1" x14ac:dyDescent="0.2">
      <c r="A846" s="95"/>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row>
    <row r="847" spans="1:26" ht="12.75" customHeight="1" x14ac:dyDescent="0.2">
      <c r="A847" s="95"/>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row>
    <row r="848" spans="1:26" ht="12.75" customHeight="1" x14ac:dyDescent="0.2">
      <c r="A848" s="95"/>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row>
    <row r="849" spans="1:26" ht="12.75" customHeight="1" x14ac:dyDescent="0.2">
      <c r="A849" s="95"/>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row>
    <row r="850" spans="1:26" ht="12.75" customHeight="1" x14ac:dyDescent="0.2">
      <c r="A850" s="95"/>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row>
    <row r="851" spans="1:26" ht="12.75" customHeight="1" x14ac:dyDescent="0.2">
      <c r="A851" s="95"/>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row>
    <row r="852" spans="1:26" ht="12.75" customHeight="1" x14ac:dyDescent="0.2">
      <c r="A852" s="95"/>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row>
    <row r="853" spans="1:26" ht="12.75" customHeight="1" x14ac:dyDescent="0.2">
      <c r="A853" s="95"/>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row>
    <row r="854" spans="1:26" ht="12.75" customHeight="1" x14ac:dyDescent="0.2">
      <c r="A854" s="95"/>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row>
    <row r="855" spans="1:26" ht="12.75" customHeight="1" x14ac:dyDescent="0.2">
      <c r="A855" s="95"/>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row>
    <row r="856" spans="1:26" ht="12.75" customHeight="1" x14ac:dyDescent="0.2">
      <c r="A856" s="95"/>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row>
    <row r="857" spans="1:26" ht="12.75" customHeight="1" x14ac:dyDescent="0.2">
      <c r="A857" s="95"/>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row>
    <row r="858" spans="1:26" ht="12.75" customHeight="1" x14ac:dyDescent="0.2">
      <c r="A858" s="95"/>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row>
    <row r="859" spans="1:26" ht="12.75" customHeight="1" x14ac:dyDescent="0.2">
      <c r="A859" s="95"/>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row>
    <row r="860" spans="1:26" ht="12.75" customHeight="1" x14ac:dyDescent="0.2">
      <c r="A860" s="95"/>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row>
    <row r="861" spans="1:26" ht="12.75" customHeight="1" x14ac:dyDescent="0.2">
      <c r="A861" s="95"/>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row>
    <row r="862" spans="1:26" ht="12.75" customHeight="1" x14ac:dyDescent="0.2">
      <c r="A862" s="95"/>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row>
    <row r="863" spans="1:26" ht="12.75" customHeight="1" x14ac:dyDescent="0.2">
      <c r="A863" s="95"/>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row>
    <row r="864" spans="1:26" ht="12.75" customHeight="1" x14ac:dyDescent="0.2">
      <c r="A864" s="95"/>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row>
    <row r="865" spans="1:26" ht="12.75" customHeight="1" x14ac:dyDescent="0.2">
      <c r="A865" s="95"/>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row>
    <row r="866" spans="1:26" ht="12.75" customHeight="1" x14ac:dyDescent="0.2">
      <c r="A866" s="95"/>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row>
    <row r="867" spans="1:26" ht="12.75" customHeight="1" x14ac:dyDescent="0.2">
      <c r="A867" s="95"/>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row>
    <row r="868" spans="1:26" ht="12.75" customHeight="1" x14ac:dyDescent="0.2">
      <c r="A868" s="95"/>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row>
    <row r="869" spans="1:26" ht="12.75" customHeight="1" x14ac:dyDescent="0.2">
      <c r="A869" s="95"/>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row>
    <row r="870" spans="1:26" ht="12.75" customHeight="1" x14ac:dyDescent="0.2">
      <c r="A870" s="95"/>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row>
    <row r="871" spans="1:26" ht="12.75" customHeight="1" x14ac:dyDescent="0.2">
      <c r="A871" s="95"/>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row>
    <row r="872" spans="1:26" ht="12.75" customHeight="1" x14ac:dyDescent="0.2">
      <c r="A872" s="95"/>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row>
    <row r="873" spans="1:26" ht="12.75" customHeight="1" x14ac:dyDescent="0.2">
      <c r="A873" s="95"/>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row>
    <row r="874" spans="1:26" ht="12.75" customHeight="1" x14ac:dyDescent="0.2">
      <c r="A874" s="95"/>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row>
    <row r="875" spans="1:26" ht="12.75" customHeight="1" x14ac:dyDescent="0.2">
      <c r="A875" s="95"/>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row>
    <row r="876" spans="1:26" ht="12.75" customHeight="1" x14ac:dyDescent="0.2">
      <c r="A876" s="95"/>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row>
    <row r="877" spans="1:26" ht="12.75" customHeight="1" x14ac:dyDescent="0.2">
      <c r="A877" s="95"/>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row>
    <row r="878" spans="1:26" ht="12.75" customHeight="1" x14ac:dyDescent="0.2">
      <c r="A878" s="95"/>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row>
    <row r="879" spans="1:26" ht="12.75" customHeight="1" x14ac:dyDescent="0.2">
      <c r="A879" s="95"/>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row>
    <row r="880" spans="1:26" ht="12.75" customHeight="1" x14ac:dyDescent="0.2">
      <c r="A880" s="95"/>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row>
    <row r="881" spans="1:26" ht="12.75" customHeight="1" x14ac:dyDescent="0.2">
      <c r="A881" s="95"/>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row>
    <row r="882" spans="1:26" ht="12.75" customHeight="1" x14ac:dyDescent="0.2">
      <c r="A882" s="95"/>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row>
    <row r="883" spans="1:26" ht="12.75" customHeight="1" x14ac:dyDescent="0.2">
      <c r="A883" s="95"/>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row>
    <row r="884" spans="1:26" ht="12.75" customHeight="1" x14ac:dyDescent="0.2">
      <c r="A884" s="95"/>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row>
    <row r="885" spans="1:26" ht="12.75" customHeight="1" x14ac:dyDescent="0.2">
      <c r="A885" s="95"/>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row>
    <row r="886" spans="1:26" ht="12.75" customHeight="1" x14ac:dyDescent="0.2">
      <c r="A886" s="95"/>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row>
    <row r="887" spans="1:26" ht="12.75" customHeight="1" x14ac:dyDescent="0.2">
      <c r="A887" s="95"/>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row>
    <row r="888" spans="1:26" ht="12.75" customHeight="1" x14ac:dyDescent="0.2">
      <c r="A888" s="95"/>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row>
    <row r="889" spans="1:26" ht="12.75" customHeight="1" x14ac:dyDescent="0.2">
      <c r="A889" s="95"/>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row>
    <row r="890" spans="1:26" ht="12.75" customHeight="1" x14ac:dyDescent="0.2">
      <c r="A890" s="95"/>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row>
    <row r="891" spans="1:26" ht="12.75" customHeight="1" x14ac:dyDescent="0.2">
      <c r="A891" s="95"/>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row>
    <row r="892" spans="1:26" ht="12.75" customHeight="1" x14ac:dyDescent="0.2">
      <c r="A892" s="95"/>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row>
    <row r="893" spans="1:26" ht="12.75" customHeight="1" x14ac:dyDescent="0.2">
      <c r="A893" s="95"/>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row>
    <row r="894" spans="1:26" ht="12.75" customHeight="1" x14ac:dyDescent="0.2">
      <c r="A894" s="95"/>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row>
    <row r="895" spans="1:26" ht="12.75" customHeight="1" x14ac:dyDescent="0.2">
      <c r="A895" s="95"/>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row>
    <row r="896" spans="1:26" ht="12.75" customHeight="1" x14ac:dyDescent="0.2">
      <c r="A896" s="95"/>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row>
    <row r="897" spans="1:26" ht="12.75" customHeight="1" x14ac:dyDescent="0.2">
      <c r="A897" s="95"/>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row>
    <row r="898" spans="1:26" ht="12.75" customHeight="1" x14ac:dyDescent="0.2">
      <c r="A898" s="95"/>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row>
    <row r="899" spans="1:26" ht="12.75" customHeight="1" x14ac:dyDescent="0.2">
      <c r="A899" s="95"/>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row>
    <row r="900" spans="1:26" ht="12.75" customHeight="1" x14ac:dyDescent="0.2">
      <c r="A900" s="95"/>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row>
    <row r="901" spans="1:26" ht="12.75" customHeight="1" x14ac:dyDescent="0.2">
      <c r="A901" s="95"/>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row>
    <row r="902" spans="1:26" ht="12.75" customHeight="1" x14ac:dyDescent="0.2">
      <c r="A902" s="95"/>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row>
    <row r="903" spans="1:26" ht="12.75" customHeight="1" x14ac:dyDescent="0.2">
      <c r="A903" s="95"/>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row>
    <row r="904" spans="1:26" ht="12.75" customHeight="1" x14ac:dyDescent="0.2">
      <c r="A904" s="95"/>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row>
    <row r="905" spans="1:26" ht="12.75" customHeight="1" x14ac:dyDescent="0.2">
      <c r="A905" s="95"/>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row>
    <row r="906" spans="1:26" ht="12.75" customHeight="1" x14ac:dyDescent="0.2">
      <c r="A906" s="95"/>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row>
    <row r="907" spans="1:26" ht="12.75" customHeight="1" x14ac:dyDescent="0.2">
      <c r="A907" s="95"/>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row>
    <row r="908" spans="1:26" ht="12.75" customHeight="1" x14ac:dyDescent="0.2">
      <c r="A908" s="95"/>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row>
    <row r="909" spans="1:26" ht="12.75" customHeight="1" x14ac:dyDescent="0.2">
      <c r="A909" s="95"/>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row>
    <row r="910" spans="1:26" ht="12.75" customHeight="1" x14ac:dyDescent="0.2">
      <c r="A910" s="95"/>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row>
    <row r="911" spans="1:26" ht="12.75" customHeight="1" x14ac:dyDescent="0.2">
      <c r="A911" s="95"/>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row>
    <row r="912" spans="1:26" ht="12.75" customHeight="1" x14ac:dyDescent="0.2">
      <c r="A912" s="95"/>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row>
    <row r="913" spans="1:26" ht="12.75" customHeight="1" x14ac:dyDescent="0.2">
      <c r="A913" s="95"/>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row>
    <row r="914" spans="1:26" ht="12.75" customHeight="1" x14ac:dyDescent="0.2">
      <c r="A914" s="95"/>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row>
    <row r="915" spans="1:26" ht="12.75" customHeight="1" x14ac:dyDescent="0.2">
      <c r="A915" s="95"/>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row>
    <row r="916" spans="1:26" ht="12.75" customHeight="1" x14ac:dyDescent="0.2">
      <c r="A916" s="95"/>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row>
    <row r="917" spans="1:26" ht="12.75" customHeight="1" x14ac:dyDescent="0.2">
      <c r="A917" s="95"/>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row>
    <row r="918" spans="1:26" ht="12.75" customHeight="1" x14ac:dyDescent="0.2">
      <c r="A918" s="95"/>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row>
    <row r="919" spans="1:26" ht="12.75" customHeight="1" x14ac:dyDescent="0.2">
      <c r="A919" s="95"/>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row>
    <row r="920" spans="1:26" ht="12.75" customHeight="1" x14ac:dyDescent="0.2">
      <c r="A920" s="95"/>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row>
    <row r="921" spans="1:26" ht="12.75" customHeight="1" x14ac:dyDescent="0.2">
      <c r="A921" s="95"/>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row>
    <row r="922" spans="1:26" ht="12.75" customHeight="1" x14ac:dyDescent="0.2">
      <c r="A922" s="95"/>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row>
    <row r="923" spans="1:26" ht="12.75" customHeight="1" x14ac:dyDescent="0.2">
      <c r="A923" s="95"/>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row>
    <row r="924" spans="1:26" ht="12.75" customHeight="1" x14ac:dyDescent="0.2">
      <c r="A924" s="95"/>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row>
    <row r="925" spans="1:26" ht="12.75" customHeight="1" x14ac:dyDescent="0.2">
      <c r="A925" s="95"/>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row>
    <row r="926" spans="1:26" ht="12.75" customHeight="1" x14ac:dyDescent="0.2">
      <c r="A926" s="95"/>
      <c r="B926" s="95"/>
      <c r="C926" s="95"/>
      <c r="D926" s="95"/>
      <c r="E926" s="95"/>
      <c r="F926" s="95"/>
      <c r="G926" s="95"/>
      <c r="H926" s="95"/>
      <c r="I926" s="95"/>
      <c r="J926" s="95"/>
      <c r="K926" s="95"/>
      <c r="L926" s="95"/>
      <c r="M926" s="95"/>
      <c r="N926" s="95"/>
      <c r="O926" s="95"/>
      <c r="P926" s="95"/>
      <c r="Q926" s="95"/>
      <c r="R926" s="95"/>
      <c r="S926" s="95"/>
      <c r="T926" s="95"/>
      <c r="U926" s="95"/>
      <c r="V926" s="95"/>
      <c r="W926" s="95"/>
      <c r="X926" s="95"/>
      <c r="Y926" s="95"/>
      <c r="Z926" s="95"/>
    </row>
    <row r="927" spans="1:26" ht="12.75" customHeight="1" x14ac:dyDescent="0.2">
      <c r="A927" s="95"/>
      <c r="B927" s="95"/>
      <c r="C927" s="95"/>
      <c r="D927" s="95"/>
      <c r="E927" s="95"/>
      <c r="F927" s="95"/>
      <c r="G927" s="95"/>
      <c r="H927" s="95"/>
      <c r="I927" s="95"/>
      <c r="J927" s="95"/>
      <c r="K927" s="95"/>
      <c r="L927" s="95"/>
      <c r="M927" s="95"/>
      <c r="N927" s="95"/>
      <c r="O927" s="95"/>
      <c r="P927" s="95"/>
      <c r="Q927" s="95"/>
      <c r="R927" s="95"/>
      <c r="S927" s="95"/>
      <c r="T927" s="95"/>
      <c r="U927" s="95"/>
      <c r="V927" s="95"/>
      <c r="W927" s="95"/>
      <c r="X927" s="95"/>
      <c r="Y927" s="95"/>
      <c r="Z927" s="95"/>
    </row>
    <row r="928" spans="1:26" ht="12.75" customHeight="1" x14ac:dyDescent="0.2">
      <c r="A928" s="95"/>
      <c r="B928" s="95"/>
      <c r="C928" s="95"/>
      <c r="D928" s="95"/>
      <c r="E928" s="95"/>
      <c r="F928" s="95"/>
      <c r="G928" s="95"/>
      <c r="H928" s="95"/>
      <c r="I928" s="95"/>
      <c r="J928" s="95"/>
      <c r="K928" s="95"/>
      <c r="L928" s="95"/>
      <c r="M928" s="95"/>
      <c r="N928" s="95"/>
      <c r="O928" s="95"/>
      <c r="P928" s="95"/>
      <c r="Q928" s="95"/>
      <c r="R928" s="95"/>
      <c r="S928" s="95"/>
      <c r="T928" s="95"/>
      <c r="U928" s="95"/>
      <c r="V928" s="95"/>
      <c r="W928" s="95"/>
      <c r="X928" s="95"/>
      <c r="Y928" s="95"/>
      <c r="Z928" s="95"/>
    </row>
    <row r="929" spans="1:26" ht="12.75" customHeight="1" x14ac:dyDescent="0.2">
      <c r="A929" s="95"/>
      <c r="B929" s="95"/>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row>
    <row r="930" spans="1:26" ht="12.75" customHeight="1" x14ac:dyDescent="0.2">
      <c r="A930" s="95"/>
      <c r="B930" s="95"/>
      <c r="C930" s="95"/>
      <c r="D930" s="95"/>
      <c r="E930" s="95"/>
      <c r="F930" s="95"/>
      <c r="G930" s="95"/>
      <c r="H930" s="95"/>
      <c r="I930" s="95"/>
      <c r="J930" s="95"/>
      <c r="K930" s="95"/>
      <c r="L930" s="95"/>
      <c r="M930" s="95"/>
      <c r="N930" s="95"/>
      <c r="O930" s="95"/>
      <c r="P930" s="95"/>
      <c r="Q930" s="95"/>
      <c r="R930" s="95"/>
      <c r="S930" s="95"/>
      <c r="T930" s="95"/>
      <c r="U930" s="95"/>
      <c r="V930" s="95"/>
      <c r="W930" s="95"/>
      <c r="X930" s="95"/>
      <c r="Y930" s="95"/>
      <c r="Z930" s="95"/>
    </row>
    <row r="931" spans="1:26" ht="12.75" customHeight="1" x14ac:dyDescent="0.2">
      <c r="A931" s="95"/>
      <c r="B931" s="95"/>
      <c r="C931" s="95"/>
      <c r="D931" s="95"/>
      <c r="E931" s="95"/>
      <c r="F931" s="95"/>
      <c r="G931" s="95"/>
      <c r="H931" s="95"/>
      <c r="I931" s="95"/>
      <c r="J931" s="95"/>
      <c r="K931" s="95"/>
      <c r="L931" s="95"/>
      <c r="M931" s="95"/>
      <c r="N931" s="95"/>
      <c r="O931" s="95"/>
      <c r="P931" s="95"/>
      <c r="Q931" s="95"/>
      <c r="R931" s="95"/>
      <c r="S931" s="95"/>
      <c r="T931" s="95"/>
      <c r="U931" s="95"/>
      <c r="V931" s="95"/>
      <c r="W931" s="95"/>
      <c r="X931" s="95"/>
      <c r="Y931" s="95"/>
      <c r="Z931" s="95"/>
    </row>
    <row r="932" spans="1:26" ht="12.75" customHeight="1" x14ac:dyDescent="0.2">
      <c r="A932" s="95"/>
      <c r="B932" s="95"/>
      <c r="C932" s="95"/>
      <c r="D932" s="95"/>
      <c r="E932" s="95"/>
      <c r="F932" s="95"/>
      <c r="G932" s="95"/>
      <c r="H932" s="95"/>
      <c r="I932" s="95"/>
      <c r="J932" s="95"/>
      <c r="K932" s="95"/>
      <c r="L932" s="95"/>
      <c r="M932" s="95"/>
      <c r="N932" s="95"/>
      <c r="O932" s="95"/>
      <c r="P932" s="95"/>
      <c r="Q932" s="95"/>
      <c r="R932" s="95"/>
      <c r="S932" s="95"/>
      <c r="T932" s="95"/>
      <c r="U932" s="95"/>
      <c r="V932" s="95"/>
      <c r="W932" s="95"/>
      <c r="X932" s="95"/>
      <c r="Y932" s="95"/>
      <c r="Z932" s="95"/>
    </row>
    <row r="933" spans="1:26" ht="12.75" customHeight="1" x14ac:dyDescent="0.2">
      <c r="A933" s="95"/>
      <c r="B933" s="95"/>
      <c r="C933" s="95"/>
      <c r="D933" s="95"/>
      <c r="E933" s="95"/>
      <c r="F933" s="95"/>
      <c r="G933" s="95"/>
      <c r="H933" s="95"/>
      <c r="I933" s="95"/>
      <c r="J933" s="95"/>
      <c r="K933" s="95"/>
      <c r="L933" s="95"/>
      <c r="M933" s="95"/>
      <c r="N933" s="95"/>
      <c r="O933" s="95"/>
      <c r="P933" s="95"/>
      <c r="Q933" s="95"/>
      <c r="R933" s="95"/>
      <c r="S933" s="95"/>
      <c r="T933" s="95"/>
      <c r="U933" s="95"/>
      <c r="V933" s="95"/>
      <c r="W933" s="95"/>
      <c r="X933" s="95"/>
      <c r="Y933" s="95"/>
      <c r="Z933" s="95"/>
    </row>
    <row r="934" spans="1:26" ht="12.75" customHeight="1" x14ac:dyDescent="0.2">
      <c r="A934" s="95"/>
      <c r="B934" s="95"/>
      <c r="C934" s="95"/>
      <c r="D934" s="95"/>
      <c r="E934" s="95"/>
      <c r="F934" s="95"/>
      <c r="G934" s="95"/>
      <c r="H934" s="95"/>
      <c r="I934" s="95"/>
      <c r="J934" s="95"/>
      <c r="K934" s="95"/>
      <c r="L934" s="95"/>
      <c r="M934" s="95"/>
      <c r="N934" s="95"/>
      <c r="O934" s="95"/>
      <c r="P934" s="95"/>
      <c r="Q934" s="95"/>
      <c r="R934" s="95"/>
      <c r="S934" s="95"/>
      <c r="T934" s="95"/>
      <c r="U934" s="95"/>
      <c r="V934" s="95"/>
      <c r="W934" s="95"/>
      <c r="X934" s="95"/>
      <c r="Y934" s="95"/>
      <c r="Z934" s="95"/>
    </row>
    <row r="935" spans="1:26" ht="12.75" customHeight="1" x14ac:dyDescent="0.2">
      <c r="A935" s="95"/>
      <c r="B935" s="95"/>
      <c r="C935" s="95"/>
      <c r="D935" s="95"/>
      <c r="E935" s="95"/>
      <c r="F935" s="95"/>
      <c r="G935" s="95"/>
      <c r="H935" s="95"/>
      <c r="I935" s="95"/>
      <c r="J935" s="95"/>
      <c r="K935" s="95"/>
      <c r="L935" s="95"/>
      <c r="M935" s="95"/>
      <c r="N935" s="95"/>
      <c r="O935" s="95"/>
      <c r="P935" s="95"/>
      <c r="Q935" s="95"/>
      <c r="R935" s="95"/>
      <c r="S935" s="95"/>
      <c r="T935" s="95"/>
      <c r="U935" s="95"/>
      <c r="V935" s="95"/>
      <c r="W935" s="95"/>
      <c r="X935" s="95"/>
      <c r="Y935" s="95"/>
      <c r="Z935" s="95"/>
    </row>
    <row r="936" spans="1:26" ht="12.75" customHeight="1" x14ac:dyDescent="0.2">
      <c r="A936" s="95"/>
      <c r="B936" s="95"/>
      <c r="C936" s="95"/>
      <c r="D936" s="95"/>
      <c r="E936" s="95"/>
      <c r="F936" s="95"/>
      <c r="G936" s="95"/>
      <c r="H936" s="95"/>
      <c r="I936" s="95"/>
      <c r="J936" s="95"/>
      <c r="K936" s="95"/>
      <c r="L936" s="95"/>
      <c r="M936" s="95"/>
      <c r="N936" s="95"/>
      <c r="O936" s="95"/>
      <c r="P936" s="95"/>
      <c r="Q936" s="95"/>
      <c r="R936" s="95"/>
      <c r="S936" s="95"/>
      <c r="T936" s="95"/>
      <c r="U936" s="95"/>
      <c r="V936" s="95"/>
      <c r="W936" s="95"/>
      <c r="X936" s="95"/>
      <c r="Y936" s="95"/>
      <c r="Z936" s="95"/>
    </row>
    <row r="937" spans="1:26" ht="12.75" customHeight="1" x14ac:dyDescent="0.2">
      <c r="A937" s="95"/>
      <c r="B937" s="95"/>
      <c r="C937" s="95"/>
      <c r="D937" s="95"/>
      <c r="E937" s="95"/>
      <c r="F937" s="95"/>
      <c r="G937" s="95"/>
      <c r="H937" s="95"/>
      <c r="I937" s="95"/>
      <c r="J937" s="95"/>
      <c r="K937" s="95"/>
      <c r="L937" s="95"/>
      <c r="M937" s="95"/>
      <c r="N937" s="95"/>
      <c r="O937" s="95"/>
      <c r="P937" s="95"/>
      <c r="Q937" s="95"/>
      <c r="R937" s="95"/>
      <c r="S937" s="95"/>
      <c r="T937" s="95"/>
      <c r="U937" s="95"/>
      <c r="V937" s="95"/>
      <c r="W937" s="95"/>
      <c r="X937" s="95"/>
      <c r="Y937" s="95"/>
      <c r="Z937" s="95"/>
    </row>
    <row r="938" spans="1:26" ht="12.75" customHeight="1" x14ac:dyDescent="0.2">
      <c r="A938" s="95"/>
      <c r="B938" s="95"/>
      <c r="C938" s="95"/>
      <c r="D938" s="95"/>
      <c r="E938" s="95"/>
      <c r="F938" s="95"/>
      <c r="G938" s="95"/>
      <c r="H938" s="95"/>
      <c r="I938" s="95"/>
      <c r="J938" s="95"/>
      <c r="K938" s="95"/>
      <c r="L938" s="95"/>
      <c r="M938" s="95"/>
      <c r="N938" s="95"/>
      <c r="O938" s="95"/>
      <c r="P938" s="95"/>
      <c r="Q938" s="95"/>
      <c r="R938" s="95"/>
      <c r="S938" s="95"/>
      <c r="T938" s="95"/>
      <c r="U938" s="95"/>
      <c r="V938" s="95"/>
      <c r="W938" s="95"/>
      <c r="X938" s="95"/>
      <c r="Y938" s="95"/>
      <c r="Z938" s="95"/>
    </row>
    <row r="939" spans="1:26" ht="12.75" customHeight="1" x14ac:dyDescent="0.2">
      <c r="A939" s="95"/>
      <c r="B939" s="95"/>
      <c r="C939" s="95"/>
      <c r="D939" s="95"/>
      <c r="E939" s="95"/>
      <c r="F939" s="95"/>
      <c r="G939" s="95"/>
      <c r="H939" s="95"/>
      <c r="I939" s="95"/>
      <c r="J939" s="95"/>
      <c r="K939" s="95"/>
      <c r="L939" s="95"/>
      <c r="M939" s="95"/>
      <c r="N939" s="95"/>
      <c r="O939" s="95"/>
      <c r="P939" s="95"/>
      <c r="Q939" s="95"/>
      <c r="R939" s="95"/>
      <c r="S939" s="95"/>
      <c r="T939" s="95"/>
      <c r="U939" s="95"/>
      <c r="V939" s="95"/>
      <c r="W939" s="95"/>
      <c r="X939" s="95"/>
      <c r="Y939" s="95"/>
      <c r="Z939" s="95"/>
    </row>
    <row r="940" spans="1:26" ht="12.75" customHeight="1" x14ac:dyDescent="0.2">
      <c r="A940" s="95"/>
      <c r="B940" s="95"/>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row>
    <row r="941" spans="1:26" ht="12.75" customHeight="1" x14ac:dyDescent="0.2">
      <c r="A941" s="95"/>
      <c r="B941" s="95"/>
      <c r="C941" s="95"/>
      <c r="D941" s="95"/>
      <c r="E941" s="95"/>
      <c r="F941" s="95"/>
      <c r="G941" s="95"/>
      <c r="H941" s="95"/>
      <c r="I941" s="95"/>
      <c r="J941" s="95"/>
      <c r="K941" s="95"/>
      <c r="L941" s="95"/>
      <c r="M941" s="95"/>
      <c r="N941" s="95"/>
      <c r="O941" s="95"/>
      <c r="P941" s="95"/>
      <c r="Q941" s="95"/>
      <c r="R941" s="95"/>
      <c r="S941" s="95"/>
      <c r="T941" s="95"/>
      <c r="U941" s="95"/>
      <c r="V941" s="95"/>
      <c r="W941" s="95"/>
      <c r="X941" s="95"/>
      <c r="Y941" s="95"/>
      <c r="Z941" s="95"/>
    </row>
    <row r="942" spans="1:26" ht="12.75" customHeight="1" x14ac:dyDescent="0.2">
      <c r="A942" s="95"/>
      <c r="B942" s="95"/>
      <c r="C942" s="95"/>
      <c r="D942" s="95"/>
      <c r="E942" s="95"/>
      <c r="F942" s="95"/>
      <c r="G942" s="95"/>
      <c r="H942" s="95"/>
      <c r="I942" s="95"/>
      <c r="J942" s="95"/>
      <c r="K942" s="95"/>
      <c r="L942" s="95"/>
      <c r="M942" s="95"/>
      <c r="N942" s="95"/>
      <c r="O942" s="95"/>
      <c r="P942" s="95"/>
      <c r="Q942" s="95"/>
      <c r="R942" s="95"/>
      <c r="S942" s="95"/>
      <c r="T942" s="95"/>
      <c r="U942" s="95"/>
      <c r="V942" s="95"/>
      <c r="W942" s="95"/>
      <c r="X942" s="95"/>
      <c r="Y942" s="95"/>
      <c r="Z942" s="95"/>
    </row>
    <row r="943" spans="1:26" ht="12.75" customHeight="1" x14ac:dyDescent="0.2">
      <c r="A943" s="95"/>
      <c r="B943" s="95"/>
      <c r="C943" s="95"/>
      <c r="D943" s="95"/>
      <c r="E943" s="95"/>
      <c r="F943" s="95"/>
      <c r="G943" s="95"/>
      <c r="H943" s="95"/>
      <c r="I943" s="95"/>
      <c r="J943" s="95"/>
      <c r="K943" s="95"/>
      <c r="L943" s="95"/>
      <c r="M943" s="95"/>
      <c r="N943" s="95"/>
      <c r="O943" s="95"/>
      <c r="P943" s="95"/>
      <c r="Q943" s="95"/>
      <c r="R943" s="95"/>
      <c r="S943" s="95"/>
      <c r="T943" s="95"/>
      <c r="U943" s="95"/>
      <c r="V943" s="95"/>
      <c r="W943" s="95"/>
      <c r="X943" s="95"/>
      <c r="Y943" s="95"/>
      <c r="Z943" s="95"/>
    </row>
    <row r="944" spans="1:26" ht="12.75" customHeight="1" x14ac:dyDescent="0.2">
      <c r="A944" s="95"/>
      <c r="B944" s="95"/>
      <c r="C944" s="95"/>
      <c r="D944" s="95"/>
      <c r="E944" s="95"/>
      <c r="F944" s="95"/>
      <c r="G944" s="95"/>
      <c r="H944" s="95"/>
      <c r="I944" s="95"/>
      <c r="J944" s="95"/>
      <c r="K944" s="95"/>
      <c r="L944" s="95"/>
      <c r="M944" s="95"/>
      <c r="N944" s="95"/>
      <c r="O944" s="95"/>
      <c r="P944" s="95"/>
      <c r="Q944" s="95"/>
      <c r="R944" s="95"/>
      <c r="S944" s="95"/>
      <c r="T944" s="95"/>
      <c r="U944" s="95"/>
      <c r="V944" s="95"/>
      <c r="W944" s="95"/>
      <c r="X944" s="95"/>
      <c r="Y944" s="95"/>
      <c r="Z944" s="95"/>
    </row>
    <row r="945" spans="1:26" ht="12.75" customHeight="1" x14ac:dyDescent="0.2">
      <c r="A945" s="95"/>
      <c r="B945" s="95"/>
      <c r="C945" s="95"/>
      <c r="D945" s="95"/>
      <c r="E945" s="95"/>
      <c r="F945" s="95"/>
      <c r="G945" s="95"/>
      <c r="H945" s="95"/>
      <c r="I945" s="95"/>
      <c r="J945" s="95"/>
      <c r="K945" s="95"/>
      <c r="L945" s="95"/>
      <c r="M945" s="95"/>
      <c r="N945" s="95"/>
      <c r="O945" s="95"/>
      <c r="P945" s="95"/>
      <c r="Q945" s="95"/>
      <c r="R945" s="95"/>
      <c r="S945" s="95"/>
      <c r="T945" s="95"/>
      <c r="U945" s="95"/>
      <c r="V945" s="95"/>
      <c r="W945" s="95"/>
      <c r="X945" s="95"/>
      <c r="Y945" s="95"/>
      <c r="Z945" s="95"/>
    </row>
    <row r="946" spans="1:26" ht="12.75" customHeight="1" x14ac:dyDescent="0.2">
      <c r="A946" s="95"/>
      <c r="B946" s="95"/>
      <c r="C946" s="95"/>
      <c r="D946" s="95"/>
      <c r="E946" s="95"/>
      <c r="F946" s="95"/>
      <c r="G946" s="95"/>
      <c r="H946" s="95"/>
      <c r="I946" s="95"/>
      <c r="J946" s="95"/>
      <c r="K946" s="95"/>
      <c r="L946" s="95"/>
      <c r="M946" s="95"/>
      <c r="N946" s="95"/>
      <c r="O946" s="95"/>
      <c r="P946" s="95"/>
      <c r="Q946" s="95"/>
      <c r="R946" s="95"/>
      <c r="S946" s="95"/>
      <c r="T946" s="95"/>
      <c r="U946" s="95"/>
      <c r="V946" s="95"/>
      <c r="W946" s="95"/>
      <c r="X946" s="95"/>
      <c r="Y946" s="95"/>
      <c r="Z946" s="95"/>
    </row>
    <row r="947" spans="1:26" ht="12.75" customHeight="1" x14ac:dyDescent="0.2">
      <c r="A947" s="95"/>
      <c r="B947" s="95"/>
      <c r="C947" s="95"/>
      <c r="D947" s="95"/>
      <c r="E947" s="95"/>
      <c r="F947" s="95"/>
      <c r="G947" s="95"/>
      <c r="H947" s="95"/>
      <c r="I947" s="95"/>
      <c r="J947" s="95"/>
      <c r="K947" s="95"/>
      <c r="L947" s="95"/>
      <c r="M947" s="95"/>
      <c r="N947" s="95"/>
      <c r="O947" s="95"/>
      <c r="P947" s="95"/>
      <c r="Q947" s="95"/>
      <c r="R947" s="95"/>
      <c r="S947" s="95"/>
      <c r="T947" s="95"/>
      <c r="U947" s="95"/>
      <c r="V947" s="95"/>
      <c r="W947" s="95"/>
      <c r="X947" s="95"/>
      <c r="Y947" s="95"/>
      <c r="Z947" s="95"/>
    </row>
    <row r="948" spans="1:26" ht="12.75" customHeight="1" x14ac:dyDescent="0.2">
      <c r="A948" s="95"/>
      <c r="B948" s="95"/>
      <c r="C948" s="95"/>
      <c r="D948" s="95"/>
      <c r="E948" s="95"/>
      <c r="F948" s="95"/>
      <c r="G948" s="95"/>
      <c r="H948" s="95"/>
      <c r="I948" s="95"/>
      <c r="J948" s="95"/>
      <c r="K948" s="95"/>
      <c r="L948" s="95"/>
      <c r="M948" s="95"/>
      <c r="N948" s="95"/>
      <c r="O948" s="95"/>
      <c r="P948" s="95"/>
      <c r="Q948" s="95"/>
      <c r="R948" s="95"/>
      <c r="S948" s="95"/>
      <c r="T948" s="95"/>
      <c r="U948" s="95"/>
      <c r="V948" s="95"/>
      <c r="W948" s="95"/>
      <c r="X948" s="95"/>
      <c r="Y948" s="95"/>
      <c r="Z948" s="95"/>
    </row>
    <row r="949" spans="1:26" ht="12.75" customHeight="1" x14ac:dyDescent="0.2">
      <c r="A949" s="95"/>
      <c r="B949" s="95"/>
      <c r="C949" s="95"/>
      <c r="D949" s="95"/>
      <c r="E949" s="95"/>
      <c r="F949" s="95"/>
      <c r="G949" s="95"/>
      <c r="H949" s="95"/>
      <c r="I949" s="95"/>
      <c r="J949" s="95"/>
      <c r="K949" s="95"/>
      <c r="L949" s="95"/>
      <c r="M949" s="95"/>
      <c r="N949" s="95"/>
      <c r="O949" s="95"/>
      <c r="P949" s="95"/>
      <c r="Q949" s="95"/>
      <c r="R949" s="95"/>
      <c r="S949" s="95"/>
      <c r="T949" s="95"/>
      <c r="U949" s="95"/>
      <c r="V949" s="95"/>
      <c r="W949" s="95"/>
      <c r="X949" s="95"/>
      <c r="Y949" s="95"/>
      <c r="Z949" s="95"/>
    </row>
    <row r="950" spans="1:26" ht="12.75" customHeight="1" x14ac:dyDescent="0.2">
      <c r="A950" s="95"/>
      <c r="B950" s="95"/>
      <c r="C950" s="95"/>
      <c r="D950" s="95"/>
      <c r="E950" s="95"/>
      <c r="F950" s="95"/>
      <c r="G950" s="95"/>
      <c r="H950" s="95"/>
      <c r="I950" s="95"/>
      <c r="J950" s="95"/>
      <c r="K950" s="95"/>
      <c r="L950" s="95"/>
      <c r="M950" s="95"/>
      <c r="N950" s="95"/>
      <c r="O950" s="95"/>
      <c r="P950" s="95"/>
      <c r="Q950" s="95"/>
      <c r="R950" s="95"/>
      <c r="S950" s="95"/>
      <c r="T950" s="95"/>
      <c r="U950" s="95"/>
      <c r="V950" s="95"/>
      <c r="W950" s="95"/>
      <c r="X950" s="95"/>
      <c r="Y950" s="95"/>
      <c r="Z950" s="95"/>
    </row>
    <row r="951" spans="1:26" ht="12.75" customHeight="1" x14ac:dyDescent="0.2">
      <c r="A951" s="95"/>
      <c r="B951" s="95"/>
      <c r="C951" s="95"/>
      <c r="D951" s="95"/>
      <c r="E951" s="95"/>
      <c r="F951" s="95"/>
      <c r="G951" s="95"/>
      <c r="H951" s="95"/>
      <c r="I951" s="95"/>
      <c r="J951" s="95"/>
      <c r="K951" s="95"/>
      <c r="L951" s="95"/>
      <c r="M951" s="95"/>
      <c r="N951" s="95"/>
      <c r="O951" s="95"/>
      <c r="P951" s="95"/>
      <c r="Q951" s="95"/>
      <c r="R951" s="95"/>
      <c r="S951" s="95"/>
      <c r="T951" s="95"/>
      <c r="U951" s="95"/>
      <c r="V951" s="95"/>
      <c r="W951" s="95"/>
      <c r="X951" s="95"/>
      <c r="Y951" s="95"/>
      <c r="Z951" s="95"/>
    </row>
    <row r="952" spans="1:26" ht="12.75" customHeight="1" x14ac:dyDescent="0.2">
      <c r="A952" s="95"/>
      <c r="B952" s="95"/>
      <c r="C952" s="95"/>
      <c r="D952" s="95"/>
      <c r="E952" s="95"/>
      <c r="F952" s="95"/>
      <c r="G952" s="95"/>
      <c r="H952" s="95"/>
      <c r="I952" s="95"/>
      <c r="J952" s="95"/>
      <c r="K952" s="95"/>
      <c r="L952" s="95"/>
      <c r="M952" s="95"/>
      <c r="N952" s="95"/>
      <c r="O952" s="95"/>
      <c r="P952" s="95"/>
      <c r="Q952" s="95"/>
      <c r="R952" s="95"/>
      <c r="S952" s="95"/>
      <c r="T952" s="95"/>
      <c r="U952" s="95"/>
      <c r="V952" s="95"/>
      <c r="W952" s="95"/>
      <c r="X952" s="95"/>
      <c r="Y952" s="95"/>
      <c r="Z952" s="95"/>
    </row>
    <row r="953" spans="1:26" ht="12.75" customHeight="1" x14ac:dyDescent="0.2">
      <c r="A953" s="95"/>
      <c r="B953" s="95"/>
      <c r="C953" s="95"/>
      <c r="D953" s="95"/>
      <c r="E953" s="95"/>
      <c r="F953" s="95"/>
      <c r="G953" s="95"/>
      <c r="H953" s="95"/>
      <c r="I953" s="95"/>
      <c r="J953" s="95"/>
      <c r="K953" s="95"/>
      <c r="L953" s="95"/>
      <c r="M953" s="95"/>
      <c r="N953" s="95"/>
      <c r="O953" s="95"/>
      <c r="P953" s="95"/>
      <c r="Q953" s="95"/>
      <c r="R953" s="95"/>
      <c r="S953" s="95"/>
      <c r="T953" s="95"/>
      <c r="U953" s="95"/>
      <c r="V953" s="95"/>
      <c r="W953" s="95"/>
      <c r="X953" s="95"/>
      <c r="Y953" s="95"/>
      <c r="Z953" s="95"/>
    </row>
    <row r="954" spans="1:26" ht="12.75" customHeight="1" x14ac:dyDescent="0.2">
      <c r="A954" s="95"/>
      <c r="B954" s="95"/>
      <c r="C954" s="95"/>
      <c r="D954" s="95"/>
      <c r="E954" s="95"/>
      <c r="F954" s="95"/>
      <c r="G954" s="95"/>
      <c r="H954" s="95"/>
      <c r="I954" s="95"/>
      <c r="J954" s="95"/>
      <c r="K954" s="95"/>
      <c r="L954" s="95"/>
      <c r="M954" s="95"/>
      <c r="N954" s="95"/>
      <c r="O954" s="95"/>
      <c r="P954" s="95"/>
      <c r="Q954" s="95"/>
      <c r="R954" s="95"/>
      <c r="S954" s="95"/>
      <c r="T954" s="95"/>
      <c r="U954" s="95"/>
      <c r="V954" s="95"/>
      <c r="W954" s="95"/>
      <c r="X954" s="95"/>
      <c r="Y954" s="95"/>
      <c r="Z954" s="95"/>
    </row>
    <row r="955" spans="1:26" ht="12.75" customHeight="1" x14ac:dyDescent="0.2">
      <c r="A955" s="95"/>
      <c r="B955" s="95"/>
      <c r="C955" s="95"/>
      <c r="D955" s="95"/>
      <c r="E955" s="95"/>
      <c r="F955" s="95"/>
      <c r="G955" s="95"/>
      <c r="H955" s="95"/>
      <c r="I955" s="95"/>
      <c r="J955" s="95"/>
      <c r="K955" s="95"/>
      <c r="L955" s="95"/>
      <c r="M955" s="95"/>
      <c r="N955" s="95"/>
      <c r="O955" s="95"/>
      <c r="P955" s="95"/>
      <c r="Q955" s="95"/>
      <c r="R955" s="95"/>
      <c r="S955" s="95"/>
      <c r="T955" s="95"/>
      <c r="U955" s="95"/>
      <c r="V955" s="95"/>
      <c r="W955" s="95"/>
      <c r="X955" s="95"/>
      <c r="Y955" s="95"/>
      <c r="Z955" s="95"/>
    </row>
    <row r="956" spans="1:26" ht="12.75" customHeight="1" x14ac:dyDescent="0.2">
      <c r="A956" s="95"/>
      <c r="B956" s="95"/>
      <c r="C956" s="95"/>
      <c r="D956" s="95"/>
      <c r="E956" s="95"/>
      <c r="F956" s="95"/>
      <c r="G956" s="95"/>
      <c r="H956" s="95"/>
      <c r="I956" s="95"/>
      <c r="J956" s="95"/>
      <c r="K956" s="95"/>
      <c r="L956" s="95"/>
      <c r="M956" s="95"/>
      <c r="N956" s="95"/>
      <c r="O956" s="95"/>
      <c r="P956" s="95"/>
      <c r="Q956" s="95"/>
      <c r="R956" s="95"/>
      <c r="S956" s="95"/>
      <c r="T956" s="95"/>
      <c r="U956" s="95"/>
      <c r="V956" s="95"/>
      <c r="W956" s="95"/>
      <c r="X956" s="95"/>
      <c r="Y956" s="95"/>
      <c r="Z956" s="95"/>
    </row>
    <row r="957" spans="1:26" ht="12.75" customHeight="1" x14ac:dyDescent="0.2">
      <c r="A957" s="95"/>
      <c r="B957" s="95"/>
      <c r="C957" s="95"/>
      <c r="D957" s="95"/>
      <c r="E957" s="95"/>
      <c r="F957" s="95"/>
      <c r="G957" s="95"/>
      <c r="H957" s="95"/>
      <c r="I957" s="95"/>
      <c r="J957" s="95"/>
      <c r="K957" s="95"/>
      <c r="L957" s="95"/>
      <c r="M957" s="95"/>
      <c r="N957" s="95"/>
      <c r="O957" s="95"/>
      <c r="P957" s="95"/>
      <c r="Q957" s="95"/>
      <c r="R957" s="95"/>
      <c r="S957" s="95"/>
      <c r="T957" s="95"/>
      <c r="U957" s="95"/>
      <c r="V957" s="95"/>
      <c r="W957" s="95"/>
      <c r="X957" s="95"/>
      <c r="Y957" s="95"/>
      <c r="Z957" s="95"/>
    </row>
    <row r="958" spans="1:26" ht="12.75" customHeight="1" x14ac:dyDescent="0.2">
      <c r="A958" s="95"/>
      <c r="B958" s="95"/>
      <c r="C958" s="95"/>
      <c r="D958" s="95"/>
      <c r="E958" s="95"/>
      <c r="F958" s="95"/>
      <c r="G958" s="95"/>
      <c r="H958" s="95"/>
      <c r="I958" s="95"/>
      <c r="J958" s="95"/>
      <c r="K958" s="95"/>
      <c r="L958" s="95"/>
      <c r="M958" s="95"/>
      <c r="N958" s="95"/>
      <c r="O958" s="95"/>
      <c r="P958" s="95"/>
      <c r="Q958" s="95"/>
      <c r="R958" s="95"/>
      <c r="S958" s="95"/>
      <c r="T958" s="95"/>
      <c r="U958" s="95"/>
      <c r="V958" s="95"/>
      <c r="W958" s="95"/>
      <c r="X958" s="95"/>
      <c r="Y958" s="95"/>
      <c r="Z958" s="95"/>
    </row>
    <row r="959" spans="1:26" ht="12.75" customHeight="1" x14ac:dyDescent="0.2">
      <c r="A959" s="95"/>
      <c r="B959" s="95"/>
      <c r="C959" s="95"/>
      <c r="D959" s="95"/>
      <c r="E959" s="95"/>
      <c r="F959" s="95"/>
      <c r="G959" s="95"/>
      <c r="H959" s="95"/>
      <c r="I959" s="95"/>
      <c r="J959" s="95"/>
      <c r="K959" s="95"/>
      <c r="L959" s="95"/>
      <c r="M959" s="95"/>
      <c r="N959" s="95"/>
      <c r="O959" s="95"/>
      <c r="P959" s="95"/>
      <c r="Q959" s="95"/>
      <c r="R959" s="95"/>
      <c r="S959" s="95"/>
      <c r="T959" s="95"/>
      <c r="U959" s="95"/>
      <c r="V959" s="95"/>
      <c r="W959" s="95"/>
      <c r="X959" s="95"/>
      <c r="Y959" s="95"/>
      <c r="Z959" s="95"/>
    </row>
    <row r="960" spans="1:26" ht="12.75" customHeight="1" x14ac:dyDescent="0.2">
      <c r="A960" s="95"/>
      <c r="B960" s="95"/>
      <c r="C960" s="95"/>
      <c r="D960" s="95"/>
      <c r="E960" s="95"/>
      <c r="F960" s="95"/>
      <c r="G960" s="95"/>
      <c r="H960" s="95"/>
      <c r="I960" s="95"/>
      <c r="J960" s="95"/>
      <c r="K960" s="95"/>
      <c r="L960" s="95"/>
      <c r="M960" s="95"/>
      <c r="N960" s="95"/>
      <c r="O960" s="95"/>
      <c r="P960" s="95"/>
      <c r="Q960" s="95"/>
      <c r="R960" s="95"/>
      <c r="S960" s="95"/>
      <c r="T960" s="95"/>
      <c r="U960" s="95"/>
      <c r="V960" s="95"/>
      <c r="W960" s="95"/>
      <c r="X960" s="95"/>
      <c r="Y960" s="95"/>
      <c r="Z960" s="95"/>
    </row>
    <row r="961" spans="1:26" ht="12.75" customHeight="1" x14ac:dyDescent="0.2">
      <c r="A961" s="95"/>
      <c r="B961" s="95"/>
      <c r="C961" s="95"/>
      <c r="D961" s="95"/>
      <c r="E961" s="95"/>
      <c r="F961" s="95"/>
      <c r="G961" s="95"/>
      <c r="H961" s="95"/>
      <c r="I961" s="95"/>
      <c r="J961" s="95"/>
      <c r="K961" s="95"/>
      <c r="L961" s="95"/>
      <c r="M961" s="95"/>
      <c r="N961" s="95"/>
      <c r="O961" s="95"/>
      <c r="P961" s="95"/>
      <c r="Q961" s="95"/>
      <c r="R961" s="95"/>
      <c r="S961" s="95"/>
      <c r="T961" s="95"/>
      <c r="U961" s="95"/>
      <c r="V961" s="95"/>
      <c r="W961" s="95"/>
      <c r="X961" s="95"/>
      <c r="Y961" s="95"/>
      <c r="Z961" s="95"/>
    </row>
    <row r="962" spans="1:26" ht="12.75" customHeight="1" x14ac:dyDescent="0.2">
      <c r="A962" s="95"/>
      <c r="B962" s="95"/>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row>
    <row r="963" spans="1:26" ht="12.75" customHeight="1" x14ac:dyDescent="0.2">
      <c r="A963" s="95"/>
      <c r="B963" s="95"/>
      <c r="C963" s="95"/>
      <c r="D963" s="95"/>
      <c r="E963" s="95"/>
      <c r="F963" s="95"/>
      <c r="G963" s="95"/>
      <c r="H963" s="95"/>
      <c r="I963" s="95"/>
      <c r="J963" s="95"/>
      <c r="K963" s="95"/>
      <c r="L963" s="95"/>
      <c r="M963" s="95"/>
      <c r="N963" s="95"/>
      <c r="O963" s="95"/>
      <c r="P963" s="95"/>
      <c r="Q963" s="95"/>
      <c r="R963" s="95"/>
      <c r="S963" s="95"/>
      <c r="T963" s="95"/>
      <c r="U963" s="95"/>
      <c r="V963" s="95"/>
      <c r="W963" s="95"/>
      <c r="X963" s="95"/>
      <c r="Y963" s="95"/>
      <c r="Z963" s="95"/>
    </row>
    <row r="964" spans="1:26" ht="12.75" customHeight="1" x14ac:dyDescent="0.2">
      <c r="A964" s="95"/>
      <c r="B964" s="95"/>
      <c r="C964" s="95"/>
      <c r="D964" s="95"/>
      <c r="E964" s="95"/>
      <c r="F964" s="95"/>
      <c r="G964" s="95"/>
      <c r="H964" s="95"/>
      <c r="I964" s="95"/>
      <c r="J964" s="95"/>
      <c r="K964" s="95"/>
      <c r="L964" s="95"/>
      <c r="M964" s="95"/>
      <c r="N964" s="95"/>
      <c r="O964" s="95"/>
      <c r="P964" s="95"/>
      <c r="Q964" s="95"/>
      <c r="R964" s="95"/>
      <c r="S964" s="95"/>
      <c r="T964" s="95"/>
      <c r="U964" s="95"/>
      <c r="V964" s="95"/>
      <c r="W964" s="95"/>
      <c r="X964" s="95"/>
      <c r="Y964" s="95"/>
      <c r="Z964" s="95"/>
    </row>
    <row r="965" spans="1:26" ht="12.75" customHeight="1" x14ac:dyDescent="0.2">
      <c r="A965" s="95"/>
      <c r="B965" s="95"/>
      <c r="C965" s="95"/>
      <c r="D965" s="95"/>
      <c r="E965" s="95"/>
      <c r="F965" s="95"/>
      <c r="G965" s="95"/>
      <c r="H965" s="95"/>
      <c r="I965" s="95"/>
      <c r="J965" s="95"/>
      <c r="K965" s="95"/>
      <c r="L965" s="95"/>
      <c r="M965" s="95"/>
      <c r="N965" s="95"/>
      <c r="O965" s="95"/>
      <c r="P965" s="95"/>
      <c r="Q965" s="95"/>
      <c r="R965" s="95"/>
      <c r="S965" s="95"/>
      <c r="T965" s="95"/>
      <c r="U965" s="95"/>
      <c r="V965" s="95"/>
      <c r="W965" s="95"/>
      <c r="X965" s="95"/>
      <c r="Y965" s="95"/>
      <c r="Z965" s="95"/>
    </row>
    <row r="966" spans="1:26" ht="12.75" customHeight="1" x14ac:dyDescent="0.2">
      <c r="A966" s="95"/>
      <c r="B966" s="95"/>
      <c r="C966" s="95"/>
      <c r="D966" s="95"/>
      <c r="E966" s="95"/>
      <c r="F966" s="95"/>
      <c r="G966" s="95"/>
      <c r="H966" s="95"/>
      <c r="I966" s="95"/>
      <c r="J966" s="95"/>
      <c r="K966" s="95"/>
      <c r="L966" s="95"/>
      <c r="M966" s="95"/>
      <c r="N966" s="95"/>
      <c r="O966" s="95"/>
      <c r="P966" s="95"/>
      <c r="Q966" s="95"/>
      <c r="R966" s="95"/>
      <c r="S966" s="95"/>
      <c r="T966" s="95"/>
      <c r="U966" s="95"/>
      <c r="V966" s="95"/>
      <c r="W966" s="95"/>
      <c r="X966" s="95"/>
      <c r="Y966" s="95"/>
      <c r="Z966" s="95"/>
    </row>
    <row r="967" spans="1:26" ht="12.75" customHeight="1" x14ac:dyDescent="0.2">
      <c r="A967" s="95"/>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row>
    <row r="968" spans="1:26" ht="12.75" customHeight="1" x14ac:dyDescent="0.2">
      <c r="A968" s="95"/>
      <c r="B968" s="95"/>
      <c r="C968" s="95"/>
      <c r="D968" s="95"/>
      <c r="E968" s="95"/>
      <c r="F968" s="95"/>
      <c r="G968" s="95"/>
      <c r="H968" s="95"/>
      <c r="I968" s="95"/>
      <c r="J968" s="95"/>
      <c r="K968" s="95"/>
      <c r="L968" s="95"/>
      <c r="M968" s="95"/>
      <c r="N968" s="95"/>
      <c r="O968" s="95"/>
      <c r="P968" s="95"/>
      <c r="Q968" s="95"/>
      <c r="R968" s="95"/>
      <c r="S968" s="95"/>
      <c r="T968" s="95"/>
      <c r="U968" s="95"/>
      <c r="V968" s="95"/>
      <c r="W968" s="95"/>
      <c r="X968" s="95"/>
      <c r="Y968" s="95"/>
      <c r="Z968" s="95"/>
    </row>
    <row r="969" spans="1:26" ht="12.75" customHeight="1" x14ac:dyDescent="0.2">
      <c r="A969" s="95"/>
      <c r="B969" s="95"/>
      <c r="C969" s="95"/>
      <c r="D969" s="95"/>
      <c r="E969" s="95"/>
      <c r="F969" s="95"/>
      <c r="G969" s="95"/>
      <c r="H969" s="95"/>
      <c r="I969" s="95"/>
      <c r="J969" s="95"/>
      <c r="K969" s="95"/>
      <c r="L969" s="95"/>
      <c r="M969" s="95"/>
      <c r="N969" s="95"/>
      <c r="O969" s="95"/>
      <c r="P969" s="95"/>
      <c r="Q969" s="95"/>
      <c r="R969" s="95"/>
      <c r="S969" s="95"/>
      <c r="T969" s="95"/>
      <c r="U969" s="95"/>
      <c r="V969" s="95"/>
      <c r="W969" s="95"/>
      <c r="X969" s="95"/>
      <c r="Y969" s="95"/>
      <c r="Z969" s="95"/>
    </row>
    <row r="970" spans="1:26" ht="12.75" customHeight="1" x14ac:dyDescent="0.2">
      <c r="A970" s="95"/>
      <c r="B970" s="95"/>
      <c r="C970" s="95"/>
      <c r="D970" s="95"/>
      <c r="E970" s="95"/>
      <c r="F970" s="95"/>
      <c r="G970" s="95"/>
      <c r="H970" s="95"/>
      <c r="I970" s="95"/>
      <c r="J970" s="95"/>
      <c r="K970" s="95"/>
      <c r="L970" s="95"/>
      <c r="M970" s="95"/>
      <c r="N970" s="95"/>
      <c r="O970" s="95"/>
      <c r="P970" s="95"/>
      <c r="Q970" s="95"/>
      <c r="R970" s="95"/>
      <c r="S970" s="95"/>
      <c r="T970" s="95"/>
      <c r="U970" s="95"/>
      <c r="V970" s="95"/>
      <c r="W970" s="95"/>
      <c r="X970" s="95"/>
      <c r="Y970" s="95"/>
      <c r="Z970" s="95"/>
    </row>
    <row r="971" spans="1:26" ht="12.75" customHeight="1" x14ac:dyDescent="0.2">
      <c r="A971" s="95"/>
      <c r="B971" s="95"/>
      <c r="C971" s="95"/>
      <c r="D971" s="95"/>
      <c r="E971" s="95"/>
      <c r="F971" s="95"/>
      <c r="G971" s="95"/>
      <c r="H971" s="95"/>
      <c r="I971" s="95"/>
      <c r="J971" s="95"/>
      <c r="K971" s="95"/>
      <c r="L971" s="95"/>
      <c r="M971" s="95"/>
      <c r="N971" s="95"/>
      <c r="O971" s="95"/>
      <c r="P971" s="95"/>
      <c r="Q971" s="95"/>
      <c r="R971" s="95"/>
      <c r="S971" s="95"/>
      <c r="T971" s="95"/>
      <c r="U971" s="95"/>
      <c r="V971" s="95"/>
      <c r="W971" s="95"/>
      <c r="X971" s="95"/>
      <c r="Y971" s="95"/>
      <c r="Z971" s="95"/>
    </row>
    <row r="972" spans="1:26" ht="12.75" customHeight="1" x14ac:dyDescent="0.2">
      <c r="A972" s="95"/>
      <c r="B972" s="95"/>
      <c r="C972" s="95"/>
      <c r="D972" s="95"/>
      <c r="E972" s="95"/>
      <c r="F972" s="95"/>
      <c r="G972" s="95"/>
      <c r="H972" s="95"/>
      <c r="I972" s="95"/>
      <c r="J972" s="95"/>
      <c r="K972" s="95"/>
      <c r="L972" s="95"/>
      <c r="M972" s="95"/>
      <c r="N972" s="95"/>
      <c r="O972" s="95"/>
      <c r="P972" s="95"/>
      <c r="Q972" s="95"/>
      <c r="R972" s="95"/>
      <c r="S972" s="95"/>
      <c r="T972" s="95"/>
      <c r="U972" s="95"/>
      <c r="V972" s="95"/>
      <c r="W972" s="95"/>
      <c r="X972" s="95"/>
      <c r="Y972" s="95"/>
      <c r="Z972" s="95"/>
    </row>
    <row r="973" spans="1:26" ht="12.75" customHeight="1" x14ac:dyDescent="0.2">
      <c r="A973" s="95"/>
      <c r="B973" s="95"/>
      <c r="C973" s="95"/>
      <c r="D973" s="95"/>
      <c r="E973" s="95"/>
      <c r="F973" s="95"/>
      <c r="G973" s="95"/>
      <c r="H973" s="95"/>
      <c r="I973" s="95"/>
      <c r="J973" s="95"/>
      <c r="K973" s="95"/>
      <c r="L973" s="95"/>
      <c r="M973" s="95"/>
      <c r="N973" s="95"/>
      <c r="O973" s="95"/>
      <c r="P973" s="95"/>
      <c r="Q973" s="95"/>
      <c r="R973" s="95"/>
      <c r="S973" s="95"/>
      <c r="T973" s="95"/>
      <c r="U973" s="95"/>
      <c r="V973" s="95"/>
      <c r="W973" s="95"/>
      <c r="X973" s="95"/>
      <c r="Y973" s="95"/>
      <c r="Z973" s="95"/>
    </row>
    <row r="974" spans="1:26" ht="12.75" customHeight="1" x14ac:dyDescent="0.2">
      <c r="A974" s="95"/>
      <c r="B974" s="95"/>
      <c r="C974" s="95"/>
      <c r="D974" s="95"/>
      <c r="E974" s="95"/>
      <c r="F974" s="95"/>
      <c r="G974" s="95"/>
      <c r="H974" s="95"/>
      <c r="I974" s="95"/>
      <c r="J974" s="95"/>
      <c r="K974" s="95"/>
      <c r="L974" s="95"/>
      <c r="M974" s="95"/>
      <c r="N974" s="95"/>
      <c r="O974" s="95"/>
      <c r="P974" s="95"/>
      <c r="Q974" s="95"/>
      <c r="R974" s="95"/>
      <c r="S974" s="95"/>
      <c r="T974" s="95"/>
      <c r="U974" s="95"/>
      <c r="V974" s="95"/>
      <c r="W974" s="95"/>
      <c r="X974" s="95"/>
      <c r="Y974" s="95"/>
      <c r="Z974" s="95"/>
    </row>
    <row r="975" spans="1:26" ht="12.75" customHeight="1" x14ac:dyDescent="0.2">
      <c r="A975" s="95"/>
      <c r="B975" s="95"/>
      <c r="C975" s="95"/>
      <c r="D975" s="95"/>
      <c r="E975" s="95"/>
      <c r="F975" s="95"/>
      <c r="G975" s="95"/>
      <c r="H975" s="95"/>
      <c r="I975" s="95"/>
      <c r="J975" s="95"/>
      <c r="K975" s="95"/>
      <c r="L975" s="95"/>
      <c r="M975" s="95"/>
      <c r="N975" s="95"/>
      <c r="O975" s="95"/>
      <c r="P975" s="95"/>
      <c r="Q975" s="95"/>
      <c r="R975" s="95"/>
      <c r="S975" s="95"/>
      <c r="T975" s="95"/>
      <c r="U975" s="95"/>
      <c r="V975" s="95"/>
      <c r="W975" s="95"/>
      <c r="X975" s="95"/>
      <c r="Y975" s="95"/>
      <c r="Z975" s="95"/>
    </row>
    <row r="976" spans="1:26" ht="12.75" customHeight="1" x14ac:dyDescent="0.2">
      <c r="A976" s="95"/>
      <c r="B976" s="95"/>
      <c r="C976" s="95"/>
      <c r="D976" s="95"/>
      <c r="E976" s="95"/>
      <c r="F976" s="95"/>
      <c r="G976" s="95"/>
      <c r="H976" s="95"/>
      <c r="I976" s="95"/>
      <c r="J976" s="95"/>
      <c r="K976" s="95"/>
      <c r="L976" s="95"/>
      <c r="M976" s="95"/>
      <c r="N976" s="95"/>
      <c r="O976" s="95"/>
      <c r="P976" s="95"/>
      <c r="Q976" s="95"/>
      <c r="R976" s="95"/>
      <c r="S976" s="95"/>
      <c r="T976" s="95"/>
      <c r="U976" s="95"/>
      <c r="V976" s="95"/>
      <c r="W976" s="95"/>
      <c r="X976" s="95"/>
      <c r="Y976" s="95"/>
      <c r="Z976" s="95"/>
    </row>
    <row r="977" spans="1:26" ht="12.75" customHeight="1" x14ac:dyDescent="0.2">
      <c r="A977" s="95"/>
      <c r="B977" s="95"/>
      <c r="C977" s="95"/>
      <c r="D977" s="95"/>
      <c r="E977" s="95"/>
      <c r="F977" s="95"/>
      <c r="G977" s="95"/>
      <c r="H977" s="95"/>
      <c r="I977" s="95"/>
      <c r="J977" s="95"/>
      <c r="K977" s="95"/>
      <c r="L977" s="95"/>
      <c r="M977" s="95"/>
      <c r="N977" s="95"/>
      <c r="O977" s="95"/>
      <c r="P977" s="95"/>
      <c r="Q977" s="95"/>
      <c r="R977" s="95"/>
      <c r="S977" s="95"/>
      <c r="T977" s="95"/>
      <c r="U977" s="95"/>
      <c r="V977" s="95"/>
      <c r="W977" s="95"/>
      <c r="X977" s="95"/>
      <c r="Y977" s="95"/>
      <c r="Z977" s="95"/>
    </row>
    <row r="978" spans="1:26" ht="12.75" customHeight="1" x14ac:dyDescent="0.2">
      <c r="A978" s="95"/>
      <c r="B978" s="95"/>
      <c r="C978" s="95"/>
      <c r="D978" s="95"/>
      <c r="E978" s="95"/>
      <c r="F978" s="95"/>
      <c r="G978" s="95"/>
      <c r="H978" s="95"/>
      <c r="I978" s="95"/>
      <c r="J978" s="95"/>
      <c r="K978" s="95"/>
      <c r="L978" s="95"/>
      <c r="M978" s="95"/>
      <c r="N978" s="95"/>
      <c r="O978" s="95"/>
      <c r="P978" s="95"/>
      <c r="Q978" s="95"/>
      <c r="R978" s="95"/>
      <c r="S978" s="95"/>
      <c r="T978" s="95"/>
      <c r="U978" s="95"/>
      <c r="V978" s="95"/>
      <c r="W978" s="95"/>
      <c r="X978" s="95"/>
      <c r="Y978" s="95"/>
      <c r="Z978" s="95"/>
    </row>
    <row r="979" spans="1:26" ht="12.75" customHeight="1" x14ac:dyDescent="0.2">
      <c r="A979" s="95"/>
      <c r="B979" s="95"/>
      <c r="C979" s="95"/>
      <c r="D979" s="95"/>
      <c r="E979" s="95"/>
      <c r="F979" s="95"/>
      <c r="G979" s="95"/>
      <c r="H979" s="95"/>
      <c r="I979" s="95"/>
      <c r="J979" s="95"/>
      <c r="K979" s="95"/>
      <c r="L979" s="95"/>
      <c r="M979" s="95"/>
      <c r="N979" s="95"/>
      <c r="O979" s="95"/>
      <c r="P979" s="95"/>
      <c r="Q979" s="95"/>
      <c r="R979" s="95"/>
      <c r="S979" s="95"/>
      <c r="T979" s="95"/>
      <c r="U979" s="95"/>
      <c r="V979" s="95"/>
      <c r="W979" s="95"/>
      <c r="X979" s="95"/>
      <c r="Y979" s="95"/>
      <c r="Z979" s="95"/>
    </row>
    <row r="980" spans="1:26" ht="12.75" customHeight="1" x14ac:dyDescent="0.2">
      <c r="A980" s="95"/>
      <c r="B980" s="95"/>
      <c r="C980" s="95"/>
      <c r="D980" s="95"/>
      <c r="E980" s="95"/>
      <c r="F980" s="95"/>
      <c r="G980" s="95"/>
      <c r="H980" s="95"/>
      <c r="I980" s="95"/>
      <c r="J980" s="95"/>
      <c r="K980" s="95"/>
      <c r="L980" s="95"/>
      <c r="M980" s="95"/>
      <c r="N980" s="95"/>
      <c r="O980" s="95"/>
      <c r="P980" s="95"/>
      <c r="Q980" s="95"/>
      <c r="R980" s="95"/>
      <c r="S980" s="95"/>
      <c r="T980" s="95"/>
      <c r="U980" s="95"/>
      <c r="V980" s="95"/>
      <c r="W980" s="95"/>
      <c r="X980" s="95"/>
      <c r="Y980" s="95"/>
      <c r="Z980" s="95"/>
    </row>
    <row r="981" spans="1:26" ht="12.75" customHeight="1" x14ac:dyDescent="0.2">
      <c r="A981" s="95"/>
      <c r="B981" s="95"/>
      <c r="C981" s="95"/>
      <c r="D981" s="95"/>
      <c r="E981" s="95"/>
      <c r="F981" s="95"/>
      <c r="G981" s="95"/>
      <c r="H981" s="95"/>
      <c r="I981" s="95"/>
      <c r="J981" s="95"/>
      <c r="K981" s="95"/>
      <c r="L981" s="95"/>
      <c r="M981" s="95"/>
      <c r="N981" s="95"/>
      <c r="O981" s="95"/>
      <c r="P981" s="95"/>
      <c r="Q981" s="95"/>
      <c r="R981" s="95"/>
      <c r="S981" s="95"/>
      <c r="T981" s="95"/>
      <c r="U981" s="95"/>
      <c r="V981" s="95"/>
      <c r="W981" s="95"/>
      <c r="X981" s="95"/>
      <c r="Y981" s="95"/>
      <c r="Z981" s="95"/>
    </row>
    <row r="982" spans="1:26" ht="12.75" customHeight="1" x14ac:dyDescent="0.2">
      <c r="A982" s="95"/>
      <c r="B982" s="95"/>
      <c r="C982" s="95"/>
      <c r="D982" s="95"/>
      <c r="E982" s="95"/>
      <c r="F982" s="95"/>
      <c r="G982" s="95"/>
      <c r="H982" s="95"/>
      <c r="I982" s="95"/>
      <c r="J982" s="95"/>
      <c r="K982" s="95"/>
      <c r="L982" s="95"/>
      <c r="M982" s="95"/>
      <c r="N982" s="95"/>
      <c r="O982" s="95"/>
      <c r="P982" s="95"/>
      <c r="Q982" s="95"/>
      <c r="R982" s="95"/>
      <c r="S982" s="95"/>
      <c r="T982" s="95"/>
      <c r="U982" s="95"/>
      <c r="V982" s="95"/>
      <c r="W982" s="95"/>
      <c r="X982" s="95"/>
      <c r="Y982" s="95"/>
      <c r="Z982" s="95"/>
    </row>
    <row r="983" spans="1:26" ht="12.75" customHeight="1" x14ac:dyDescent="0.2">
      <c r="A983" s="95"/>
      <c r="B983" s="95"/>
      <c r="C983" s="95"/>
      <c r="D983" s="95"/>
      <c r="E983" s="95"/>
      <c r="F983" s="95"/>
      <c r="G983" s="95"/>
      <c r="H983" s="95"/>
      <c r="I983" s="95"/>
      <c r="J983" s="95"/>
      <c r="K983" s="95"/>
      <c r="L983" s="95"/>
      <c r="M983" s="95"/>
      <c r="N983" s="95"/>
      <c r="O983" s="95"/>
      <c r="P983" s="95"/>
      <c r="Q983" s="95"/>
      <c r="R983" s="95"/>
      <c r="S983" s="95"/>
      <c r="T983" s="95"/>
      <c r="U983" s="95"/>
      <c r="V983" s="95"/>
      <c r="W983" s="95"/>
      <c r="X983" s="95"/>
      <c r="Y983" s="95"/>
      <c r="Z983" s="95"/>
    </row>
    <row r="984" spans="1:26" ht="12.75" customHeight="1" x14ac:dyDescent="0.2">
      <c r="A984" s="95"/>
      <c r="B984" s="95"/>
      <c r="C984" s="95"/>
      <c r="D984" s="95"/>
      <c r="E984" s="95"/>
      <c r="F984" s="95"/>
      <c r="G984" s="95"/>
      <c r="H984" s="95"/>
      <c r="I984" s="95"/>
      <c r="J984" s="95"/>
      <c r="K984" s="95"/>
      <c r="L984" s="95"/>
      <c r="M984" s="95"/>
      <c r="N984" s="95"/>
      <c r="O984" s="95"/>
      <c r="P984" s="95"/>
      <c r="Q984" s="95"/>
      <c r="R984" s="95"/>
      <c r="S984" s="95"/>
      <c r="T984" s="95"/>
      <c r="U984" s="95"/>
      <c r="V984" s="95"/>
      <c r="W984" s="95"/>
      <c r="X984" s="95"/>
      <c r="Y984" s="95"/>
      <c r="Z984" s="95"/>
    </row>
    <row r="985" spans="1:26" ht="12.75" customHeight="1" x14ac:dyDescent="0.2">
      <c r="A985" s="95"/>
      <c r="B985" s="95"/>
      <c r="C985" s="95"/>
      <c r="D985" s="95"/>
      <c r="E985" s="95"/>
      <c r="F985" s="95"/>
      <c r="G985" s="95"/>
      <c r="H985" s="95"/>
      <c r="I985" s="95"/>
      <c r="J985" s="95"/>
      <c r="K985" s="95"/>
      <c r="L985" s="95"/>
      <c r="M985" s="95"/>
      <c r="N985" s="95"/>
      <c r="O985" s="95"/>
      <c r="P985" s="95"/>
      <c r="Q985" s="95"/>
      <c r="R985" s="95"/>
      <c r="S985" s="95"/>
      <c r="T985" s="95"/>
      <c r="U985" s="95"/>
      <c r="V985" s="95"/>
      <c r="W985" s="95"/>
      <c r="X985" s="95"/>
      <c r="Y985" s="95"/>
      <c r="Z985" s="95"/>
    </row>
    <row r="986" spans="1:26" ht="12.75" customHeight="1" x14ac:dyDescent="0.2">
      <c r="A986" s="95"/>
      <c r="B986" s="95"/>
      <c r="C986" s="95"/>
      <c r="D986" s="95"/>
      <c r="E986" s="95"/>
      <c r="F986" s="95"/>
      <c r="G986" s="95"/>
      <c r="H986" s="95"/>
      <c r="I986" s="95"/>
      <c r="J986" s="95"/>
      <c r="K986" s="95"/>
      <c r="L986" s="95"/>
      <c r="M986" s="95"/>
      <c r="N986" s="95"/>
      <c r="O986" s="95"/>
      <c r="P986" s="95"/>
      <c r="Q986" s="95"/>
      <c r="R986" s="95"/>
      <c r="S986" s="95"/>
      <c r="T986" s="95"/>
      <c r="U986" s="95"/>
      <c r="V986" s="95"/>
      <c r="W986" s="95"/>
      <c r="X986" s="95"/>
      <c r="Y986" s="95"/>
      <c r="Z986" s="95"/>
    </row>
    <row r="987" spans="1:26" ht="12.75" customHeight="1" x14ac:dyDescent="0.2">
      <c r="A987" s="95"/>
      <c r="B987" s="95"/>
      <c r="C987" s="95"/>
      <c r="D987" s="95"/>
      <c r="E987" s="95"/>
      <c r="F987" s="95"/>
      <c r="G987" s="95"/>
      <c r="H987" s="95"/>
      <c r="I987" s="95"/>
      <c r="J987" s="95"/>
      <c r="K987" s="95"/>
      <c r="L987" s="95"/>
      <c r="M987" s="95"/>
      <c r="N987" s="95"/>
      <c r="O987" s="95"/>
      <c r="P987" s="95"/>
      <c r="Q987" s="95"/>
      <c r="R987" s="95"/>
      <c r="S987" s="95"/>
      <c r="T987" s="95"/>
      <c r="U987" s="95"/>
      <c r="V987" s="95"/>
      <c r="W987" s="95"/>
      <c r="X987" s="95"/>
      <c r="Y987" s="95"/>
      <c r="Z987" s="95"/>
    </row>
    <row r="988" spans="1:26" ht="12.75" customHeight="1" x14ac:dyDescent="0.2">
      <c r="A988" s="95"/>
      <c r="B988" s="95"/>
      <c r="C988" s="95"/>
      <c r="D988" s="95"/>
      <c r="E988" s="95"/>
      <c r="F988" s="95"/>
      <c r="G988" s="95"/>
      <c r="H988" s="95"/>
      <c r="I988" s="95"/>
      <c r="J988" s="95"/>
      <c r="K988" s="95"/>
      <c r="L988" s="95"/>
      <c r="M988" s="95"/>
      <c r="N988" s="95"/>
      <c r="O988" s="95"/>
      <c r="P988" s="95"/>
      <c r="Q988" s="95"/>
      <c r="R988" s="95"/>
      <c r="S988" s="95"/>
      <c r="T988" s="95"/>
      <c r="U988" s="95"/>
      <c r="V988" s="95"/>
      <c r="W988" s="95"/>
      <c r="X988" s="95"/>
      <c r="Y988" s="95"/>
      <c r="Z988" s="95"/>
    </row>
    <row r="989" spans="1:26" ht="12.75" customHeight="1" x14ac:dyDescent="0.2">
      <c r="A989" s="95"/>
      <c r="B989" s="95"/>
      <c r="C989" s="95"/>
      <c r="D989" s="95"/>
      <c r="E989" s="95"/>
      <c r="F989" s="95"/>
      <c r="G989" s="95"/>
      <c r="H989" s="95"/>
      <c r="I989" s="95"/>
      <c r="J989" s="95"/>
      <c r="K989" s="95"/>
      <c r="L989" s="95"/>
      <c r="M989" s="95"/>
      <c r="N989" s="95"/>
      <c r="O989" s="95"/>
      <c r="P989" s="95"/>
      <c r="Q989" s="95"/>
      <c r="R989" s="95"/>
      <c r="S989" s="95"/>
      <c r="T989" s="95"/>
      <c r="U989" s="95"/>
      <c r="V989" s="95"/>
      <c r="W989" s="95"/>
      <c r="X989" s="95"/>
      <c r="Y989" s="95"/>
      <c r="Z989" s="95"/>
    </row>
    <row r="990" spans="1:26" ht="12.75" customHeight="1" x14ac:dyDescent="0.2">
      <c r="A990" s="95"/>
      <c r="B990" s="95"/>
      <c r="C990" s="95"/>
      <c r="D990" s="95"/>
      <c r="E990" s="95"/>
      <c r="F990" s="95"/>
      <c r="G990" s="95"/>
      <c r="H990" s="95"/>
      <c r="I990" s="95"/>
      <c r="J990" s="95"/>
      <c r="K990" s="95"/>
      <c r="L990" s="95"/>
      <c r="M990" s="95"/>
      <c r="N990" s="95"/>
      <c r="O990" s="95"/>
      <c r="P990" s="95"/>
      <c r="Q990" s="95"/>
      <c r="R990" s="95"/>
      <c r="S990" s="95"/>
      <c r="T990" s="95"/>
      <c r="U990" s="95"/>
      <c r="V990" s="95"/>
      <c r="W990" s="95"/>
      <c r="X990" s="95"/>
      <c r="Y990" s="95"/>
      <c r="Z990" s="95"/>
    </row>
    <row r="991" spans="1:26" ht="12.75" customHeight="1" x14ac:dyDescent="0.2">
      <c r="A991" s="95"/>
      <c r="B991" s="95"/>
      <c r="C991" s="95"/>
      <c r="D991" s="95"/>
      <c r="E991" s="95"/>
      <c r="F991" s="95"/>
      <c r="G991" s="95"/>
      <c r="H991" s="95"/>
      <c r="I991" s="95"/>
      <c r="J991" s="95"/>
      <c r="K991" s="95"/>
      <c r="L991" s="95"/>
      <c r="M991" s="95"/>
      <c r="N991" s="95"/>
      <c r="O991" s="95"/>
      <c r="P991" s="95"/>
      <c r="Q991" s="95"/>
      <c r="R991" s="95"/>
      <c r="S991" s="95"/>
      <c r="T991" s="95"/>
      <c r="U991" s="95"/>
      <c r="V991" s="95"/>
      <c r="W991" s="95"/>
      <c r="X991" s="95"/>
      <c r="Y991" s="95"/>
      <c r="Z991" s="95"/>
    </row>
    <row r="992" spans="1:26" ht="12.75" customHeight="1" x14ac:dyDescent="0.2">
      <c r="A992" s="95"/>
      <c r="B992" s="95"/>
      <c r="C992" s="95"/>
      <c r="D992" s="95"/>
      <c r="E992" s="95"/>
      <c r="F992" s="95"/>
      <c r="G992" s="95"/>
      <c r="H992" s="95"/>
      <c r="I992" s="95"/>
      <c r="J992" s="95"/>
      <c r="K992" s="95"/>
      <c r="L992" s="95"/>
      <c r="M992" s="95"/>
      <c r="N992" s="95"/>
      <c r="O992" s="95"/>
      <c r="P992" s="95"/>
      <c r="Q992" s="95"/>
      <c r="R992" s="95"/>
      <c r="S992" s="95"/>
      <c r="T992" s="95"/>
      <c r="U992" s="95"/>
      <c r="V992" s="95"/>
      <c r="W992" s="95"/>
      <c r="X992" s="95"/>
      <c r="Y992" s="95"/>
      <c r="Z992" s="95"/>
    </row>
    <row r="993" spans="1:26" ht="12.75" customHeight="1" x14ac:dyDescent="0.2">
      <c r="A993" s="95"/>
      <c r="B993" s="95"/>
      <c r="C993" s="95"/>
      <c r="D993" s="95"/>
      <c r="E993" s="95"/>
      <c r="F993" s="95"/>
      <c r="G993" s="95"/>
      <c r="H993" s="95"/>
      <c r="I993" s="95"/>
      <c r="J993" s="95"/>
      <c r="K993" s="95"/>
      <c r="L993" s="95"/>
      <c r="M993" s="95"/>
      <c r="N993" s="95"/>
      <c r="O993" s="95"/>
      <c r="P993" s="95"/>
      <c r="Q993" s="95"/>
      <c r="R993" s="95"/>
      <c r="S993" s="95"/>
      <c r="T993" s="95"/>
      <c r="U993" s="95"/>
      <c r="V993" s="95"/>
      <c r="W993" s="95"/>
      <c r="X993" s="95"/>
      <c r="Y993" s="95"/>
      <c r="Z993" s="95"/>
    </row>
    <row r="994" spans="1:26" ht="12.75" customHeight="1" x14ac:dyDescent="0.2">
      <c r="A994" s="95"/>
      <c r="B994" s="95"/>
      <c r="C994" s="95"/>
      <c r="D994" s="95"/>
      <c r="E994" s="95"/>
      <c r="F994" s="95"/>
      <c r="G994" s="95"/>
      <c r="H994" s="95"/>
      <c r="I994" s="95"/>
      <c r="J994" s="95"/>
      <c r="K994" s="95"/>
      <c r="L994" s="95"/>
      <c r="M994" s="95"/>
      <c r="N994" s="95"/>
      <c r="O994" s="95"/>
      <c r="P994" s="95"/>
      <c r="Q994" s="95"/>
      <c r="R994" s="95"/>
      <c r="S994" s="95"/>
      <c r="T994" s="95"/>
      <c r="U994" s="95"/>
      <c r="V994" s="95"/>
      <c r="W994" s="95"/>
      <c r="X994" s="95"/>
      <c r="Y994" s="95"/>
      <c r="Z994" s="95"/>
    </row>
    <row r="995" spans="1:26" ht="12.75" customHeight="1" x14ac:dyDescent="0.2">
      <c r="A995" s="95"/>
      <c r="B995" s="95"/>
      <c r="C995" s="95"/>
      <c r="D995" s="95"/>
      <c r="E995" s="95"/>
      <c r="F995" s="95"/>
      <c r="G995" s="95"/>
      <c r="H995" s="95"/>
      <c r="I995" s="95"/>
      <c r="J995" s="95"/>
      <c r="K995" s="95"/>
      <c r="L995" s="95"/>
      <c r="M995" s="95"/>
      <c r="N995" s="95"/>
      <c r="O995" s="95"/>
      <c r="P995" s="95"/>
      <c r="Q995" s="95"/>
      <c r="R995" s="95"/>
      <c r="S995" s="95"/>
      <c r="T995" s="95"/>
      <c r="U995" s="95"/>
      <c r="V995" s="95"/>
      <c r="W995" s="95"/>
      <c r="X995" s="95"/>
      <c r="Y995" s="95"/>
      <c r="Z995" s="95"/>
    </row>
    <row r="996" spans="1:26" ht="12.75" customHeight="1" x14ac:dyDescent="0.2">
      <c r="A996" s="95"/>
      <c r="B996" s="95"/>
      <c r="C996" s="95"/>
      <c r="D996" s="95"/>
      <c r="E996" s="95"/>
      <c r="F996" s="95"/>
      <c r="G996" s="95"/>
      <c r="H996" s="95"/>
      <c r="I996" s="95"/>
      <c r="J996" s="95"/>
      <c r="K996" s="95"/>
      <c r="L996" s="95"/>
      <c r="M996" s="95"/>
      <c r="N996" s="95"/>
      <c r="O996" s="95"/>
      <c r="P996" s="95"/>
      <c r="Q996" s="95"/>
      <c r="R996" s="95"/>
      <c r="S996" s="95"/>
      <c r="T996" s="95"/>
      <c r="U996" s="95"/>
      <c r="V996" s="95"/>
      <c r="W996" s="95"/>
      <c r="X996" s="95"/>
      <c r="Y996" s="95"/>
      <c r="Z996" s="95"/>
    </row>
    <row r="997" spans="1:26" ht="12.75" customHeight="1" x14ac:dyDescent="0.2">
      <c r="A997" s="95"/>
      <c r="B997" s="95"/>
      <c r="C997" s="95"/>
      <c r="D997" s="95"/>
      <c r="E997" s="95"/>
      <c r="F997" s="95"/>
      <c r="G997" s="95"/>
      <c r="H997" s="95"/>
      <c r="I997" s="95"/>
      <c r="J997" s="95"/>
      <c r="K997" s="95"/>
      <c r="L997" s="95"/>
      <c r="M997" s="95"/>
      <c r="N997" s="95"/>
      <c r="O997" s="95"/>
      <c r="P997" s="95"/>
      <c r="Q997" s="95"/>
      <c r="R997" s="95"/>
      <c r="S997" s="95"/>
      <c r="T997" s="95"/>
      <c r="U997" s="95"/>
      <c r="V997" s="95"/>
      <c r="W997" s="95"/>
      <c r="X997" s="95"/>
      <c r="Y997" s="95"/>
      <c r="Z997" s="95"/>
    </row>
    <row r="998" spans="1:26" ht="12.75" customHeight="1" x14ac:dyDescent="0.2">
      <c r="A998" s="95"/>
      <c r="B998" s="95"/>
      <c r="C998" s="95"/>
      <c r="D998" s="95"/>
      <c r="E998" s="95"/>
      <c r="F998" s="95"/>
      <c r="G998" s="95"/>
      <c r="H998" s="95"/>
      <c r="I998" s="95"/>
      <c r="J998" s="95"/>
      <c r="K998" s="95"/>
      <c r="L998" s="95"/>
      <c r="M998" s="95"/>
      <c r="N998" s="95"/>
      <c r="O998" s="95"/>
      <c r="P998" s="95"/>
      <c r="Q998" s="95"/>
      <c r="R998" s="95"/>
      <c r="S998" s="95"/>
      <c r="T998" s="95"/>
      <c r="U998" s="95"/>
      <c r="V998" s="95"/>
      <c r="W998" s="95"/>
      <c r="X998" s="95"/>
      <c r="Y998" s="95"/>
      <c r="Z998" s="95"/>
    </row>
    <row r="999" spans="1:26" ht="12.75" customHeight="1" x14ac:dyDescent="0.2">
      <c r="A999" s="95"/>
      <c r="B999" s="95"/>
      <c r="C999" s="95"/>
      <c r="D999" s="95"/>
      <c r="E999" s="95"/>
      <c r="F999" s="95"/>
      <c r="G999" s="95"/>
      <c r="H999" s="95"/>
      <c r="I999" s="95"/>
      <c r="J999" s="95"/>
      <c r="K999" s="95"/>
      <c r="L999" s="95"/>
      <c r="M999" s="95"/>
      <c r="N999" s="95"/>
      <c r="O999" s="95"/>
      <c r="P999" s="95"/>
      <c r="Q999" s="95"/>
      <c r="R999" s="95"/>
      <c r="S999" s="95"/>
      <c r="T999" s="95"/>
      <c r="U999" s="95"/>
      <c r="V999" s="95"/>
      <c r="W999" s="95"/>
      <c r="X999" s="95"/>
      <c r="Y999" s="95"/>
      <c r="Z999" s="95"/>
    </row>
    <row r="1000" spans="1:26" ht="12.75" customHeight="1" x14ac:dyDescent="0.2">
      <c r="A1000" s="95"/>
      <c r="B1000" s="95"/>
      <c r="C1000" s="95"/>
      <c r="D1000" s="95"/>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Mapa final</vt:lpstr>
      <vt:lpstr>Opciones Tratamiento</vt:lpstr>
      <vt:lpstr>Matriz Calor Inherente</vt:lpstr>
      <vt:lpstr>Matriz Calor Residual</vt:lpstr>
      <vt:lpstr>Tabla probabilidad</vt:lpstr>
      <vt:lpstr>Tabla Impacto</vt:lpstr>
      <vt:lpstr>Tabla Valoración controles</vt:lpstr>
      <vt:lpstr>Hoja1</vt:lpstr>
      <vt:lpstr>De_corrupción</vt:lpstr>
      <vt:lpstr>De_gestión</vt:lpstr>
      <vt:lpstr>De_seguridad_de_la_información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Yamile Espinosa Galindo</cp:lastModifiedBy>
  <dcterms:created xsi:type="dcterms:W3CDTF">2020-03-24T23:12:47Z</dcterms:created>
  <dcterms:modified xsi:type="dcterms:W3CDTF">2026-01-30T20:17:22Z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1ec8a6-bbee-4b40-bdc1-9f8ab4bf789f_Enabled">
    <vt:lpwstr>true</vt:lpwstr>
  </property>
  <property fmtid="{D5CDD505-2E9C-101B-9397-08002B2CF9AE}" pid="3" name="MSIP_Label_821ec8a6-bbee-4b40-bdc1-9f8ab4bf789f_SetDate">
    <vt:lpwstr>2026-01-29T19:53:15Z</vt:lpwstr>
  </property>
  <property fmtid="{D5CDD505-2E9C-101B-9397-08002B2CF9AE}" pid="4" name="MSIP_Label_821ec8a6-bbee-4b40-bdc1-9f8ab4bf789f_Method">
    <vt:lpwstr>Standard</vt:lpwstr>
  </property>
  <property fmtid="{D5CDD505-2E9C-101B-9397-08002B2CF9AE}" pid="5" name="MSIP_Label_821ec8a6-bbee-4b40-bdc1-9f8ab4bf789f_Name">
    <vt:lpwstr>Verde - Público</vt:lpwstr>
  </property>
  <property fmtid="{D5CDD505-2E9C-101B-9397-08002B2CF9AE}" pid="6" name="MSIP_Label_821ec8a6-bbee-4b40-bdc1-9f8ab4bf789f_SiteId">
    <vt:lpwstr>9b1ecfaa-c675-42ee-b297-0eaeb51bcc4c</vt:lpwstr>
  </property>
  <property fmtid="{D5CDD505-2E9C-101B-9397-08002B2CF9AE}" pid="7" name="MSIP_Label_821ec8a6-bbee-4b40-bdc1-9f8ab4bf789f_ActionId">
    <vt:lpwstr>0dedfbd9-f91d-4a7a-9567-abd3b639277d</vt:lpwstr>
  </property>
  <property fmtid="{D5CDD505-2E9C-101B-9397-08002B2CF9AE}" pid="8" name="MSIP_Label_821ec8a6-bbee-4b40-bdc1-9f8ab4bf789f_ContentBits">
    <vt:lpwstr>0</vt:lpwstr>
  </property>
  <property fmtid="{D5CDD505-2E9C-101B-9397-08002B2CF9AE}" pid="9" name="MSIP_Label_821ec8a6-bbee-4b40-bdc1-9f8ab4bf789f_Tag">
    <vt:lpwstr>50, 3, 0, 1</vt:lpwstr>
  </property>
</Properties>
</file>